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65" documentId="11_C8B718F9F2C4A32974A004CE7864977E75639F6C" xr6:coauthVersionLast="47" xr6:coauthVersionMax="47" xr10:uidLastSave="{AD66C3A1-D4EB-49C3-BE95-1D19D811C52E}"/>
  <bookViews>
    <workbookView xWindow="19210" yWindow="80" windowWidth="19200" windowHeight="10350" firstSheet="1" activeTab="8" xr2:uid="{00000000-000D-0000-FFFF-FFFF00000000}"/>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_Trans" sheetId="12" r:id="rId10"/>
    <sheet name="NUC-CHAIN" sheetId="11" r:id="rId11"/>
    <sheet name="NUC-CHAIN_Trans" sheetId="13" r:id="rId12"/>
  </sheets>
  <externalReferences>
    <externalReference r:id="rId13"/>
    <externalReference r:id="rId14"/>
    <externalReference r:id="rId1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7" i="3" l="1"/>
  <c r="G116" i="3"/>
  <c r="G115" i="3"/>
  <c r="G114" i="3"/>
  <c r="G113" i="3"/>
  <c r="G112" i="3"/>
  <c r="G111" i="3"/>
  <c r="G110" i="3"/>
  <c r="G109" i="3"/>
  <c r="G108" i="3"/>
  <c r="G107" i="3"/>
  <c r="G106" i="3"/>
  <c r="G105" i="3"/>
  <c r="G104" i="3"/>
  <c r="H109" i="3"/>
  <c r="H103" i="3"/>
  <c r="G103" i="3"/>
  <c r="G102" i="3"/>
  <c r="G101" i="3"/>
  <c r="G100" i="3"/>
  <c r="G99" i="3"/>
  <c r="G98" i="3"/>
  <c r="H97" i="3"/>
  <c r="G97" i="3"/>
  <c r="G96" i="3"/>
  <c r="G95" i="3"/>
  <c r="G94" i="3"/>
  <c r="G93" i="3"/>
  <c r="G92" i="3"/>
  <c r="M88" i="3"/>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87" i="3"/>
  <c r="H91" i="3"/>
  <c r="G91" i="3"/>
  <c r="G90" i="3"/>
  <c r="G89" i="3"/>
  <c r="G88" i="3"/>
  <c r="G87" i="3"/>
  <c r="G86" i="3"/>
  <c r="M84" i="3"/>
  <c r="M82" i="3"/>
  <c r="M80" i="3"/>
  <c r="M78" i="3"/>
  <c r="H76" i="3"/>
  <c r="H74" i="3"/>
  <c r="H72" i="3"/>
  <c r="H70" i="3"/>
  <c r="H69" i="3"/>
  <c r="H68" i="3"/>
  <c r="H67" i="3"/>
  <c r="H66" i="3"/>
  <c r="H65" i="3"/>
  <c r="H64" i="3"/>
  <c r="H63" i="3"/>
  <c r="H62" i="3"/>
  <c r="H61" i="3"/>
  <c r="H60" i="3"/>
  <c r="H58" i="3"/>
  <c r="H56" i="3"/>
  <c r="H54" i="3"/>
  <c r="H52" i="3"/>
  <c r="H51" i="3"/>
  <c r="H50" i="3"/>
  <c r="H49" i="3"/>
  <c r="H48" i="3"/>
  <c r="H47" i="3"/>
  <c r="H46" i="3"/>
  <c r="H45" i="3"/>
  <c r="H44" i="3"/>
  <c r="H43" i="3"/>
  <c r="H42" i="3"/>
  <c r="H40" i="3"/>
  <c r="H38" i="3"/>
  <c r="H36" i="3"/>
  <c r="H34" i="3"/>
  <c r="H33" i="3"/>
  <c r="H32" i="3"/>
  <c r="H31" i="3"/>
  <c r="H30" i="3"/>
  <c r="H29" i="3"/>
  <c r="H28" i="3"/>
  <c r="H27" i="3"/>
  <c r="H26" i="3"/>
  <c r="H25" i="3"/>
  <c r="H24" i="3"/>
  <c r="M18" i="3"/>
  <c r="M20" i="3"/>
  <c r="M22" i="3"/>
  <c r="M8" i="3"/>
  <c r="M9" i="3"/>
  <c r="M10" i="3"/>
  <c r="M11" i="3"/>
  <c r="M12" i="3"/>
  <c r="M13" i="3"/>
  <c r="M14" i="3"/>
  <c r="M15" i="3"/>
  <c r="M16" i="3"/>
  <c r="M7" i="3"/>
  <c r="M6" i="3"/>
  <c r="H22" i="3"/>
  <c r="H20" i="3"/>
  <c r="H18" i="3"/>
  <c r="H16" i="3"/>
  <c r="H15" i="3"/>
  <c r="H14" i="3"/>
  <c r="H13" i="3"/>
  <c r="H12" i="3"/>
  <c r="H11" i="3"/>
  <c r="H10" i="3"/>
  <c r="H9" i="3"/>
  <c r="H8" i="3"/>
  <c r="H7" i="3"/>
  <c r="H6" i="3"/>
  <c r="H10" i="9"/>
  <c r="H8" i="9"/>
  <c r="H6" i="9"/>
  <c r="H5" i="9"/>
  <c r="G10" i="9"/>
  <c r="G8" i="9"/>
  <c r="G6" i="9"/>
  <c r="G5" i="9"/>
  <c r="F10" i="9"/>
  <c r="F8" i="9"/>
  <c r="F6" i="9"/>
  <c r="F5" i="9"/>
  <c r="I27" i="1"/>
  <c r="I25" i="1"/>
  <c r="I24" i="1"/>
  <c r="G27" i="1"/>
  <c r="G24" i="1"/>
  <c r="G25" i="1"/>
  <c r="I10" i="1"/>
  <c r="H18" i="1"/>
  <c r="H17" i="1"/>
  <c r="H16" i="1"/>
  <c r="H15" i="1"/>
  <c r="H14" i="1"/>
  <c r="H13" i="1"/>
  <c r="H12" i="1"/>
  <c r="H11" i="1"/>
  <c r="H10" i="1"/>
  <c r="H9" i="1"/>
  <c r="H8" i="1"/>
  <c r="H7" i="1"/>
  <c r="H6" i="1"/>
  <c r="H5" i="1"/>
  <c r="G18" i="1"/>
  <c r="G17" i="1"/>
  <c r="G16" i="1"/>
  <c r="G15" i="1"/>
  <c r="G14" i="1"/>
  <c r="G13" i="1"/>
  <c r="G11" i="1"/>
  <c r="G12" i="1"/>
  <c r="G10" i="1"/>
  <c r="P6" i="1"/>
  <c r="P7" i="1"/>
  <c r="P8" i="1"/>
  <c r="P9" i="1"/>
  <c r="P10" i="1"/>
  <c r="P11" i="1"/>
  <c r="P12" i="1"/>
  <c r="P13" i="1"/>
  <c r="P14" i="1"/>
  <c r="P15" i="1"/>
  <c r="P16" i="1"/>
  <c r="P17" i="1"/>
  <c r="P18" i="1"/>
  <c r="P5" i="1"/>
  <c r="I9" i="1"/>
  <c r="I8" i="1"/>
  <c r="I7" i="1"/>
  <c r="I6" i="1"/>
  <c r="I5" i="1"/>
  <c r="G9" i="1"/>
  <c r="G8" i="1"/>
  <c r="G7" i="1"/>
  <c r="G6" i="1"/>
  <c r="G5" i="1"/>
  <c r="I88" i="3"/>
  <c r="J88" i="3"/>
  <c r="K88" i="3"/>
  <c r="L88" i="3"/>
  <c r="I89" i="3"/>
  <c r="J89" i="3"/>
  <c r="K89" i="3"/>
  <c r="L89" i="3"/>
  <c r="I90" i="3"/>
  <c r="J90" i="3"/>
  <c r="K90" i="3"/>
  <c r="L90" i="3"/>
  <c r="I91" i="3"/>
  <c r="J91" i="3"/>
  <c r="K91" i="3"/>
  <c r="L91" i="3"/>
  <c r="I92" i="3"/>
  <c r="I93" i="3" s="1"/>
  <c r="I94" i="3" s="1"/>
  <c r="I95" i="3" s="1"/>
  <c r="I96" i="3" s="1"/>
  <c r="I97" i="3" s="1"/>
  <c r="I98" i="3" s="1"/>
  <c r="I99" i="3" s="1"/>
  <c r="I100" i="3" s="1"/>
  <c r="I101" i="3" s="1"/>
  <c r="I102" i="3" s="1"/>
  <c r="I103" i="3" s="1"/>
  <c r="I104" i="3" s="1"/>
  <c r="I105" i="3" s="1"/>
  <c r="I106" i="3" s="1"/>
  <c r="J92" i="3"/>
  <c r="J93" i="3" s="1"/>
  <c r="J94" i="3" s="1"/>
  <c r="J95" i="3" s="1"/>
  <c r="J96" i="3" s="1"/>
  <c r="J97" i="3" s="1"/>
  <c r="J98" i="3" s="1"/>
  <c r="J99" i="3" s="1"/>
  <c r="J100" i="3" s="1"/>
  <c r="J101" i="3" s="1"/>
  <c r="J102" i="3" s="1"/>
  <c r="J103" i="3" s="1"/>
  <c r="J104" i="3" s="1"/>
  <c r="J105" i="3" s="1"/>
  <c r="J106" i="3" s="1"/>
  <c r="K92" i="3"/>
  <c r="K93" i="3" s="1"/>
  <c r="K94" i="3" s="1"/>
  <c r="K95" i="3" s="1"/>
  <c r="K96" i="3" s="1"/>
  <c r="K97" i="3" s="1"/>
  <c r="K98" i="3" s="1"/>
  <c r="K99" i="3" s="1"/>
  <c r="K100" i="3" s="1"/>
  <c r="K101" i="3" s="1"/>
  <c r="K102" i="3" s="1"/>
  <c r="K103" i="3" s="1"/>
  <c r="K104" i="3" s="1"/>
  <c r="K105" i="3" s="1"/>
  <c r="K106" i="3" s="1"/>
  <c r="L92" i="3"/>
  <c r="L93" i="3" s="1"/>
  <c r="L94" i="3" s="1"/>
  <c r="L95" i="3" s="1"/>
  <c r="L96" i="3" s="1"/>
  <c r="L97" i="3" s="1"/>
  <c r="L98" i="3" s="1"/>
  <c r="L99" i="3" s="1"/>
  <c r="L100" i="3" s="1"/>
  <c r="L101" i="3" s="1"/>
  <c r="L102" i="3" s="1"/>
  <c r="L103" i="3" s="1"/>
  <c r="L104" i="3" s="1"/>
  <c r="L105" i="3" s="1"/>
  <c r="L106" i="3" s="1"/>
  <c r="J87" i="3"/>
  <c r="K87" i="3"/>
  <c r="L87" i="3"/>
  <c r="I87" i="3"/>
  <c r="J86" i="3"/>
  <c r="I86" i="3"/>
  <c r="K84" i="3"/>
  <c r="K86" i="3" s="1"/>
  <c r="J80" i="3"/>
  <c r="J82" i="3" s="1"/>
  <c r="L82" i="3" s="1"/>
  <c r="I80" i="3"/>
  <c r="I82" i="3" s="1"/>
  <c r="K78" i="3"/>
  <c r="K80" i="3" s="1"/>
  <c r="K82" i="3" s="1"/>
  <c r="I76" i="3"/>
  <c r="J74" i="3"/>
  <c r="J76" i="3" s="1"/>
  <c r="L76" i="3" s="1"/>
  <c r="I74" i="3"/>
  <c r="K72" i="3"/>
  <c r="K74" i="3" s="1"/>
  <c r="K76" i="3" s="1"/>
  <c r="I44" i="3"/>
  <c r="J44" i="3"/>
  <c r="K44" i="3"/>
  <c r="L44" i="3"/>
  <c r="I45" i="3"/>
  <c r="J45" i="3"/>
  <c r="K45" i="3"/>
  <c r="L45" i="3"/>
  <c r="I46" i="3"/>
  <c r="J46" i="3"/>
  <c r="K46" i="3"/>
  <c r="L46" i="3"/>
  <c r="I47" i="3"/>
  <c r="J47" i="3"/>
  <c r="K47" i="3"/>
  <c r="L47" i="3"/>
  <c r="I48" i="3"/>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J48" i="3"/>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K48" i="3"/>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L48" i="3"/>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J43" i="3"/>
  <c r="K43" i="3"/>
  <c r="L43" i="3"/>
  <c r="I43" i="3"/>
  <c r="J38" i="3"/>
  <c r="J40" i="3" s="1"/>
  <c r="I38" i="3"/>
  <c r="I40" i="3" s="1"/>
  <c r="L36" i="3"/>
  <c r="L38" i="3" s="1"/>
  <c r="L40" i="3" s="1"/>
  <c r="K36" i="3"/>
  <c r="K38" i="3" s="1"/>
  <c r="K40" i="3" s="1"/>
  <c r="I26" i="3"/>
  <c r="J26" i="3"/>
  <c r="K26" i="3"/>
  <c r="L26" i="3"/>
  <c r="I27" i="3"/>
  <c r="J27" i="3"/>
  <c r="K27" i="3"/>
  <c r="L27" i="3"/>
  <c r="I28" i="3"/>
  <c r="J28" i="3"/>
  <c r="J29" i="3" s="1"/>
  <c r="J30" i="3" s="1"/>
  <c r="J31" i="3" s="1"/>
  <c r="J32" i="3" s="1"/>
  <c r="J33" i="3" s="1"/>
  <c r="J34" i="3" s="1"/>
  <c r="K28" i="3"/>
  <c r="K29" i="3" s="1"/>
  <c r="K30" i="3" s="1"/>
  <c r="K31" i="3" s="1"/>
  <c r="K32" i="3" s="1"/>
  <c r="K33" i="3" s="1"/>
  <c r="K34" i="3" s="1"/>
  <c r="L28" i="3"/>
  <c r="L29" i="3" s="1"/>
  <c r="L30" i="3" s="1"/>
  <c r="L31" i="3" s="1"/>
  <c r="L32" i="3" s="1"/>
  <c r="L33" i="3" s="1"/>
  <c r="L34" i="3" s="1"/>
  <c r="I29" i="3"/>
  <c r="I30" i="3" s="1"/>
  <c r="I31" i="3" s="1"/>
  <c r="I32" i="3" s="1"/>
  <c r="I33" i="3" s="1"/>
  <c r="I34" i="3" s="1"/>
  <c r="J25" i="3"/>
  <c r="K25" i="3"/>
  <c r="L25" i="3"/>
  <c r="I25" i="3"/>
  <c r="L24" i="3"/>
  <c r="K24" i="3"/>
  <c r="J24" i="3"/>
  <c r="I24" i="3"/>
  <c r="L22" i="3"/>
  <c r="K22" i="3"/>
  <c r="J22" i="3"/>
  <c r="I22" i="3"/>
  <c r="J20" i="3"/>
  <c r="K20" i="3"/>
  <c r="L20" i="3"/>
  <c r="I20" i="3"/>
  <c r="I8" i="3"/>
  <c r="I9" i="3" s="1"/>
  <c r="I10" i="3" s="1"/>
  <c r="I11" i="3" s="1"/>
  <c r="I12" i="3" s="1"/>
  <c r="I13" i="3" s="1"/>
  <c r="I14" i="3" s="1"/>
  <c r="I15" i="3" s="1"/>
  <c r="I16" i="3" s="1"/>
  <c r="J8" i="3"/>
  <c r="J9" i="3" s="1"/>
  <c r="J10" i="3" s="1"/>
  <c r="J11" i="3" s="1"/>
  <c r="J12" i="3" s="1"/>
  <c r="J13" i="3" s="1"/>
  <c r="J14" i="3" s="1"/>
  <c r="J15" i="3" s="1"/>
  <c r="J16" i="3" s="1"/>
  <c r="K8" i="3"/>
  <c r="K9" i="3" s="1"/>
  <c r="K10" i="3" s="1"/>
  <c r="K11" i="3" s="1"/>
  <c r="K12" i="3" s="1"/>
  <c r="K13" i="3" s="1"/>
  <c r="K14" i="3" s="1"/>
  <c r="K15" i="3" s="1"/>
  <c r="K16" i="3" s="1"/>
  <c r="L8" i="3"/>
  <c r="L9" i="3"/>
  <c r="L10" i="3"/>
  <c r="L11" i="3"/>
  <c r="L12" i="3"/>
  <c r="L13" i="3" s="1"/>
  <c r="L14" i="3" s="1"/>
  <c r="L15" i="3" s="1"/>
  <c r="L16" i="3" s="1"/>
  <c r="J7" i="3"/>
  <c r="K7" i="3"/>
  <c r="L7" i="3"/>
  <c r="I7" i="3"/>
  <c r="I110" i="3"/>
  <c r="K110" i="3" s="1"/>
  <c r="J110" i="3"/>
  <c r="L110" i="3"/>
  <c r="I111" i="3"/>
  <c r="J111" i="3"/>
  <c r="K111" i="3"/>
  <c r="L111" i="3"/>
  <c r="I112" i="3"/>
  <c r="K112" i="3" s="1"/>
  <c r="J112" i="3"/>
  <c r="L112" i="3" s="1"/>
  <c r="I109" i="3"/>
  <c r="J109" i="3"/>
  <c r="J108" i="3"/>
  <c r="H17" i="4"/>
  <c r="J17" i="4" s="1"/>
  <c r="I17" i="4"/>
  <c r="K17" i="4"/>
  <c r="H18" i="4"/>
  <c r="J18" i="4" s="1"/>
  <c r="I18" i="4"/>
  <c r="K18" i="4"/>
  <c r="H19" i="4"/>
  <c r="I19" i="4"/>
  <c r="J19" i="4"/>
  <c r="K19" i="4"/>
  <c r="H20" i="4"/>
  <c r="I20" i="4"/>
  <c r="J20" i="4"/>
  <c r="K20" i="4"/>
  <c r="H21" i="4"/>
  <c r="H22" i="4" s="1"/>
  <c r="I21" i="4"/>
  <c r="I22" i="4" s="1"/>
  <c r="J21" i="4"/>
  <c r="K21" i="4"/>
  <c r="I16" i="4"/>
  <c r="H16" i="4"/>
  <c r="F8" i="4"/>
  <c r="G8" i="4"/>
  <c r="H8" i="4"/>
  <c r="I8" i="4"/>
  <c r="J8" i="4"/>
  <c r="K8" i="4"/>
  <c r="L8" i="4"/>
  <c r="F9" i="4"/>
  <c r="G9" i="4"/>
  <c r="H9" i="4"/>
  <c r="I9" i="4"/>
  <c r="J9" i="4"/>
  <c r="K9" i="4"/>
  <c r="L9" i="4"/>
  <c r="L10" i="4" s="1"/>
  <c r="L11" i="4" s="1"/>
  <c r="L12" i="4" s="1"/>
  <c r="L13" i="4" s="1"/>
  <c r="L14" i="4" s="1"/>
  <c r="L15" i="4" s="1"/>
  <c r="F10" i="4"/>
  <c r="F11" i="4" s="1"/>
  <c r="F12" i="4" s="1"/>
  <c r="F13" i="4" s="1"/>
  <c r="F14" i="4" s="1"/>
  <c r="F15" i="4" s="1"/>
  <c r="G10" i="4"/>
  <c r="G11" i="4" s="1"/>
  <c r="G12" i="4" s="1"/>
  <c r="G13" i="4" s="1"/>
  <c r="G14" i="4" s="1"/>
  <c r="G15" i="4" s="1"/>
  <c r="H10" i="4"/>
  <c r="H11" i="4" s="1"/>
  <c r="H12" i="4" s="1"/>
  <c r="H13" i="4" s="1"/>
  <c r="H14" i="4" s="1"/>
  <c r="H15" i="4" s="1"/>
  <c r="I10" i="4"/>
  <c r="I11" i="4" s="1"/>
  <c r="I12" i="4" s="1"/>
  <c r="I13" i="4" s="1"/>
  <c r="I14" i="4" s="1"/>
  <c r="I15" i="4" s="1"/>
  <c r="J10" i="4"/>
  <c r="J11" i="4" s="1"/>
  <c r="J12" i="4" s="1"/>
  <c r="J13" i="4" s="1"/>
  <c r="J14" i="4" s="1"/>
  <c r="J15" i="4" s="1"/>
  <c r="K10" i="4"/>
  <c r="K11" i="4" s="1"/>
  <c r="K12" i="4" s="1"/>
  <c r="K13" i="4" s="1"/>
  <c r="K14" i="4" s="1"/>
  <c r="K15" i="4" s="1"/>
  <c r="G7" i="4"/>
  <c r="H7" i="4"/>
  <c r="I7" i="4"/>
  <c r="J7" i="4"/>
  <c r="K7" i="4"/>
  <c r="L7" i="4"/>
  <c r="F7" i="4"/>
  <c r="V32" i="11"/>
  <c r="U32" i="11"/>
  <c r="O14" i="11"/>
  <c r="E14" i="11"/>
  <c r="D10" i="11"/>
  <c r="J9" i="11"/>
  <c r="E9" i="11"/>
  <c r="D9" i="11"/>
  <c r="M8" i="11"/>
  <c r="J8" i="11"/>
  <c r="E8" i="11"/>
  <c r="D8" i="11"/>
  <c r="J7" i="11"/>
  <c r="E7" i="11"/>
  <c r="D7" i="11"/>
  <c r="M6" i="11"/>
  <c r="J6" i="11"/>
  <c r="E6" i="11"/>
  <c r="D6" i="11"/>
  <c r="C34" i="10"/>
  <c r="B34" i="10"/>
  <c r="C33" i="10"/>
  <c r="B33" i="10"/>
  <c r="C32" i="10"/>
  <c r="B32" i="10"/>
  <c r="C31" i="10"/>
  <c r="B31" i="10"/>
  <c r="H26" i="10"/>
  <c r="H25" i="10"/>
  <c r="F25" i="10"/>
  <c r="U10" i="10"/>
  <c r="R10" i="10"/>
  <c r="N10" i="10"/>
  <c r="I10" i="10"/>
  <c r="U9" i="10"/>
  <c r="R9" i="10"/>
  <c r="N9" i="10"/>
  <c r="I9" i="10"/>
  <c r="U8" i="10"/>
  <c r="R8" i="10"/>
  <c r="N8" i="10"/>
  <c r="I8" i="10"/>
  <c r="U7" i="10"/>
  <c r="I7" i="10"/>
  <c r="K16" i="4"/>
  <c r="J16" i="4"/>
  <c r="K6" i="4"/>
  <c r="J6" i="4"/>
  <c r="L109" i="3"/>
  <c r="K109" i="3"/>
  <c r="L108" i="3"/>
  <c r="K108" i="3"/>
  <c r="L107" i="3"/>
  <c r="K107" i="3"/>
  <c r="L86" i="3"/>
  <c r="L84" i="3"/>
  <c r="L80" i="3"/>
  <c r="L78" i="3"/>
  <c r="L74" i="3"/>
  <c r="L72" i="3"/>
  <c r="L42" i="3"/>
  <c r="K42" i="3"/>
  <c r="L18" i="3"/>
  <c r="K18" i="3"/>
  <c r="L6" i="3"/>
  <c r="K6" i="3"/>
  <c r="M10" i="9"/>
  <c r="L10" i="9"/>
  <c r="K10" i="9"/>
  <c r="J10" i="9"/>
  <c r="I10" i="9"/>
  <c r="M8" i="9"/>
  <c r="L8" i="9"/>
  <c r="K8" i="9"/>
  <c r="J8" i="9"/>
  <c r="I8" i="9"/>
  <c r="M6" i="9"/>
  <c r="L6" i="9"/>
  <c r="K6" i="9"/>
  <c r="J6" i="9"/>
  <c r="I6" i="9"/>
  <c r="M5" i="9"/>
  <c r="L5" i="9"/>
  <c r="K5" i="9"/>
  <c r="J5" i="9"/>
  <c r="I5" i="9"/>
  <c r="L19" i="2"/>
  <c r="K19" i="2"/>
  <c r="J19" i="2"/>
  <c r="I19" i="2"/>
  <c r="L18" i="2"/>
  <c r="K18" i="2"/>
  <c r="J18" i="2"/>
  <c r="I18" i="2"/>
  <c r="N12" i="2"/>
  <c r="L12" i="2"/>
  <c r="N11" i="2"/>
  <c r="L11" i="2"/>
  <c r="N9" i="2"/>
  <c r="L9" i="2"/>
  <c r="G9" i="2"/>
  <c r="N8" i="2"/>
  <c r="L8" i="2"/>
  <c r="N7" i="2"/>
  <c r="L7" i="2"/>
  <c r="N6" i="2"/>
  <c r="L6" i="2"/>
  <c r="N5" i="2"/>
  <c r="L5" i="2"/>
  <c r="N27" i="1"/>
  <c r="M27" i="1"/>
  <c r="L27" i="1"/>
  <c r="K27" i="1"/>
  <c r="J27" i="1"/>
  <c r="N25" i="1"/>
  <c r="M25" i="1"/>
  <c r="L25" i="1"/>
  <c r="K25" i="1"/>
  <c r="J25" i="1"/>
  <c r="N24" i="1"/>
  <c r="M24" i="1"/>
  <c r="L24" i="1"/>
  <c r="K24" i="1"/>
  <c r="J24" i="1"/>
  <c r="N22" i="1"/>
  <c r="M22" i="1"/>
  <c r="L22" i="1"/>
  <c r="K22" i="1"/>
  <c r="J22" i="1"/>
  <c r="N20" i="1"/>
  <c r="M20" i="1"/>
  <c r="L20" i="1"/>
  <c r="K20" i="1"/>
  <c r="J20" i="1"/>
  <c r="N19" i="1"/>
  <c r="M19" i="1"/>
  <c r="L19" i="1"/>
  <c r="K19" i="1"/>
  <c r="J19" i="1"/>
  <c r="N18" i="1"/>
  <c r="M18" i="1"/>
  <c r="L18" i="1"/>
  <c r="K18" i="1"/>
  <c r="J18" i="1"/>
  <c r="N17" i="1"/>
  <c r="M17" i="1"/>
  <c r="L17" i="1"/>
  <c r="K17" i="1"/>
  <c r="J17" i="1"/>
  <c r="N16" i="1"/>
  <c r="M16" i="1"/>
  <c r="L16" i="1"/>
  <c r="K16" i="1"/>
  <c r="J16" i="1"/>
  <c r="N15" i="1"/>
  <c r="M15" i="1"/>
  <c r="L15" i="1"/>
  <c r="K15" i="1"/>
  <c r="J15" i="1"/>
  <c r="N14" i="1"/>
  <c r="M14" i="1"/>
  <c r="L14" i="1"/>
  <c r="K14" i="1"/>
  <c r="J14" i="1"/>
  <c r="N13" i="1"/>
  <c r="M13" i="1"/>
  <c r="L13" i="1"/>
  <c r="K13" i="1"/>
  <c r="J13" i="1"/>
  <c r="N12" i="1"/>
  <c r="M12" i="1"/>
  <c r="L12" i="1"/>
  <c r="K12" i="1"/>
  <c r="J12" i="1"/>
  <c r="N11" i="1"/>
  <c r="M11" i="1"/>
  <c r="L11" i="1"/>
  <c r="K11" i="1"/>
  <c r="J11" i="1"/>
  <c r="N10" i="1"/>
  <c r="M10" i="1"/>
  <c r="L10" i="1"/>
  <c r="K10" i="1"/>
  <c r="J10" i="1"/>
  <c r="N9" i="1"/>
  <c r="M9" i="1"/>
  <c r="L9" i="1"/>
  <c r="K9" i="1"/>
  <c r="J9" i="1"/>
  <c r="N8" i="1"/>
  <c r="M8" i="1"/>
  <c r="L8" i="1"/>
  <c r="K8" i="1"/>
  <c r="J8" i="1"/>
  <c r="N7" i="1"/>
  <c r="M7" i="1"/>
  <c r="L7" i="1"/>
  <c r="K7" i="1"/>
  <c r="J7" i="1"/>
  <c r="N6" i="1"/>
  <c r="M6" i="1"/>
  <c r="L6" i="1"/>
  <c r="K6" i="1"/>
  <c r="J6" i="1"/>
  <c r="N5" i="1"/>
  <c r="M5" i="1"/>
  <c r="L5" i="1"/>
  <c r="K5" i="1"/>
  <c r="J5" i="1"/>
  <c r="J113" i="3" l="1"/>
  <c r="I113" i="3"/>
  <c r="K22" i="4"/>
  <c r="I23" i="4"/>
  <c r="J22" i="4"/>
  <c r="H23" i="4"/>
  <c r="K113" i="3" l="1"/>
  <c r="I114" i="3"/>
  <c r="L113" i="3"/>
  <c r="J114" i="3"/>
  <c r="I24" i="4"/>
  <c r="K23" i="4"/>
  <c r="H24" i="4"/>
  <c r="J23" i="4"/>
  <c r="J115" i="3" l="1"/>
  <c r="L114" i="3"/>
  <c r="I115" i="3"/>
  <c r="K114" i="3"/>
  <c r="H25" i="4"/>
  <c r="J24" i="4"/>
  <c r="I25" i="4"/>
  <c r="K24" i="4"/>
  <c r="K115" i="3" l="1"/>
  <c r="I116" i="3"/>
  <c r="L115" i="3"/>
  <c r="J116" i="3"/>
  <c r="I26" i="4"/>
  <c r="K25" i="4"/>
  <c r="H26" i="4"/>
  <c r="J25" i="4"/>
  <c r="J117" i="3" l="1"/>
  <c r="L117" i="3" s="1"/>
  <c r="L116" i="3"/>
  <c r="I117" i="3"/>
  <c r="K117" i="3" s="1"/>
  <c r="K116" i="3"/>
  <c r="H27" i="4"/>
  <c r="J26" i="4"/>
  <c r="I27" i="4"/>
  <c r="K26" i="4"/>
  <c r="K27" i="4" l="1"/>
  <c r="I28" i="4"/>
  <c r="J27" i="4"/>
  <c r="H28" i="4"/>
  <c r="I29" i="4" l="1"/>
  <c r="K28" i="4"/>
  <c r="H29" i="4"/>
  <c r="J28" i="4"/>
  <c r="H30" i="4" l="1"/>
  <c r="J29" i="4"/>
  <c r="I30" i="4"/>
  <c r="K29" i="4"/>
  <c r="I31" i="4" l="1"/>
  <c r="K30" i="4"/>
  <c r="J30" i="4"/>
  <c r="H31" i="4"/>
  <c r="H32" i="4" l="1"/>
  <c r="J31" i="4"/>
  <c r="I32" i="4"/>
  <c r="K31" i="4"/>
  <c r="K32" i="4" l="1"/>
  <c r="I33" i="4"/>
  <c r="J32" i="4"/>
  <c r="H33" i="4"/>
  <c r="H34" i="4" l="1"/>
  <c r="J33" i="4"/>
  <c r="I34" i="4"/>
  <c r="K33" i="4"/>
  <c r="K34" i="4" l="1"/>
  <c r="I35" i="4"/>
  <c r="H35" i="4"/>
  <c r="J34" i="4"/>
  <c r="H36" i="4" l="1"/>
  <c r="J35" i="4"/>
  <c r="K35" i="4"/>
  <c r="I36" i="4"/>
  <c r="I37" i="4" l="1"/>
  <c r="K36" i="4"/>
  <c r="H37" i="4"/>
  <c r="J36" i="4"/>
  <c r="J37" i="4" l="1"/>
  <c r="H38" i="4"/>
  <c r="K37" i="4"/>
  <c r="I38" i="4"/>
  <c r="K38" i="4" l="1"/>
  <c r="I39" i="4"/>
  <c r="J38" i="4"/>
  <c r="H39" i="4"/>
  <c r="J39" i="4" l="1"/>
  <c r="H40" i="4"/>
  <c r="I40" i="4"/>
  <c r="K39" i="4"/>
  <c r="K40" i="4" l="1"/>
  <c r="I41" i="4"/>
  <c r="H41" i="4"/>
  <c r="J40" i="4"/>
  <c r="H42" i="4" l="1"/>
  <c r="J41" i="4"/>
  <c r="I42" i="4"/>
  <c r="K41" i="4"/>
  <c r="K42" i="4" l="1"/>
  <c r="I43" i="4"/>
  <c r="J42" i="4"/>
  <c r="H43" i="4"/>
  <c r="H44" i="4" l="1"/>
  <c r="J43" i="4"/>
  <c r="K43" i="4"/>
  <c r="I44" i="4"/>
  <c r="K44" i="4" l="1"/>
  <c r="I45" i="4"/>
  <c r="J44" i="4"/>
  <c r="H45" i="4"/>
  <c r="J45" i="4" l="1"/>
  <c r="H46" i="4"/>
  <c r="K45" i="4"/>
  <c r="I46" i="4"/>
  <c r="I47" i="4" l="1"/>
  <c r="K46" i="4"/>
  <c r="H47" i="4"/>
  <c r="J46" i="4"/>
  <c r="J47" i="4" l="1"/>
  <c r="H48" i="4"/>
  <c r="K47" i="4"/>
  <c r="I48" i="4"/>
  <c r="K48" i="4" l="1"/>
  <c r="I49" i="4"/>
  <c r="H49" i="4"/>
  <c r="J48" i="4"/>
  <c r="J49" i="4" l="1"/>
  <c r="H50" i="4"/>
  <c r="K49" i="4"/>
  <c r="I50" i="4"/>
  <c r="I51" i="4" l="1"/>
  <c r="K50" i="4"/>
  <c r="J50" i="4"/>
  <c r="H51" i="4"/>
  <c r="H52" i="4" l="1"/>
  <c r="J51" i="4"/>
  <c r="I52" i="4"/>
  <c r="K51" i="4"/>
  <c r="K52" i="4" l="1"/>
  <c r="I53" i="4"/>
  <c r="J52" i="4"/>
  <c r="H53" i="4"/>
  <c r="I54" i="4" l="1"/>
  <c r="K53" i="4"/>
  <c r="H54" i="4"/>
  <c r="J53" i="4"/>
  <c r="H55" i="4" l="1"/>
  <c r="J54" i="4"/>
  <c r="K54" i="4"/>
  <c r="I55" i="4"/>
  <c r="K55" i="4" l="1"/>
  <c r="I56" i="4"/>
  <c r="J55" i="4"/>
  <c r="H56" i="4"/>
  <c r="H57" i="4" l="1"/>
  <c r="J56" i="4"/>
  <c r="I57" i="4"/>
  <c r="K56" i="4"/>
  <c r="K57" i="4" l="1"/>
  <c r="I58" i="4"/>
  <c r="J57" i="4"/>
  <c r="H58" i="4"/>
  <c r="H59" i="4" l="1"/>
  <c r="J58" i="4"/>
  <c r="I59" i="4"/>
  <c r="K58" i="4"/>
  <c r="I60" i="4" l="1"/>
  <c r="K59" i="4"/>
  <c r="J59" i="4"/>
  <c r="H60" i="4"/>
  <c r="J60" i="4" l="1"/>
  <c r="H61" i="4"/>
  <c r="K60" i="4"/>
  <c r="I61" i="4"/>
  <c r="I62" i="4" l="1"/>
  <c r="K61" i="4"/>
  <c r="H62" i="4"/>
  <c r="J61" i="4"/>
  <c r="J62" i="4" l="1"/>
  <c r="H63" i="4"/>
  <c r="K62" i="4"/>
  <c r="I63" i="4"/>
  <c r="I64" i="4" l="1"/>
  <c r="K63" i="4"/>
  <c r="H64" i="4"/>
  <c r="J63" i="4"/>
  <c r="J64" i="4" l="1"/>
  <c r="H65" i="4"/>
  <c r="K64" i="4"/>
  <c r="I65" i="4"/>
  <c r="K65" i="4" l="1"/>
  <c r="I66" i="4"/>
  <c r="H66" i="4"/>
  <c r="J65" i="4"/>
  <c r="H67" i="4" l="1"/>
  <c r="J66" i="4"/>
  <c r="I67" i="4"/>
  <c r="K66" i="4"/>
  <c r="K67" i="4" l="1"/>
  <c r="I68" i="4"/>
  <c r="J67" i="4"/>
  <c r="H68" i="4"/>
  <c r="H69" i="4" l="1"/>
  <c r="J68" i="4"/>
  <c r="I69" i="4"/>
  <c r="K68" i="4"/>
  <c r="K69" i="4" l="1"/>
  <c r="I70" i="4"/>
  <c r="J69" i="4"/>
  <c r="H70" i="4"/>
  <c r="H71" i="4" l="1"/>
  <c r="J70" i="4"/>
  <c r="I71" i="4"/>
  <c r="K70" i="4"/>
  <c r="I72" i="4" l="1"/>
  <c r="K71" i="4"/>
  <c r="H72" i="4"/>
  <c r="J71" i="4"/>
  <c r="J72" i="4" l="1"/>
  <c r="H73" i="4"/>
  <c r="K72" i="4"/>
  <c r="I73" i="4"/>
  <c r="I74" i="4" l="1"/>
  <c r="K73" i="4"/>
  <c r="J73" i="4"/>
  <c r="H74" i="4"/>
  <c r="J74" i="4" l="1"/>
  <c r="H75" i="4"/>
  <c r="I75" i="4"/>
  <c r="K74" i="4"/>
  <c r="K75" i="4" l="1"/>
  <c r="I76" i="4"/>
  <c r="J75" i="4"/>
  <c r="H76" i="4"/>
  <c r="H77" i="4" l="1"/>
  <c r="J76" i="4"/>
  <c r="I77" i="4"/>
  <c r="K76" i="4"/>
  <c r="K77" i="4" l="1"/>
  <c r="I78" i="4"/>
  <c r="J77" i="4"/>
  <c r="H78" i="4"/>
  <c r="H79" i="4" l="1"/>
  <c r="J78" i="4"/>
  <c r="I79" i="4"/>
  <c r="K78" i="4"/>
  <c r="I80" i="4" l="1"/>
  <c r="K79" i="4"/>
  <c r="J79" i="4"/>
  <c r="H80" i="4"/>
  <c r="H81" i="4" l="1"/>
  <c r="J80" i="4"/>
  <c r="K80" i="4"/>
  <c r="I81" i="4"/>
  <c r="I82" i="4" l="1"/>
  <c r="K81" i="4"/>
  <c r="H82" i="4"/>
  <c r="J81" i="4"/>
  <c r="J82" i="4" l="1"/>
  <c r="H83" i="4"/>
  <c r="K82" i="4"/>
  <c r="I83" i="4"/>
  <c r="I84" i="4" l="1"/>
  <c r="K83" i="4"/>
  <c r="H84" i="4"/>
  <c r="J83" i="4"/>
  <c r="H85" i="4" l="1"/>
  <c r="J84" i="4"/>
  <c r="K84" i="4"/>
  <c r="I85" i="4"/>
  <c r="K85" i="4" l="1"/>
  <c r="I86" i="4"/>
  <c r="J85" i="4"/>
  <c r="H86" i="4"/>
  <c r="H87" i="4" l="1"/>
  <c r="J86" i="4"/>
  <c r="I87" i="4"/>
  <c r="K86" i="4"/>
  <c r="K87" i="4" l="1"/>
  <c r="I88" i="4"/>
  <c r="J87" i="4"/>
  <c r="H88" i="4"/>
  <c r="H89" i="4" l="1"/>
  <c r="J88" i="4"/>
  <c r="K88" i="4"/>
  <c r="I89" i="4"/>
  <c r="I90" i="4" l="1"/>
  <c r="K89" i="4"/>
  <c r="J89" i="4"/>
  <c r="H90" i="4"/>
  <c r="H91" i="4" l="1"/>
  <c r="J90" i="4"/>
  <c r="I91" i="4"/>
  <c r="K90" i="4"/>
  <c r="I92" i="4" l="1"/>
  <c r="K91" i="4"/>
  <c r="H92" i="4"/>
  <c r="J91" i="4"/>
  <c r="J92" i="4" l="1"/>
  <c r="H93" i="4"/>
  <c r="K92" i="4"/>
  <c r="I93" i="4"/>
  <c r="I94" i="4" l="1"/>
  <c r="K93" i="4"/>
  <c r="H94" i="4"/>
  <c r="J93" i="4"/>
  <c r="J94" i="4" l="1"/>
  <c r="H95" i="4"/>
  <c r="I95" i="4"/>
  <c r="K94" i="4"/>
  <c r="I96" i="4" l="1"/>
  <c r="K95" i="4"/>
  <c r="J95" i="4"/>
  <c r="H96" i="4"/>
  <c r="H97" i="4" l="1"/>
  <c r="J96" i="4"/>
  <c r="I97" i="4"/>
  <c r="K96" i="4"/>
  <c r="K97" i="4" l="1"/>
  <c r="I98" i="4"/>
  <c r="J97" i="4"/>
  <c r="H98" i="4"/>
  <c r="K98" i="4" l="1"/>
  <c r="I99" i="4"/>
  <c r="H99" i="4"/>
  <c r="J98" i="4"/>
  <c r="K99" i="4" l="1"/>
  <c r="I100" i="4"/>
  <c r="J99" i="4"/>
  <c r="H100" i="4"/>
  <c r="H101" i="4" l="1"/>
  <c r="J100" i="4"/>
  <c r="K100" i="4"/>
  <c r="I101" i="4"/>
  <c r="I102" i="4" l="1"/>
  <c r="K101" i="4"/>
  <c r="H102" i="4"/>
  <c r="J101" i="4"/>
  <c r="J102" i="4" l="1"/>
  <c r="H103" i="4"/>
  <c r="K102" i="4"/>
  <c r="I103" i="4"/>
  <c r="I104" i="4" l="1"/>
  <c r="K103" i="4"/>
  <c r="H104" i="4"/>
  <c r="J103" i="4"/>
  <c r="H105" i="4" l="1"/>
  <c r="J104" i="4"/>
  <c r="K104" i="4"/>
  <c r="I105" i="4"/>
  <c r="K105" i="4" l="1"/>
  <c r="I106" i="4"/>
  <c r="H106" i="4"/>
  <c r="J105" i="4"/>
  <c r="H107" i="4" l="1"/>
  <c r="J106" i="4"/>
  <c r="I107" i="4"/>
  <c r="K106" i="4"/>
  <c r="K107" i="4" l="1"/>
  <c r="I108" i="4"/>
  <c r="J107" i="4"/>
  <c r="H108" i="4"/>
  <c r="J108" i="4" l="1"/>
  <c r="H109" i="4"/>
  <c r="I109" i="4"/>
  <c r="K108" i="4"/>
  <c r="K109" i="4" l="1"/>
  <c r="I110" i="4"/>
  <c r="H110" i="4"/>
  <c r="J109" i="4"/>
  <c r="K110" i="4" l="1"/>
  <c r="I111" i="4"/>
  <c r="J110" i="4"/>
  <c r="H111" i="4"/>
  <c r="H112" i="4" l="1"/>
  <c r="J111" i="4"/>
  <c r="I112" i="4"/>
  <c r="K111" i="4"/>
  <c r="K112" i="4" l="1"/>
  <c r="I113" i="4"/>
  <c r="J112" i="4"/>
  <c r="H113" i="4"/>
  <c r="H114" i="4" l="1"/>
  <c r="J113" i="4"/>
  <c r="I114" i="4"/>
  <c r="K113" i="4"/>
  <c r="I115" i="4" l="1"/>
  <c r="K114" i="4"/>
  <c r="J114" i="4"/>
  <c r="H115" i="4"/>
  <c r="J115" i="4" l="1"/>
  <c r="H116" i="4"/>
  <c r="K115" i="4"/>
  <c r="I116" i="4"/>
  <c r="I117" i="4" l="1"/>
  <c r="K116" i="4"/>
  <c r="H117" i="4"/>
  <c r="J116" i="4"/>
  <c r="J117" i="4" l="1"/>
  <c r="H118" i="4"/>
  <c r="K117" i="4"/>
  <c r="I118" i="4"/>
  <c r="K118" i="4" l="1"/>
  <c r="I119" i="4"/>
  <c r="H119" i="4"/>
  <c r="J118" i="4"/>
  <c r="K119" i="4" l="1"/>
  <c r="I120" i="4"/>
  <c r="J119" i="4"/>
  <c r="H120" i="4"/>
  <c r="H121" i="4" l="1"/>
  <c r="J120" i="4"/>
  <c r="K120" i="4"/>
  <c r="I121" i="4"/>
  <c r="I122" i="4" l="1"/>
  <c r="K121" i="4"/>
  <c r="H122" i="4"/>
  <c r="J121" i="4"/>
  <c r="J122" i="4" l="1"/>
  <c r="H123" i="4"/>
  <c r="K122" i="4"/>
  <c r="I123" i="4"/>
  <c r="K123" i="4" l="1"/>
  <c r="I124" i="4"/>
  <c r="H124" i="4"/>
  <c r="J123" i="4"/>
  <c r="H125" i="4" l="1"/>
  <c r="J124" i="4"/>
  <c r="K124" i="4"/>
  <c r="I125" i="4"/>
  <c r="K125" i="4" l="1"/>
  <c r="I126" i="4"/>
  <c r="J125" i="4"/>
  <c r="H126" i="4"/>
  <c r="H127" i="4" l="1"/>
  <c r="J126" i="4"/>
  <c r="I127" i="4"/>
  <c r="K126" i="4"/>
  <c r="K127" i="4" l="1"/>
  <c r="I128" i="4"/>
  <c r="J127" i="4"/>
  <c r="H128" i="4"/>
  <c r="H129" i="4" l="1"/>
  <c r="J128" i="4"/>
  <c r="I129" i="4"/>
  <c r="K128" i="4"/>
  <c r="I130" i="4" l="1"/>
  <c r="K129" i="4"/>
  <c r="J129" i="4"/>
  <c r="H130" i="4"/>
  <c r="H131" i="4" l="1"/>
  <c r="J130" i="4"/>
  <c r="K130" i="4"/>
  <c r="I131" i="4"/>
  <c r="I132" i="4" l="1"/>
  <c r="K131" i="4"/>
  <c r="H132" i="4"/>
  <c r="J131" i="4"/>
  <c r="J132" i="4" l="1"/>
  <c r="H133" i="4"/>
  <c r="K132" i="4"/>
  <c r="I133" i="4"/>
  <c r="I134" i="4" l="1"/>
  <c r="K133" i="4"/>
  <c r="H134" i="4"/>
  <c r="J133" i="4"/>
  <c r="H135" i="4" l="1"/>
  <c r="J134" i="4"/>
  <c r="K134" i="4"/>
  <c r="I135" i="4"/>
  <c r="I136" i="4" l="1"/>
  <c r="K135" i="4"/>
  <c r="H136" i="4"/>
  <c r="J135" i="4"/>
  <c r="H137" i="4" l="1"/>
  <c r="J136" i="4"/>
  <c r="I137" i="4"/>
  <c r="K136" i="4"/>
  <c r="K137" i="4" l="1"/>
  <c r="I138" i="4"/>
  <c r="J137" i="4"/>
  <c r="H138" i="4"/>
  <c r="H139" i="4" l="1"/>
  <c r="J138" i="4"/>
  <c r="I139" i="4"/>
  <c r="K138" i="4"/>
  <c r="I140" i="4" l="1"/>
  <c r="K139" i="4"/>
  <c r="H140" i="4"/>
  <c r="J139" i="4"/>
  <c r="H141" i="4" l="1"/>
  <c r="J140" i="4"/>
  <c r="I141" i="4"/>
  <c r="K140" i="4"/>
  <c r="I142" i="4" l="1"/>
  <c r="K141" i="4"/>
  <c r="H142" i="4"/>
  <c r="J141" i="4"/>
  <c r="J142" i="4" l="1"/>
  <c r="H143" i="4"/>
  <c r="K142" i="4"/>
  <c r="I143" i="4"/>
  <c r="I144" i="4" l="1"/>
  <c r="K143" i="4"/>
  <c r="H144" i="4"/>
  <c r="J143" i="4"/>
  <c r="J144" i="4" l="1"/>
  <c r="H145" i="4"/>
  <c r="K144" i="4"/>
  <c r="I145" i="4"/>
  <c r="I146" i="4" l="1"/>
  <c r="K145" i="4"/>
  <c r="J145" i="4"/>
  <c r="H146" i="4"/>
  <c r="H147" i="4" l="1"/>
  <c r="J146" i="4"/>
  <c r="I147" i="4"/>
  <c r="K146" i="4"/>
  <c r="K147" i="4" l="1"/>
  <c r="I148" i="4"/>
  <c r="J147" i="4"/>
  <c r="H148" i="4"/>
  <c r="H149" i="4" l="1"/>
  <c r="J148" i="4"/>
  <c r="I149" i="4"/>
  <c r="K148" i="4"/>
  <c r="I150" i="4" l="1"/>
  <c r="K149" i="4"/>
  <c r="H150" i="4"/>
  <c r="J149" i="4"/>
  <c r="H151" i="4" l="1"/>
  <c r="J150" i="4"/>
  <c r="K150" i="4"/>
  <c r="I151" i="4"/>
  <c r="I152" i="4" l="1"/>
  <c r="K151" i="4"/>
  <c r="H152" i="4"/>
  <c r="J151" i="4"/>
  <c r="J152" i="4" l="1"/>
  <c r="H153" i="4"/>
  <c r="K152" i="4"/>
  <c r="I153" i="4"/>
  <c r="K153" i="4" l="1"/>
  <c r="I154" i="4"/>
  <c r="H154" i="4"/>
  <c r="J153" i="4"/>
  <c r="K154" i="4" l="1"/>
  <c r="I155" i="4"/>
  <c r="J154" i="4"/>
  <c r="H155" i="4"/>
  <c r="H156" i="4" l="1"/>
  <c r="J155" i="4"/>
  <c r="K155" i="4"/>
  <c r="I156" i="4"/>
  <c r="I157" i="4" l="1"/>
  <c r="K156" i="4"/>
  <c r="H157" i="4"/>
  <c r="J156" i="4"/>
  <c r="J157" i="4" l="1"/>
  <c r="H158" i="4"/>
  <c r="K157" i="4"/>
  <c r="I158" i="4"/>
  <c r="I159" i="4" l="1"/>
  <c r="K158" i="4"/>
  <c r="H159" i="4"/>
  <c r="J158" i="4"/>
  <c r="J159" i="4" l="1"/>
  <c r="H160" i="4"/>
  <c r="I160" i="4"/>
  <c r="K159" i="4"/>
  <c r="K160" i="4" l="1"/>
  <c r="I161" i="4"/>
  <c r="J160" i="4"/>
  <c r="H161" i="4"/>
  <c r="H162" i="4" l="1"/>
  <c r="J161" i="4"/>
  <c r="I162" i="4"/>
  <c r="K161" i="4"/>
  <c r="K162" i="4" l="1"/>
  <c r="I163" i="4"/>
  <c r="J162" i="4"/>
  <c r="H163" i="4"/>
  <c r="J163" i="4" l="1"/>
  <c r="H164" i="4"/>
  <c r="I164" i="4"/>
  <c r="K163" i="4"/>
  <c r="I165" i="4" l="1"/>
  <c r="K164" i="4"/>
  <c r="H165" i="4"/>
  <c r="J164" i="4"/>
  <c r="J165" i="4" l="1"/>
  <c r="H166" i="4"/>
  <c r="I166" i="4"/>
  <c r="K165" i="4"/>
  <c r="I167" i="4" l="1"/>
  <c r="K166" i="4"/>
  <c r="H167" i="4"/>
  <c r="J166" i="4"/>
  <c r="J167" i="4" l="1"/>
  <c r="H168" i="4"/>
  <c r="K167" i="4"/>
  <c r="I168" i="4"/>
  <c r="K168" i="4" l="1"/>
  <c r="I169" i="4"/>
  <c r="H169" i="4"/>
  <c r="J168" i="4"/>
  <c r="H170" i="4" l="1"/>
  <c r="J169" i="4"/>
  <c r="K169" i="4"/>
  <c r="I170" i="4"/>
  <c r="K170" i="4" l="1"/>
  <c r="I171" i="4"/>
  <c r="J170" i="4"/>
  <c r="H171" i="4"/>
  <c r="H172" i="4" l="1"/>
  <c r="J171" i="4"/>
  <c r="I172" i="4"/>
  <c r="K171" i="4"/>
  <c r="K172" i="4" l="1"/>
  <c r="I173" i="4"/>
  <c r="J172" i="4"/>
  <c r="H173" i="4"/>
  <c r="H174" i="4" l="1"/>
  <c r="J173" i="4"/>
  <c r="I174" i="4"/>
  <c r="K173" i="4"/>
  <c r="K174" i="4" l="1"/>
  <c r="I175" i="4"/>
  <c r="H175" i="4"/>
  <c r="J174" i="4"/>
  <c r="J175" i="4" l="1"/>
  <c r="H176" i="4"/>
  <c r="K175" i="4"/>
  <c r="I176" i="4"/>
  <c r="I177" i="4" l="1"/>
  <c r="K176" i="4"/>
  <c r="H177" i="4"/>
  <c r="J176" i="4"/>
  <c r="J177" i="4" l="1"/>
  <c r="H178" i="4"/>
  <c r="K177" i="4"/>
  <c r="I178" i="4"/>
  <c r="K178" i="4" l="1"/>
  <c r="I179" i="4"/>
  <c r="H179" i="4"/>
  <c r="J178" i="4"/>
  <c r="J179" i="4" l="1"/>
  <c r="H180" i="4"/>
  <c r="K179" i="4"/>
  <c r="I180" i="4"/>
  <c r="I181" i="4" l="1"/>
  <c r="K180" i="4"/>
  <c r="H181" i="4"/>
  <c r="J180" i="4"/>
  <c r="H182" i="4" l="1"/>
  <c r="J181" i="4"/>
  <c r="I182" i="4"/>
  <c r="K181" i="4"/>
  <c r="K182" i="4" l="1"/>
  <c r="I183" i="4"/>
  <c r="J182" i="4"/>
  <c r="H183" i="4"/>
  <c r="H184" i="4" l="1"/>
  <c r="J183" i="4"/>
  <c r="K183" i="4"/>
  <c r="I184" i="4"/>
  <c r="I185" i="4" l="1"/>
  <c r="K184" i="4"/>
  <c r="J184" i="4"/>
  <c r="H185" i="4"/>
  <c r="J185" i="4" l="1"/>
  <c r="H186" i="4"/>
  <c r="K185" i="4"/>
  <c r="I186" i="4"/>
  <c r="I187" i="4" l="1"/>
  <c r="K186" i="4"/>
  <c r="H187" i="4"/>
  <c r="J186" i="4"/>
  <c r="J187" i="4" l="1"/>
  <c r="H188" i="4"/>
  <c r="K187" i="4"/>
  <c r="I188" i="4"/>
  <c r="I189" i="4" l="1"/>
  <c r="K188" i="4"/>
  <c r="H189" i="4"/>
  <c r="J188" i="4"/>
  <c r="H190" i="4" l="1"/>
  <c r="J189" i="4"/>
  <c r="I190" i="4"/>
  <c r="K189" i="4"/>
  <c r="I191" i="4" l="1"/>
  <c r="K190" i="4"/>
  <c r="H191" i="4"/>
  <c r="J190" i="4"/>
  <c r="H192" i="4" l="1"/>
  <c r="J191" i="4"/>
  <c r="I192" i="4"/>
  <c r="K191" i="4"/>
  <c r="K192" i="4" l="1"/>
  <c r="I193" i="4"/>
  <c r="J192" i="4"/>
  <c r="H193" i="4"/>
  <c r="H194" i="4" l="1"/>
  <c r="J193" i="4"/>
  <c r="I194" i="4"/>
  <c r="K193" i="4"/>
  <c r="K194" i="4" l="1"/>
  <c r="I195" i="4"/>
  <c r="J194" i="4"/>
  <c r="H195" i="4"/>
  <c r="H196" i="4" l="1"/>
  <c r="J195" i="4"/>
  <c r="I196" i="4"/>
  <c r="K195" i="4"/>
  <c r="I197" i="4" l="1"/>
  <c r="K196" i="4"/>
  <c r="H197" i="4"/>
  <c r="J196" i="4"/>
  <c r="J197" i="4" l="1"/>
  <c r="H198" i="4"/>
  <c r="K197" i="4"/>
  <c r="I198" i="4"/>
  <c r="I199" i="4" l="1"/>
  <c r="K198" i="4"/>
  <c r="H199" i="4"/>
  <c r="J198" i="4"/>
  <c r="H200" i="4" l="1"/>
  <c r="J199" i="4"/>
  <c r="K199" i="4"/>
  <c r="I200" i="4"/>
  <c r="K200" i="4" l="1"/>
  <c r="I201" i="4"/>
  <c r="H201" i="4"/>
  <c r="J200" i="4"/>
  <c r="H202" i="4" l="1"/>
  <c r="J201" i="4"/>
  <c r="I202" i="4"/>
  <c r="K201" i="4"/>
  <c r="K202" i="4" l="1"/>
  <c r="I203" i="4"/>
  <c r="J202" i="4"/>
  <c r="H203" i="4"/>
  <c r="J203" i="4" l="1"/>
  <c r="H204" i="4"/>
  <c r="K203" i="4"/>
  <c r="I204" i="4"/>
  <c r="K204" i="4" l="1"/>
  <c r="I205" i="4"/>
  <c r="J204" i="4"/>
  <c r="H205" i="4"/>
  <c r="H206" i="4" l="1"/>
  <c r="J205" i="4"/>
  <c r="K205" i="4"/>
  <c r="I206" i="4"/>
  <c r="I207" i="4" l="1"/>
  <c r="K206" i="4"/>
  <c r="H207" i="4"/>
  <c r="J206" i="4"/>
  <c r="J207" i="4" l="1"/>
  <c r="H208" i="4"/>
  <c r="K207" i="4"/>
  <c r="I208" i="4"/>
  <c r="I209" i="4" l="1"/>
  <c r="K208" i="4"/>
  <c r="H209" i="4"/>
  <c r="J208" i="4"/>
  <c r="J209" i="4" l="1"/>
  <c r="H210" i="4"/>
  <c r="K209" i="4"/>
  <c r="I210" i="4"/>
  <c r="I211" i="4" l="1"/>
  <c r="K210" i="4"/>
  <c r="H211" i="4"/>
  <c r="J210" i="4"/>
  <c r="I212" i="4" l="1"/>
  <c r="K211" i="4"/>
  <c r="H212" i="4"/>
  <c r="J211" i="4"/>
  <c r="K212" i="4" l="1"/>
  <c r="I213" i="4"/>
  <c r="J212" i="4"/>
  <c r="H213" i="4"/>
  <c r="H214" i="4" l="1"/>
  <c r="J213" i="4"/>
  <c r="K213" i="4"/>
  <c r="I214" i="4"/>
  <c r="K214" i="4" l="1"/>
  <c r="I215" i="4"/>
  <c r="J214" i="4"/>
  <c r="H215" i="4"/>
  <c r="H216" i="4" l="1"/>
  <c r="J215" i="4"/>
  <c r="I216" i="4"/>
  <c r="K215" i="4"/>
  <c r="I217" i="4" l="1"/>
  <c r="K216" i="4"/>
  <c r="H217" i="4"/>
  <c r="J216" i="4"/>
  <c r="K217" i="4" l="1"/>
  <c r="I218" i="4"/>
  <c r="J217" i="4"/>
  <c r="H218" i="4"/>
  <c r="H219" i="4" l="1"/>
  <c r="J218" i="4"/>
  <c r="K218" i="4"/>
  <c r="I219" i="4"/>
  <c r="K219" i="4" l="1"/>
  <c r="I220" i="4"/>
  <c r="J219" i="4"/>
  <c r="H220" i="4"/>
  <c r="J220" i="4" l="1"/>
  <c r="H221" i="4"/>
  <c r="K220" i="4"/>
  <c r="I221" i="4"/>
  <c r="I222" i="4" l="1"/>
  <c r="K221" i="4"/>
  <c r="H222" i="4"/>
  <c r="J221" i="4"/>
  <c r="J222" i="4" l="1"/>
  <c r="H223" i="4"/>
  <c r="K222" i="4"/>
  <c r="I223" i="4"/>
  <c r="K223" i="4" l="1"/>
  <c r="I224" i="4"/>
  <c r="H224" i="4"/>
  <c r="J223" i="4"/>
  <c r="H225" i="4" l="1"/>
  <c r="J225" i="4" s="1"/>
  <c r="J224" i="4"/>
  <c r="K224" i="4"/>
  <c r="I225" i="4"/>
  <c r="K22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0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1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1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1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1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W4" authorId="0" shapeId="0" xr:uid="{00000000-0006-0000-05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shapeId="0" xr:uid="{00000000-0006-0000-0500-000002000000}">
      <text>
        <r>
          <rPr>
            <b/>
            <sz val="8"/>
            <rFont val="Tahoma"/>
            <charset val="134"/>
          </rPr>
          <t>Amit Kanudia:</t>
        </r>
        <r>
          <rPr>
            <sz val="8"/>
            <rFont val="Tahoma"/>
            <charset val="134"/>
          </rPr>
          <t xml:space="preserve">
Needed only when one wants to override the VEDA default assignment
</t>
        </r>
      </text>
    </comment>
    <comment ref="Y4" authorId="0" shapeId="0" xr:uid="{00000000-0006-0000-05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shapeId="0" xr:uid="{00000000-0006-0000-05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 Tepes</author>
    <author>JRC</author>
    <author>tepesda</author>
  </authors>
  <commentList>
    <comment ref="A1" authorId="0" shapeId="0" xr:uid="{00000000-0006-0000-0800-000001000000}">
      <text>
        <r>
          <rPr>
            <b/>
            <sz val="9"/>
            <rFont val="Arial"/>
          </rPr>
          <t xml:space="preserve">Paul Tepes:
</t>
        </r>
        <r>
          <rPr>
            <sz val="9"/>
            <rFont val="Arial"/>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shapeId="0" xr:uid="{00000000-0006-0000-0800-000002000000}">
      <text>
        <r>
          <rPr>
            <b/>
            <sz val="8"/>
            <rFont val="Tahoma"/>
          </rPr>
          <t>tepesda:</t>
        </r>
        <r>
          <rPr>
            <sz val="8"/>
            <rFont val="Tahoma"/>
          </rPr>
          <t xml:space="preserve">
last update Nov 2011</t>
        </r>
      </text>
    </comment>
    <comment ref="G3" authorId="1" shapeId="0" xr:uid="{00000000-0006-0000-0800-000003000000}">
      <text>
        <r>
          <rPr>
            <b/>
            <sz val="8"/>
            <rFont val="Tahoma"/>
          </rPr>
          <t>tepesda:</t>
        </r>
        <r>
          <rPr>
            <sz val="8"/>
            <rFont val="Tahoma"/>
          </rPr>
          <t xml:space="preserve">
last update Nov 2011</t>
        </r>
      </text>
    </comment>
    <comment ref="AC3" authorId="1" shapeId="0" xr:uid="{00000000-0006-0000-0800-000004000000}">
      <text>
        <r>
          <rPr>
            <b/>
            <sz val="8"/>
            <rFont val="Tahoma"/>
          </rPr>
          <t xml:space="preserve">tepesda:
</t>
        </r>
        <r>
          <rPr>
            <sz val="8"/>
            <rFont val="Tahoma"/>
          </rPr>
          <t>latest gross electrical power/ latest thermal power from IAEA</t>
        </r>
      </text>
    </comment>
    <comment ref="AB4" authorId="2" shapeId="0" xr:uid="{00000000-0006-0000-0800-000005000000}">
      <text>
        <r>
          <rPr>
            <b/>
            <sz val="8"/>
            <rFont val="Tahoma"/>
          </rPr>
          <t>tepesda:</t>
        </r>
        <r>
          <rPr>
            <sz val="8"/>
            <rFont val="Tahoma"/>
          </rPr>
          <t xml:space="preserve">
MW thermal days/ metric tons of heavy metal</t>
        </r>
      </text>
    </comment>
    <comment ref="AF4" authorId="2" shapeId="0" xr:uid="{00000000-0006-0000-0800-000006000000}">
      <text>
        <r>
          <rPr>
            <b/>
            <sz val="8"/>
            <rFont val="Tahoma"/>
          </rPr>
          <t>tepesda:</t>
        </r>
        <r>
          <rPr>
            <sz val="8"/>
            <rFont val="Tahoma"/>
          </rPr>
          <t xml:space="preserve">
enriched (metric tons of uranium)
</t>
        </r>
      </text>
    </comment>
    <comment ref="AG4" authorId="2" shapeId="0" xr:uid="{00000000-0006-0000-0800-000007000000}">
      <text>
        <r>
          <rPr>
            <b/>
            <sz val="8"/>
            <rFont val="Tahoma"/>
          </rPr>
          <t>tepesda:</t>
        </r>
        <r>
          <rPr>
            <sz val="8"/>
            <rFont val="Tahoma"/>
          </rPr>
          <t xml:space="preserve">
natural</t>
        </r>
      </text>
    </comment>
    <comment ref="F7" authorId="0" shapeId="0" xr:uid="{00000000-0006-0000-0800-000008000000}">
      <text>
        <r>
          <rPr>
            <b/>
            <sz val="9"/>
            <rFont val="Arial"/>
          </rPr>
          <t>Paul Tepes:</t>
        </r>
        <r>
          <rPr>
            <sz val="9"/>
            <rFont val="Arial"/>
          </rPr>
          <t xml:space="preserve">
WNA, "Sources" , Germany</t>
        </r>
      </text>
    </comment>
    <comment ref="G7" authorId="0" shapeId="0" xr:uid="{00000000-0006-0000-0800-000009000000}">
      <text>
        <r>
          <rPr>
            <b/>
            <sz val="9"/>
            <rFont val="Arial"/>
          </rPr>
          <t>Paul Tepes:</t>
        </r>
        <r>
          <rPr>
            <sz val="9"/>
            <rFont val="Arial"/>
          </rPr>
          <t xml:space="preserve">
old TIMES figures</t>
        </r>
      </text>
    </comment>
    <comment ref="P7" authorId="0" shapeId="0" xr:uid="{00000000-0006-0000-0800-00000A000000}">
      <text>
        <r>
          <rPr>
            <b/>
            <sz val="9"/>
            <rFont val="Arial"/>
          </rPr>
          <t>Paul Tepes:</t>
        </r>
        <r>
          <rPr>
            <sz val="9"/>
            <rFont val="Arial"/>
          </rPr>
          <t xml:space="preserve">
 NB. The 8 shut-down reactors are not yet defueled, nor decommissioned and written off by their owners
(as of 27 oct 2011)</t>
        </r>
      </text>
    </comment>
    <comment ref="AB7" authorId="0" shapeId="0" xr:uid="{00000000-0006-0000-0800-00000B000000}">
      <text>
        <r>
          <rPr>
            <b/>
            <sz val="9"/>
            <rFont val="Arial"/>
          </rPr>
          <t>Paul Tepes:</t>
        </r>
        <r>
          <rPr>
            <sz val="9"/>
            <rFont val="Arial"/>
          </rPr>
          <t xml:space="preserve">
old TIMES file</t>
        </r>
      </text>
    </comment>
    <comment ref="AD7" authorId="0" shapeId="0" xr:uid="{00000000-0006-0000-0800-00000C000000}">
      <text>
        <r>
          <rPr>
            <b/>
            <sz val="9"/>
            <rFont val="Arial"/>
          </rPr>
          <t>Paul Tepes:</t>
        </r>
        <r>
          <rPr>
            <sz val="9"/>
            <rFont val="Arial"/>
          </rPr>
          <t xml:space="preserve">
from old TIMES file (standard eff)</t>
        </r>
      </text>
    </comment>
    <comment ref="F8" authorId="0" shapeId="0" xr:uid="{00000000-0006-0000-0800-00000D000000}">
      <text>
        <r>
          <rPr>
            <b/>
            <sz val="9"/>
            <rFont val="Arial"/>
          </rPr>
          <t>Paul Tepes:</t>
        </r>
        <r>
          <rPr>
            <sz val="9"/>
            <rFont val="Arial"/>
          </rPr>
          <t xml:space="preserve">
WNA, "Sources" , Germany</t>
        </r>
      </text>
    </comment>
    <comment ref="G8" authorId="0" shapeId="0" xr:uid="{00000000-0006-0000-0800-00000E000000}">
      <text>
        <r>
          <rPr>
            <b/>
            <sz val="9"/>
            <rFont val="Arial"/>
          </rPr>
          <t>Paul Tepes:</t>
        </r>
        <r>
          <rPr>
            <sz val="9"/>
            <rFont val="Arial"/>
          </rPr>
          <t xml:space="preserve">
old TIMES figures</t>
        </r>
      </text>
    </comment>
    <comment ref="AB8" authorId="0" shapeId="0" xr:uid="{00000000-0006-0000-0800-00000F000000}">
      <text>
        <r>
          <rPr>
            <b/>
            <sz val="9"/>
            <rFont val="Arial"/>
          </rPr>
          <t>Paul Tepes:</t>
        </r>
        <r>
          <rPr>
            <sz val="9"/>
            <rFont val="Arial"/>
          </rPr>
          <t xml:space="preserve">
old TIMES file</t>
        </r>
      </text>
    </comment>
    <comment ref="AD8" authorId="0" shapeId="0" xr:uid="{00000000-0006-0000-0800-000010000000}">
      <text>
        <r>
          <rPr>
            <b/>
            <sz val="9"/>
            <rFont val="Arial"/>
          </rPr>
          <t>Paul Tepes:</t>
        </r>
        <r>
          <rPr>
            <sz val="9"/>
            <rFont val="Arial"/>
          </rPr>
          <t xml:space="preserve">
from old TIMES file (standard eff)</t>
        </r>
      </text>
    </comment>
    <comment ref="F9" authorId="0" shapeId="0" xr:uid="{00000000-0006-0000-0800-000011000000}">
      <text>
        <r>
          <rPr>
            <b/>
            <sz val="9"/>
            <rFont val="Arial"/>
          </rPr>
          <t>Paul Tepes:</t>
        </r>
        <r>
          <rPr>
            <sz val="9"/>
            <rFont val="Arial"/>
          </rPr>
          <t xml:space="preserve">
WNA, "Sources" , Germany</t>
        </r>
      </text>
    </comment>
    <comment ref="G9" authorId="0" shapeId="0" xr:uid="{00000000-0006-0000-0800-000012000000}">
      <text>
        <r>
          <rPr>
            <b/>
            <sz val="9"/>
            <rFont val="Arial"/>
          </rPr>
          <t>Paul Tepes:</t>
        </r>
        <r>
          <rPr>
            <sz val="9"/>
            <rFont val="Arial"/>
          </rPr>
          <t xml:space="preserve">
old TIMES figures</t>
        </r>
      </text>
    </comment>
    <comment ref="AB9" authorId="0" shapeId="0" xr:uid="{00000000-0006-0000-0800-000013000000}">
      <text>
        <r>
          <rPr>
            <b/>
            <sz val="9"/>
            <rFont val="Arial"/>
          </rPr>
          <t>Paul Tepes:</t>
        </r>
        <r>
          <rPr>
            <sz val="9"/>
            <rFont val="Arial"/>
          </rPr>
          <t xml:space="preserve">
old TIMES file</t>
        </r>
      </text>
    </comment>
    <comment ref="AD9" authorId="0" shapeId="0" xr:uid="{00000000-0006-0000-0800-000014000000}">
      <text>
        <r>
          <rPr>
            <b/>
            <sz val="9"/>
            <rFont val="Arial"/>
          </rPr>
          <t>Paul Tepes:</t>
        </r>
        <r>
          <rPr>
            <sz val="9"/>
            <rFont val="Arial"/>
          </rPr>
          <t xml:space="preserve">
from old TIMES file (standard eff)</t>
        </r>
      </text>
    </comment>
    <comment ref="F10" authorId="0" shapeId="0" xr:uid="{00000000-0006-0000-0800-000015000000}">
      <text>
        <r>
          <rPr>
            <b/>
            <sz val="9"/>
            <rFont val="Arial"/>
          </rPr>
          <t>Paul Tepes:</t>
        </r>
        <r>
          <rPr>
            <sz val="9"/>
            <rFont val="Arial"/>
          </rPr>
          <t xml:space="preserve">
WNA, "Sources" , Germany</t>
        </r>
      </text>
    </comment>
    <comment ref="G10" authorId="0" shapeId="0" xr:uid="{00000000-0006-0000-0800-000016000000}">
      <text>
        <r>
          <rPr>
            <b/>
            <sz val="9"/>
            <rFont val="Arial"/>
          </rPr>
          <t>Paul Tepes:</t>
        </r>
        <r>
          <rPr>
            <sz val="9"/>
            <rFont val="Arial"/>
          </rPr>
          <t xml:space="preserve">
old TIMES figures</t>
        </r>
      </text>
    </comment>
    <comment ref="AB10" authorId="0" shapeId="0" xr:uid="{00000000-0006-0000-0800-000017000000}">
      <text>
        <r>
          <rPr>
            <b/>
            <sz val="9"/>
            <rFont val="Arial"/>
          </rPr>
          <t>Paul Tepes:</t>
        </r>
        <r>
          <rPr>
            <sz val="9"/>
            <rFont val="Arial"/>
          </rPr>
          <t xml:space="preserve">
old TIMES file</t>
        </r>
      </text>
    </comment>
    <comment ref="AD10" authorId="0" shapeId="0" xr:uid="{00000000-0006-0000-0800-000018000000}">
      <text>
        <r>
          <rPr>
            <b/>
            <sz val="9"/>
            <rFont val="Arial"/>
          </rPr>
          <t>Paul Tepes:</t>
        </r>
        <r>
          <rPr>
            <sz val="9"/>
            <rFont val="Arial"/>
          </rPr>
          <t xml:space="preserve">
from old TIMES file (standard eff)</t>
        </r>
      </text>
    </comment>
    <comment ref="F11" authorId="0" shapeId="0" xr:uid="{00000000-0006-0000-0800-000019000000}">
      <text>
        <r>
          <rPr>
            <b/>
            <sz val="9"/>
            <rFont val="Arial"/>
          </rPr>
          <t>Paul Tepes:</t>
        </r>
        <r>
          <rPr>
            <sz val="9"/>
            <rFont val="Arial"/>
          </rPr>
          <t xml:space="preserve">
WNA, "Sources" , Germany</t>
        </r>
      </text>
    </comment>
    <comment ref="G11" authorId="0" shapeId="0" xr:uid="{00000000-0006-0000-0800-00001A000000}">
      <text>
        <r>
          <rPr>
            <b/>
            <sz val="9"/>
            <rFont val="Arial"/>
          </rPr>
          <t>Paul Tepes:</t>
        </r>
        <r>
          <rPr>
            <sz val="9"/>
            <rFont val="Arial"/>
          </rPr>
          <t xml:space="preserve">
old TIMES figures</t>
        </r>
      </text>
    </comment>
    <comment ref="AB11" authorId="0" shapeId="0" xr:uid="{00000000-0006-0000-0800-00001B000000}">
      <text>
        <r>
          <rPr>
            <b/>
            <sz val="9"/>
            <rFont val="Arial"/>
          </rPr>
          <t>Paul Tepes:</t>
        </r>
        <r>
          <rPr>
            <sz val="9"/>
            <rFont val="Arial"/>
          </rPr>
          <t xml:space="preserve">
old TIMES file</t>
        </r>
      </text>
    </comment>
    <comment ref="AD11" authorId="0" shapeId="0" xr:uid="{00000000-0006-0000-0800-00001C000000}">
      <text>
        <r>
          <rPr>
            <b/>
            <sz val="9"/>
            <rFont val="Arial"/>
          </rPr>
          <t>Paul Tepes:</t>
        </r>
        <r>
          <rPr>
            <sz val="9"/>
            <rFont val="Arial"/>
          </rPr>
          <t xml:space="preserve">
from old TIMES file (standard eff)</t>
        </r>
      </text>
    </comment>
    <comment ref="F12" authorId="0" shapeId="0" xr:uid="{00000000-0006-0000-0800-00001D000000}">
      <text>
        <r>
          <rPr>
            <b/>
            <sz val="9"/>
            <rFont val="Arial"/>
          </rPr>
          <t>Paul Tepes:</t>
        </r>
        <r>
          <rPr>
            <sz val="9"/>
            <rFont val="Arial"/>
          </rPr>
          <t xml:space="preserve">
WNA, "Sources" , Germany</t>
        </r>
      </text>
    </comment>
    <comment ref="G12" authorId="0" shapeId="0" xr:uid="{00000000-0006-0000-0800-00001E000000}">
      <text>
        <r>
          <rPr>
            <b/>
            <sz val="9"/>
            <rFont val="Arial"/>
          </rPr>
          <t>Paul Tepes:</t>
        </r>
        <r>
          <rPr>
            <sz val="9"/>
            <rFont val="Arial"/>
          </rPr>
          <t xml:space="preserve">
old TIMES figures</t>
        </r>
      </text>
    </comment>
    <comment ref="AB12" authorId="0" shapeId="0" xr:uid="{00000000-0006-0000-0800-00001F000000}">
      <text>
        <r>
          <rPr>
            <b/>
            <sz val="9"/>
            <rFont val="Arial"/>
          </rPr>
          <t>Paul Tepes:</t>
        </r>
        <r>
          <rPr>
            <sz val="9"/>
            <rFont val="Arial"/>
          </rPr>
          <t xml:space="preserve">
old TIMES file</t>
        </r>
      </text>
    </comment>
    <comment ref="AD12" authorId="0" shapeId="0" xr:uid="{00000000-0006-0000-0800-000020000000}">
      <text>
        <r>
          <rPr>
            <b/>
            <sz val="9"/>
            <rFont val="Arial"/>
          </rPr>
          <t>Paul Tepes:</t>
        </r>
        <r>
          <rPr>
            <sz val="9"/>
            <rFont val="Arial"/>
          </rPr>
          <t xml:space="preserve">
from old TIMES file (standard eff)</t>
        </r>
      </text>
    </comment>
    <comment ref="F13" authorId="0" shapeId="0" xr:uid="{00000000-0006-0000-0800-000021000000}">
      <text>
        <r>
          <rPr>
            <b/>
            <sz val="9"/>
            <rFont val="Arial"/>
          </rPr>
          <t>Paul Tepes:</t>
        </r>
        <r>
          <rPr>
            <sz val="9"/>
            <rFont val="Arial"/>
          </rPr>
          <t xml:space="preserve">
WNA, "Sources" , Germany</t>
        </r>
      </text>
    </comment>
    <comment ref="G13" authorId="0" shapeId="0" xr:uid="{00000000-0006-0000-0800-000022000000}">
      <text>
        <r>
          <rPr>
            <b/>
            <sz val="9"/>
            <rFont val="Arial"/>
          </rPr>
          <t>Paul Tepes:</t>
        </r>
        <r>
          <rPr>
            <sz val="9"/>
            <rFont val="Arial"/>
          </rPr>
          <t xml:space="preserve">
old TIMES figures</t>
        </r>
      </text>
    </comment>
    <comment ref="AB13" authorId="0" shapeId="0" xr:uid="{00000000-0006-0000-0800-000023000000}">
      <text>
        <r>
          <rPr>
            <b/>
            <sz val="9"/>
            <rFont val="Arial"/>
          </rPr>
          <t>Paul Tepes:</t>
        </r>
        <r>
          <rPr>
            <sz val="9"/>
            <rFont val="Arial"/>
          </rPr>
          <t xml:space="preserve">
old TIMES file</t>
        </r>
      </text>
    </comment>
    <comment ref="AD13" authorId="0" shapeId="0" xr:uid="{00000000-0006-0000-0800-000024000000}">
      <text>
        <r>
          <rPr>
            <b/>
            <sz val="9"/>
            <rFont val="Arial"/>
          </rPr>
          <t>Paul Tepes:</t>
        </r>
        <r>
          <rPr>
            <sz val="9"/>
            <rFont val="Arial"/>
          </rPr>
          <t xml:space="preserve">
from old TIMES file (standard eff)</t>
        </r>
      </text>
    </comment>
    <comment ref="F14" authorId="0" shapeId="0" xr:uid="{00000000-0006-0000-0800-000025000000}">
      <text>
        <r>
          <rPr>
            <b/>
            <sz val="9"/>
            <rFont val="Arial"/>
          </rPr>
          <t>Paul Tepes:</t>
        </r>
        <r>
          <rPr>
            <sz val="9"/>
            <rFont val="Arial"/>
          </rPr>
          <t xml:space="preserve">
WNA, "Sources" , Germany</t>
        </r>
      </text>
    </comment>
    <comment ref="G14" authorId="0" shapeId="0" xr:uid="{00000000-0006-0000-0800-000026000000}">
      <text>
        <r>
          <rPr>
            <b/>
            <sz val="9"/>
            <rFont val="Arial"/>
          </rPr>
          <t>Paul Tepes:</t>
        </r>
        <r>
          <rPr>
            <sz val="9"/>
            <rFont val="Arial"/>
          </rPr>
          <t xml:space="preserve">
old TIMES figures</t>
        </r>
      </text>
    </comment>
    <comment ref="AB14" authorId="0" shapeId="0" xr:uid="{00000000-0006-0000-0800-000027000000}">
      <text>
        <r>
          <rPr>
            <b/>
            <sz val="9"/>
            <rFont val="Arial"/>
          </rPr>
          <t>Paul Tepes:</t>
        </r>
        <r>
          <rPr>
            <sz val="9"/>
            <rFont val="Arial"/>
          </rPr>
          <t xml:space="preserve">
old TIMES file</t>
        </r>
      </text>
    </comment>
    <comment ref="AD14" authorId="0" shapeId="0" xr:uid="{00000000-0006-0000-0800-000028000000}">
      <text>
        <r>
          <rPr>
            <b/>
            <sz val="9"/>
            <rFont val="Arial"/>
          </rPr>
          <t>Paul Tepes:</t>
        </r>
        <r>
          <rPr>
            <sz val="9"/>
            <rFont val="Arial"/>
          </rPr>
          <t xml:space="preserve">
from old TIMES file (standard eff)</t>
        </r>
      </text>
    </comment>
    <comment ref="R15" authorId="0" shapeId="0" xr:uid="{00000000-0006-0000-0800-000029000000}">
      <text>
        <r>
          <rPr>
            <b/>
            <sz val="9"/>
            <rFont val="Arial"/>
          </rPr>
          <t>Paul Tepes:</t>
        </r>
        <r>
          <rPr>
            <sz val="9"/>
            <rFont val="Arial"/>
          </rPr>
          <t xml:space="preserve">
March 2011 shutdown and May closure plan : 2021
2010 agreed shutdown :  2033</t>
        </r>
      </text>
    </comment>
    <comment ref="R16" authorId="0" shapeId="0" xr:uid="{00000000-0006-0000-0800-00002A000000}">
      <text>
        <r>
          <rPr>
            <b/>
            <sz val="9"/>
            <rFont val="Arial"/>
          </rPr>
          <t>Paul Tepes:</t>
        </r>
        <r>
          <rPr>
            <sz val="9"/>
            <rFont val="Arial"/>
          </rPr>
          <t xml:space="preserve">
March 2011 shutdown and May closure plan : 2022
2010 agreed shutdown :  2035</t>
        </r>
      </text>
    </comment>
    <comment ref="R17" authorId="0" shapeId="0" xr:uid="{00000000-0006-0000-0800-00002B000000}">
      <text>
        <r>
          <rPr>
            <b/>
            <sz val="9"/>
            <rFont val="Arial"/>
          </rPr>
          <t>Paul Tepes:</t>
        </r>
        <r>
          <rPr>
            <sz val="9"/>
            <rFont val="Arial"/>
          </rPr>
          <t xml:space="preserve">
March 2011 shutdown and May closure plan : 2015
2010 agreed shutdown :  2028</t>
        </r>
      </text>
    </comment>
    <comment ref="R18" authorId="0" shapeId="0" xr:uid="{00000000-0006-0000-0800-00002C000000}">
      <text>
        <r>
          <rPr>
            <b/>
            <sz val="9"/>
            <rFont val="Arial"/>
          </rPr>
          <t>Paul Tepes:</t>
        </r>
        <r>
          <rPr>
            <sz val="9"/>
            <rFont val="Arial"/>
          </rPr>
          <t xml:space="preserve">
March 2011 shutdown and May closure plan : 2021
2010 agreed shutdown :  2031</t>
        </r>
      </text>
    </comment>
    <comment ref="R19" authorId="0" shapeId="0" xr:uid="{00000000-0006-0000-0800-00002D000000}">
      <text>
        <r>
          <rPr>
            <b/>
            <sz val="9"/>
            <rFont val="Arial"/>
          </rPr>
          <t>Paul Tepes:</t>
        </r>
        <r>
          <rPr>
            <sz val="9"/>
            <rFont val="Arial"/>
          </rPr>
          <t xml:space="preserve">
March 2011 shutdown and May closure plan : 2017
2010 agreed shutdown :  2030</t>
        </r>
      </text>
    </comment>
    <comment ref="R20" authorId="0" shapeId="0" xr:uid="{00000000-0006-0000-0800-00002E000000}">
      <text>
        <r>
          <rPr>
            <b/>
            <sz val="9"/>
            <rFont val="Arial"/>
          </rPr>
          <t>Paul Tepes:</t>
        </r>
        <r>
          <rPr>
            <sz val="9"/>
            <rFont val="Arial"/>
          </rPr>
          <t xml:space="preserve">
March 2011 shutdown and May closure plan : 2021
2010 agreed shutdown :  2030</t>
        </r>
      </text>
    </comment>
    <comment ref="R21" authorId="0" shapeId="0" xr:uid="{00000000-0006-0000-0800-00002F000000}">
      <text>
        <r>
          <rPr>
            <b/>
            <sz val="9"/>
            <rFont val="Arial"/>
          </rPr>
          <t>Paul Tepes:</t>
        </r>
        <r>
          <rPr>
            <sz val="9"/>
            <rFont val="Arial"/>
          </rPr>
          <t xml:space="preserve">
March 2011 shutdown and May closure plan : 2022
2010 agreed shutdown :  2034</t>
        </r>
      </text>
    </comment>
    <comment ref="R22" authorId="0" shapeId="0" xr:uid="{00000000-0006-0000-0800-000030000000}">
      <text>
        <r>
          <rPr>
            <b/>
            <sz val="9"/>
            <rFont val="Arial"/>
          </rPr>
          <t>Paul Tepes:</t>
        </r>
        <r>
          <rPr>
            <sz val="9"/>
            <rFont val="Arial"/>
          </rPr>
          <t xml:space="preserve">
March 2011 shutdown and May closure plan : 2022
2010 agreed shutdown :  2036</t>
        </r>
      </text>
    </comment>
    <comment ref="R23" authorId="0" shapeId="0" xr:uid="{00000000-0006-0000-0800-000031000000}">
      <text>
        <r>
          <rPr>
            <b/>
            <sz val="9"/>
            <rFont val="Arial"/>
          </rPr>
          <t>Paul Tepes:</t>
        </r>
        <r>
          <rPr>
            <sz val="9"/>
            <rFont val="Arial"/>
          </rPr>
          <t xml:space="preserve">
March 2011 shutdown and May closure plan : 2019
2010 agreed shutdown :  2032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G5" authorId="0" shapeId="0" xr:uid="{00000000-0006-0000-0A00-000001000000}">
      <text>
        <r>
          <rPr>
            <b/>
            <sz val="9"/>
            <rFont val="Tahoma"/>
          </rPr>
          <t>tU/y</t>
        </r>
      </text>
    </comment>
    <comment ref="H5" authorId="0" shapeId="0" xr:uid="{00000000-0006-0000-0A00-000002000000}">
      <text>
        <r>
          <rPr>
            <b/>
            <sz val="9"/>
            <rFont val="Tahoma"/>
          </rPr>
          <t>tU/y</t>
        </r>
      </text>
    </comment>
    <comment ref="B13" authorId="1" shapeId="0" xr:uid="{00000000-0006-0000-0A00-000003000000}">
      <text>
        <r>
          <rPr>
            <b/>
            <sz val="8"/>
            <rFont val="Tahoma"/>
          </rPr>
          <t>Amit Kanudia:</t>
        </r>
        <r>
          <rPr>
            <sz val="8"/>
            <rFont val="Tahoma"/>
          </rPr>
          <t xml:space="preserve">
to take care of LT and RO that import from RUS; all other PET36 countries import from FR
</t>
        </r>
      </text>
    </comment>
    <comment ref="B14" authorId="1" shapeId="0" xr:uid="{00000000-0006-0000-0A00-000004000000}">
      <text>
        <r>
          <rPr>
            <b/>
            <sz val="8"/>
            <rFont val="Tahoma"/>
          </rPr>
          <t>Amit Kanudia:</t>
        </r>
        <r>
          <rPr>
            <sz val="8"/>
            <rFont val="Tahoma"/>
          </rPr>
          <t xml:space="preserve">
This source will be disabled when running with TIAM
</t>
        </r>
      </text>
    </comment>
    <comment ref="O14" authorId="1" shapeId="0" xr:uid="{00000000-0006-0000-0A00-000005000000}">
      <text>
        <r>
          <rPr>
            <b/>
            <sz val="9"/>
            <rFont val="Tahoma"/>
          </rPr>
          <t>Amit Kanudia:</t>
        </r>
        <r>
          <rPr>
            <sz val="9"/>
            <rFont val="Tahoma"/>
          </rPr>
          <t xml:space="preserve">
1/14/2012
This will lead to about 1.2Euro/GJ price of ELCNUC
</t>
        </r>
      </text>
    </comment>
  </commentList>
</comments>
</file>

<file path=xl/sharedStrings.xml><?xml version="1.0" encoding="utf-8"?>
<sst xmlns="http://schemas.openxmlformats.org/spreadsheetml/2006/main" count="2640" uniqueCount="623">
  <si>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</si>
  <si>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</si>
  <si>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</si>
  <si>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</si>
  <si>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</si>
  <si>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</si>
  <si>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</si>
  <si>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</si>
  <si>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</si>
  <si>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</si>
  <si>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</si>
  <si>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</si>
  <si>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</si>
  <si>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</si>
  <si>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</si>
  <si>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</si>
  <si>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</si>
  <si>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</si>
  <si>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</si>
  <si>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</si>
  <si>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</si>
  <si>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</si>
  <si>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</si>
  <si>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</si>
  <si>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</si>
  <si>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</si>
  <si>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</si>
  <si>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</si>
  <si>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</si>
  <si>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</si>
  <si>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</si>
  <si>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</si>
  <si>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</si>
  <si>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</si>
  <si>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</si>
  <si>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</si>
  <si>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</si>
  <si>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</si>
  <si>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</si>
  <si>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</si>
  <si>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</si>
  <si>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</si>
  <si>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</si>
  <si>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</si>
  <si>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</si>
  <si>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</si>
  <si>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</si>
  <si>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</si>
  <si>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</si>
  <si>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</si>
  <si>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</si>
  <si>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</si>
  <si>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</si>
  <si>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</si>
  <si>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</si>
  <si>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</si>
  <si>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</si>
  <si>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</si>
  <si>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</si>
  <si>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</si>
  <si>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</si>
  <si>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</si>
  <si>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</si>
  <si>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</si>
  <si>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</si>
  <si>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</si>
  <si>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</si>
  <si>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</si>
  <si>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</si>
  <si>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</si>
  <si>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</si>
  <si>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</si>
  <si>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</si>
  <si>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</si>
  <si>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</si>
  <si>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</si>
  <si>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</si>
  <si>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</si>
  <si>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</si>
  <si>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</si>
  <si>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</si>
  <si>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</si>
  <si>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</si>
  <si>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</si>
  <si>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</si>
  <si>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</si>
  <si>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</si>
  <si>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</si>
  <si>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</si>
  <si>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</si>
  <si>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</si>
  <si>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</si>
  <si>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</si>
  <si>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</si>
  <si>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</si>
  <si>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</si>
  <si>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</si>
  <si>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</si>
  <si>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</si>
  <si>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</si>
  <si>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</si>
  <si>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</si>
  <si>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</si>
  <si>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</si>
  <si>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</si>
  <si>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</si>
  <si>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</si>
  <si>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</si>
  <si>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</si>
  <si>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</si>
  <si>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</si>
  <si>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</si>
  <si>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</si>
  <si>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</si>
  <si>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</si>
  <si>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</si>
  <si>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</si>
  <si>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</si>
  <si>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</si>
  <si>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</si>
  <si>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</si>
  <si>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</si>
  <si>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</si>
  <si>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</si>
  <si>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</si>
  <si>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</si>
  <si>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</si>
  <si>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</si>
  <si>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</si>
  <si>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</si>
  <si>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</si>
  <si>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</si>
  <si>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</si>
  <si>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</si>
  <si>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</si>
  <si>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</si>
  <si>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</si>
  <si>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</si>
  <si>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</si>
  <si>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</si>
  <si>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</si>
  <si>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</si>
  <si>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</si>
  <si>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</si>
  <si>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</si>
  <si>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</si>
  <si>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</si>
  <si>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</si>
  <si>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</si>
  <si>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</si>
  <si>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</si>
  <si>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</si>
  <si>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</si>
  <si>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</si>
  <si>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</si>
  <si>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</si>
  <si>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</si>
  <si>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</si>
  <si>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</si>
  <si>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</si>
  <si>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</si>
  <si>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</si>
  <si>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</si>
  <si>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</si>
  <si>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</si>
  <si>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</si>
  <si>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</si>
  <si>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</si>
  <si>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</si>
  <si>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</si>
  <si>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</si>
  <si>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</si>
  <si>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</si>
  <si>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</si>
  <si>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</si>
  <si>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</si>
  <si>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</si>
  <si>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</si>
  <si>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</si>
  <si>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</si>
  <si>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</si>
  <si>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</si>
  <si>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</si>
  <si>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</si>
  <si>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</si>
  <si>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</si>
  <si>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</si>
  <si>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</si>
  <si>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</si>
  <si>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</si>
  <si>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</si>
  <si>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</si>
  <si>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</si>
  <si>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</si>
  <si>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</si>
  <si>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</si>
  <si>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</si>
  <si>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</si>
  <si>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</si>
  <si>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</si>
  <si>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</si>
  <si>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</si>
  <si>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</si>
  <si>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</si>
  <si>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</si>
  <si>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</si>
  <si>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</si>
  <si>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</si>
  <si>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</si>
  <si>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</si>
  <si>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</si>
  <si>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</si>
  <si>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</si>
  <si>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</si>
  <si>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</si>
  <si>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</si>
  <si>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</si>
  <si>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</si>
  <si>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</si>
  <si>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</si>
  <si>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</si>
  <si>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</si>
  <si>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</si>
  <si>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</si>
  <si>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</si>
  <si>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</si>
  <si>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</si>
  <si>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</si>
  <si>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</si>
  <si>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</si>
  <si>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</si>
  <si>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</si>
  <si>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</si>
  <si>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</si>
  <si>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</si>
  <si>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</si>
  <si>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</si>
  <si>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</si>
  <si>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</si>
  <si>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</si>
  <si>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</si>
  <si>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</si>
  <si>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</si>
  <si>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</si>
  <si>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</si>
  <si>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</si>
  <si>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</si>
  <si>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</si>
  <si>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</si>
  <si>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</si>
  <si>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</si>
  <si>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</si>
  <si>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</si>
  <si>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</si>
  <si>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</si>
  <si>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</si>
  <si>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</si>
  <si>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</si>
  <si>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</si>
  <si>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</si>
  <si>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</si>
  <si>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</si>
  <si>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</si>
  <si>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</si>
  <si>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</si>
  <si>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</si>
  <si>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</si>
  <si>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</si>
  <si>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</si>
  <si>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</si>
  <si>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</si>
  <si>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</si>
  <si>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</si>
  <si>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</si>
  <si>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</si>
  <si>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</si>
  <si>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</si>
  <si>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</si>
  <si>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</si>
  <si>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</si>
  <si>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</si>
  <si>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</si>
  <si>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</si>
  <si>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</si>
  <si>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</si>
  <si>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</si>
  <si>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</si>
  <si>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</si>
  <si>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</si>
  <si>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</si>
  <si>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</si>
  <si>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</si>
  <si>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</si>
  <si>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</si>
  <si>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</si>
  <si>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</si>
  <si>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</si>
  <si>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</si>
  <si>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</si>
  <si>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</si>
  <si>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</si>
  <si>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</si>
  <si>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</si>
  <si>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</si>
  <si>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</si>
  <si>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</si>
  <si>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</si>
  <si>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</si>
  <si>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</si>
  <si>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</si>
  <si>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</si>
  <si>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</si>
  <si>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</si>
  <si>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</si>
  <si>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</si>
  <si>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</si>
  <si>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</si>
  <si>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</si>
  <si>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</si>
  <si>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</si>
  <si>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</si>
  <si>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</si>
  <si>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</si>
  <si>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</si>
  <si>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</si>
  <si>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</si>
  <si>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</si>
  <si>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</si>
  <si>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</si>
  <si>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</si>
  <si>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</si>
  <si>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</si>
  <si>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</si>
  <si>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</si>
  <si>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</si>
  <si>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</si>
  <si>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</si>
  <si>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</si>
  <si>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</si>
  <si>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</si>
  <si>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</si>
  <si>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</si>
  <si>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</si>
  <si>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</si>
  <si>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</si>
  <si>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</si>
  <si>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</si>
  <si>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</si>
  <si>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</si>
  <si>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</si>
  <si>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</si>
  <si>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</si>
  <si>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</si>
  <si>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</si>
  <si>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</si>
  <si>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</si>
  <si>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</si>
  <si>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</si>
  <si>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</si>
  <si>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</si>
  <si>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</si>
  <si>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</si>
  <si>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</si>
  <si>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</si>
  <si>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</si>
  <si>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</si>
  <si>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</si>
  <si>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</si>
  <si>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</si>
  <si>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</si>
  <si>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</si>
  <si>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</si>
  <si>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</si>
  <si>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</si>
  <si>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</si>
  <si>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</si>
  <si>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</si>
  <si>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</si>
  <si>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</si>
  <si>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</si>
  <si>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</si>
  <si>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</si>
  <si>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</si>
  <si>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</si>
  <si>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</si>
  <si>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</si>
  <si>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</si>
  <si>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</si>
  <si>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</si>
  <si>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</si>
  <si>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</si>
  <si>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</si>
  <si>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</si>
  <si>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</si>
  <si>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</si>
  <si>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</si>
  <si>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</si>
  <si>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</si>
  <si>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</si>
  <si>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</si>
  <si>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</si>
  <si>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</si>
  <si>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</si>
  <si>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</si>
  <si>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</si>
  <si>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</si>
  <si>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</si>
  <si>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</si>
  <si>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</si>
  <si>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</si>
  <si>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</si>
  <si>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</si>
  <si>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</si>
  <si>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</si>
  <si>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</si>
  <si>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</si>
  <si>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</si>
  <si>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</si>
  <si>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</si>
  <si>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</si>
  <si>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</si>
  <si>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</si>
  <si>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</si>
  <si>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</si>
  <si>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</si>
  <si>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</si>
  <si>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</si>
  <si>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</si>
  <si>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</si>
  <si>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</si>
  <si>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</si>
  <si>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</si>
  <si>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</si>
  <si>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</si>
  <si>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</si>
  <si>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</si>
  <si>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</si>
  <si>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</si>
  <si>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</si>
  <si>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</si>
  <si>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</si>
  <si>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</si>
  <si>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</si>
  <si>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</si>
  <si>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</si>
  <si>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</si>
  <si>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</si>
  <si>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</si>
  <si>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</si>
  <si>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</si>
  <si>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</si>
  <si>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</si>
  <si>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</si>
  <si>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</si>
  <si>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</si>
  <si>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</si>
  <si>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</si>
  <si>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</si>
  <si>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</si>
  <si>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</si>
  <si>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</si>
  <si>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</si>
  <si>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</si>
  <si>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</si>
  <si>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</si>
  <si>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</si>
  <si>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</si>
  <si>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</si>
  <si>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</si>
  <si>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</si>
  <si>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</si>
  <si>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</si>
  <si>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</si>
  <si>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</si>
  <si>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</si>
  <si>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</si>
  <si>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</si>
  <si>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</si>
  <si>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</si>
  <si>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</si>
  <si>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</si>
  <si>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</si>
  <si>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</si>
  <si>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</si>
  <si>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</si>
  <si>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</si>
  <si>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</si>
  <si>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</si>
  <si>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</si>
  <si>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</si>
  <si>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</si>
  <si>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</si>
  <si>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</si>
  <si>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</si>
  <si>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</si>
  <si>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</si>
  <si>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</si>
  <si>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</si>
  <si>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</si>
  <si>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</si>
  <si>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</si>
  <si>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</si>
  <si>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</si>
  <si>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</si>
  <si>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</si>
  <si>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</si>
  <si>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</si>
  <si>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</si>
  <si>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</si>
  <si>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</si>
  <si>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</si>
  <si>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</si>
  <si>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</si>
  <si>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</si>
  <si>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</si>
  <si>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</si>
  <si>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</si>
  <si>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</si>
  <si>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</si>
  <si>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</si>
  <si>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</si>
  <si>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</si>
  <si>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</si>
  <si>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</si>
  <si>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</si>
  <si>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</si>
  <si>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</si>
  <si>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</si>
  <si>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</si>
  <si>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</si>
  <si>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</si>
  <si>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</si>
  <si>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</si>
  <si>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</si>
  <si>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</si>
  <si>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</si>
  <si>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</si>
  <si>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</si>
  <si>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</si>
  <si>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</si>
  <si>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</si>
  <si>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</si>
  <si>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</si>
  <si>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</si>
  <si>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</si>
  <si>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</si>
  <si>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</si>
  <si>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</si>
  <si>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</si>
  <si>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</si>
  <si>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</si>
  <si>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</si>
  <si>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</si>
  <si>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</si>
  <si>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</si>
  <si>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</si>
  <si>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</si>
  <si>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</si>
  <si>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</si>
  <si>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</si>
  <si>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</si>
  <si>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</si>
  <si>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</si>
  <si>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</si>
  <si>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</si>
  <si>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</si>
  <si>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</si>
  <si>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</si>
  <si>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</si>
  <si>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</si>
  <si>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</si>
  <si>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</si>
  <si>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</si>
  <si>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</si>
  <si>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</si>
  <si>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</si>
  <si>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</si>
  <si>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</si>
  <si>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</si>
  <si>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</si>
  <si>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</si>
  <si>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</si>
  <si>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</si>
  <si>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</si>
  <si>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</si>
  <si>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</si>
  <si>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</si>
  <si>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</si>
  <si>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</si>
  <si>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</si>
  <si>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</si>
  <si>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</si>
  <si>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</si>
  <si>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</si>
  <si>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</si>
  <si>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</si>
  <si>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</si>
  <si>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</si>
  <si>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</si>
  <si>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</si>
  <si>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</si>
  <si>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</si>
  <si>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</si>
  <si>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</si>
  <si>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</si>
  <si>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</si>
  <si>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</si>
  <si>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</si>
  <si>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</si>
  <si>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</si>
  <si>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</si>
  <si>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</si>
  <si>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</si>
  <si>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</si>
  <si>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</si>
  <si>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</si>
  <si>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</si>
  <si>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</si>
  <si>
    <t>*https://motorandwheels.com/how-long-do-teslas-last-miles-years/</t>
  </si>
  <si>
    <t>*The blue content means it links to base-year data</t>
  </si>
  <si>
    <t>*assuming EV-truck cost 51.3/21.75 times of conventional truck</t>
  </si>
  <si>
    <t>*we have no access to provincial electric bus and mot data, so we create a new-tech list for them, referring to other data source</t>
  </si>
  <si>
    <t>*INV and fixom refers to the Demo9, and verified by roughly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</si>
</sst>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_);[Red]\(0\)"/>
    <numFmt numFmtId="185" formatCode="0.000"/>
    <numFmt numFmtId="186" formatCode="0.0"/>
  </numFmts>
  <fonts count="130">
    <font>
      <sz val="11"/>
      <color theme="1"/>
      <name val="Calibri"/>
      <charset val="134"/>
      <scheme val="minor"/>
    </font>
    <font>
      <sz val="11"/>
      <color theme="1"/>
      <name val="Calibri"/>
      <family val="2"/>
      <scheme val="minor"/>
    </font>
    <font>
      <sz val="10"/>
      <name val="Arial"/>
    </font>
    <font>
      <b/>
      <sz val="10"/>
      <color indexed="12"/>
      <name val="Arial"/>
    </font>
    <font>
      <b/>
      <sz val="10"/>
      <name val="Arial"/>
    </font>
    <font>
      <sz val="10"/>
      <name val="Arial"/>
    </font>
    <font>
      <sz val="11"/>
      <color theme="1"/>
      <name val="Calibri"/>
      <scheme val="minor"/>
    </font>
    <font>
      <b/>
      <sz val="11"/>
      <name val="Calibri"/>
      <scheme val="minor"/>
    </font>
    <font>
      <b/>
      <sz val="11"/>
      <color theme="1"/>
      <name val="Calibri"/>
      <scheme val="minor"/>
    </font>
    <font>
      <sz val="12"/>
      <color rgb="FF333333"/>
      <name val="Arial"/>
    </font>
    <font>
      <sz val="12"/>
      <color indexed="9"/>
      <name val="Arial"/>
    </font>
    <font>
      <b/>
      <sz val="10"/>
      <color indexed="12"/>
      <name val="Arial"/>
    </font>
    <font>
      <b/>
      <sz val="10"/>
      <name val="Arial"/>
    </font>
    <font>
      <sz val="15"/>
      <color rgb="FF333333"/>
      <name val="Arial"/>
    </font>
    <font>
      <b/>
      <sz val="10"/>
      <color indexed="17"/>
      <name val="Arial"/>
    </font>
    <font>
      <b/>
      <sz val="10"/>
      <color indexed="9"/>
      <name val="Arial"/>
    </font>
    <font>
      <b/>
      <sz val="10"/>
      <color indexed="10"/>
      <name val="Arial"/>
    </font>
    <font>
      <sz val="10"/>
      <color indexed="10"/>
      <name val="Arial"/>
    </font>
    <font>
      <sz val="10"/>
      <color indexed="8"/>
      <name val="Arial"/>
    </font>
    <font>
      <sz val="14"/>
      <name val="Arial"/>
    </font>
    <font>
      <sz val="16"/>
      <name val="Arial"/>
    </font>
    <font>
      <i/>
      <sz val="10"/>
      <name val="Arial"/>
    </font>
    <font>
      <b/>
      <sz val="10"/>
      <color indexed="12"/>
      <name val="Arial"/>
      <charset val="134"/>
    </font>
    <font>
      <b/>
      <sz val="11"/>
      <name val="Calibri"/>
      <charset val="134"/>
      <scheme val="minor"/>
    </font>
    <font>
      <b/>
      <sz val="10"/>
      <name val="Arial"/>
      <charset val="134"/>
    </font>
    <font>
      <sz val="11"/>
      <color rgb="FFFF0000"/>
      <name val="Calibri"/>
      <charset val="134"/>
      <scheme val="minor"/>
    </font>
    <font>
      <b/>
      <sz val="11"/>
      <color theme="1"/>
      <name val="Calibri"/>
      <charset val="134"/>
      <scheme val="minor"/>
    </font>
    <font>
      <sz val="10"/>
      <name val="Arial"/>
      <charset val="134"/>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0"/>
      <color rgb="FFFF0000"/>
      <name val="Arial"/>
      <charset val="134"/>
    </font>
    <font>
      <sz val="10"/>
      <color theme="1"/>
      <name val="Arial"/>
      <charset val="134"/>
    </font>
    <font>
      <sz val="18"/>
      <color theme="3"/>
      <name val="Calibri Light"/>
      <charset val="134"/>
      <scheme val="major"/>
    </font>
    <font>
      <sz val="11"/>
      <color rgb="FF3F3F76"/>
      <name val="Calibri"/>
      <charset val="134"/>
      <scheme val="minor"/>
    </font>
    <font>
      <sz val="11"/>
      <color rgb="FF006100"/>
      <name val="Calibri"/>
      <charset val="134"/>
      <scheme val="minor"/>
    </font>
    <font>
      <sz val="11"/>
      <color rgb="FF9C0006"/>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62"/>
      <name val="Cambria"/>
      <charset val="134"/>
    </font>
    <font>
      <b/>
      <sz val="18"/>
      <color indexed="56"/>
      <name val="Cambria"/>
      <charset val="134"/>
    </font>
    <font>
      <u/>
      <sz val="12"/>
      <color indexed="20"/>
      <name val="宋体"/>
      <charset val="134"/>
    </font>
    <font>
      <b/>
      <sz val="9"/>
      <name val="Tahoma"/>
    </font>
    <font>
      <sz val="8"/>
      <name val="Tahoma"/>
    </font>
    <font>
      <b/>
      <sz val="8"/>
      <name val="Tahoma"/>
      <charset val="134"/>
    </font>
    <font>
      <sz val="8"/>
      <name val="Tahoma"/>
      <charset val="134"/>
    </font>
    <font>
      <sz val="9"/>
      <name val="Tahoma"/>
    </font>
    <font>
      <b/>
      <sz val="9"/>
      <name val="Arial"/>
    </font>
    <font>
      <sz val="9"/>
      <name val="Arial"/>
    </font>
    <font>
      <b/>
      <sz val="8"/>
      <name val="Tahoma"/>
    </font>
    <font>
      <sz val="11"/>
      <color theme="1"/>
      <name val="Calibri"/>
      <charset val="134"/>
      <scheme val="minor"/>
    </font>
    <font>
      <sz val="11"/>
      <color rgb="FFFF0000"/>
      <name val="Calibri"/>
      <family val="2"/>
      <scheme val="minor"/>
    </font>
    <font>
      <b/>
      <sz val="11"/>
      <color theme="8"/>
      <name val="Calibri"/>
      <family val="2"/>
      <scheme val="minor"/>
    </font>
    <font>
      <b/>
      <sz val="10"/>
      <color theme="8"/>
      <name val="Arial"/>
      <family val="2"/>
    </font>
    <font>
      <b/>
      <sz val="11"/>
      <color rgb="FFFF0000"/>
      <name val="Calibri"/>
      <family val="2"/>
      <scheme val="minor"/>
    </font>
    <font>
      <sz val="16"/>
      <color theme="1"/>
      <name val="Calibri"/>
      <family val="2"/>
      <scheme val="minor"/>
    </font>
    <font>
      <b/>
      <sz val="18"/>
      <color rgb="FFFF0000"/>
      <name val="Calibri"/>
      <family val="2"/>
      <scheme val="minor"/>
    </font>
  </fonts>
  <fills count="70">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89013336588644"/>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5117038483843"/>
        <bgColor indexed="64"/>
      </patternFill>
    </fill>
    <fill>
      <patternFill patternType="solid">
        <fgColor rgb="FFFF0000"/>
        <bgColor indexed="64"/>
      </patternFill>
    </fill>
    <fill>
      <patternFill patternType="solid">
        <fgColor rgb="FFFFFF00"/>
        <bgColor indexed="64"/>
      </patternFill>
    </fill>
    <fill>
      <patternFill patternType="solid">
        <fgColor theme="9" tint="0.39994506668294322"/>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8" tint="0.79995117038483843"/>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4" tint="0.39994506668294322"/>
        <bgColor indexed="64"/>
      </patternFill>
    </fill>
    <fill>
      <patternFill patternType="solid">
        <fgColor theme="5" tint="0.79995117038483843"/>
        <bgColor indexed="64"/>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6" tint="0.39994506668294322"/>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theme="7" tint="0.39994506668294322"/>
        <bgColor indexed="64"/>
      </patternFill>
    </fill>
    <fill>
      <patternFill patternType="solid">
        <fgColor theme="8" tint="0.59999389629810485"/>
        <bgColor indexed="64"/>
      </patternFill>
    </fill>
    <fill>
      <patternFill patternType="solid">
        <fgColor theme="8" tint="0.39994506668294322"/>
        <bgColor indexed="64"/>
      </patternFill>
    </fill>
    <fill>
      <patternFill patternType="solid">
        <fgColor theme="9" tint="0.79995117038483843"/>
        <bgColor indexed="64"/>
      </patternFill>
    </fill>
    <fill>
      <patternFill patternType="solid">
        <fgColor theme="9" tint="0.59999389629810485"/>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1">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s>
  <cellStyleXfs count="8405">
    <xf numFmtId="0" fontId="0" fillId="0" borderId="0"/>
    <xf numFmtId="0" fontId="28" fillId="20" borderId="0" applyNumberFormat="0" applyBorder="0" applyAlignment="0" applyProtection="0"/>
    <xf numFmtId="0" fontId="123" fillId="21" borderId="0" applyNumberFormat="0" applyBorder="0" applyAlignment="0" applyProtection="0"/>
    <xf numFmtId="0" fontId="38" fillId="0" borderId="0" applyNumberFormat="0" applyFill="0" applyBorder="0" applyAlignment="0" applyProtection="0">
      <alignment vertical="center"/>
    </xf>
    <xf numFmtId="0" fontId="39" fillId="15"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3"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23" fillId="10"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123" fillId="10"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23" fillId="28"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123" fillId="28"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123" fillId="31"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123" fillId="31"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23" fillId="34"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123" fillId="34"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123" fillId="39"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15"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3" borderId="0" applyNumberFormat="0" applyBorder="0" applyAlignment="0" applyProtection="0"/>
    <xf numFmtId="49" fontId="41" fillId="0" borderId="12" applyNumberFormat="0" applyFont="0" applyFill="0" applyBorder="0" applyProtection="0">
      <alignment horizontal="left" vertical="center" indent="2"/>
    </xf>
    <xf numFmtId="0" fontId="39" fillId="45" borderId="0" applyNumberFormat="0" applyBorder="0" applyAlignment="0" applyProtection="0"/>
    <xf numFmtId="0" fontId="39" fillId="46"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5" borderId="0" applyNumberFormat="0" applyBorder="0" applyAlignment="0" applyProtection="0"/>
    <xf numFmtId="0" fontId="39" fillId="16"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123" fillId="26"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123" fillId="26"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123" fillId="3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123" fillId="3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23" fillId="35"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123" fillId="35"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123" fillId="37"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123" fillId="37"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123" fillId="40"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123" fillId="40"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8" borderId="0" applyNumberFormat="0" applyBorder="0" applyAlignment="0" applyProtection="0"/>
    <xf numFmtId="0" fontId="40" fillId="43" borderId="0" applyNumberFormat="0" applyBorder="0" applyAlignment="0" applyProtection="0"/>
    <xf numFmtId="0" fontId="40" fillId="45" borderId="0" applyNumberFormat="0" applyBorder="0" applyAlignment="0" applyProtection="0"/>
    <xf numFmtId="0" fontId="40" fillId="16" borderId="0" applyNumberFormat="0" applyBorder="0" applyAlignment="0" applyProtection="0"/>
    <xf numFmtId="0" fontId="27" fillId="0" borderId="0" applyNumberFormat="0" applyFont="0" applyFill="0" applyBorder="0" applyProtection="0">
      <alignment horizontal="left" vertical="center" indent="5"/>
    </xf>
    <xf numFmtId="0" fontId="42" fillId="49" borderId="0" applyNumberFormat="0" applyBorder="0" applyAlignment="0" applyProtection="0"/>
    <xf numFmtId="0" fontId="42" fillId="46"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28" fillId="27" borderId="0" applyNumberFormat="0" applyBorder="0" applyAlignment="0" applyProtection="0"/>
    <xf numFmtId="0" fontId="43" fillId="44" borderId="0" applyNumberFormat="0" applyBorder="0" applyAlignment="0" applyProtection="0"/>
    <xf numFmtId="0" fontId="28"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28" fillId="27"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28" fillId="30" borderId="0" applyNumberFormat="0" applyBorder="0" applyAlignment="0" applyProtection="0"/>
    <xf numFmtId="0" fontId="43" fillId="53" borderId="0" applyNumberFormat="0" applyBorder="0" applyAlignment="0" applyProtection="0"/>
    <xf numFmtId="0" fontId="28" fillId="30"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28" fillId="30"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28" fillId="33" borderId="0" applyNumberFormat="0" applyBorder="0" applyAlignment="0" applyProtection="0"/>
    <xf numFmtId="0" fontId="43" fillId="16" borderId="0" applyNumberFormat="0" applyBorder="0" applyAlignment="0" applyProtection="0"/>
    <xf numFmtId="0" fontId="28" fillId="33"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28" fillId="33"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28" fillId="36" borderId="0" applyNumberFormat="0" applyBorder="0" applyAlignment="0" applyProtection="0"/>
    <xf numFmtId="0" fontId="43" fillId="41" borderId="0" applyNumberFormat="0" applyBorder="0" applyAlignment="0" applyProtection="0"/>
    <xf numFmtId="0" fontId="28" fillId="36"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28" fillId="36"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28" fillId="38" borderId="0" applyNumberFormat="0" applyBorder="0" applyAlignment="0" applyProtection="0"/>
    <xf numFmtId="0" fontId="43" fillId="44" borderId="0" applyNumberFormat="0" applyBorder="0" applyAlignment="0" applyProtection="0"/>
    <xf numFmtId="0" fontId="28" fillId="3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28" fillId="38"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28" fillId="13" borderId="0" applyNumberFormat="0" applyBorder="0" applyAlignment="0" applyProtection="0"/>
    <xf numFmtId="0" fontId="43" fillId="46" borderId="0" applyNumberFormat="0" applyBorder="0" applyAlignment="0" applyProtection="0"/>
    <xf numFmtId="0" fontId="28" fillId="1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28" fillId="13"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9" borderId="0" applyNumberFormat="0" applyBorder="0" applyAlignment="0" applyProtection="0"/>
    <xf numFmtId="0" fontId="43" fillId="46" borderId="0" applyNumberFormat="0" applyBorder="0" applyAlignment="0" applyProtection="0"/>
    <xf numFmtId="0" fontId="43" fillId="48"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2" borderId="0" applyNumberFormat="0" applyBorder="0" applyAlignment="0" applyProtection="0"/>
    <xf numFmtId="0" fontId="43" fillId="50"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4" fillId="44" borderId="0" applyBorder="0" applyAlignment="0"/>
    <xf numFmtId="0" fontId="41" fillId="44" borderId="0" applyBorder="0">
      <alignment horizontal="right" vertical="center"/>
    </xf>
    <xf numFmtId="0" fontId="41" fillId="42" borderId="0" applyBorder="0">
      <alignment horizontal="right" vertical="center"/>
    </xf>
    <xf numFmtId="0" fontId="41" fillId="42" borderId="0" applyBorder="0">
      <alignment horizontal="right" vertical="center"/>
    </xf>
    <xf numFmtId="0" fontId="45" fillId="42" borderId="12">
      <alignment horizontal="right" vertical="center"/>
    </xf>
    <xf numFmtId="0" fontId="46" fillId="42" borderId="12">
      <alignment horizontal="right" vertical="center"/>
    </xf>
    <xf numFmtId="0" fontId="45" fillId="3" borderId="12">
      <alignment horizontal="right" vertical="center"/>
    </xf>
    <xf numFmtId="0" fontId="45" fillId="3" borderId="12">
      <alignment horizontal="right" vertical="center"/>
    </xf>
    <xf numFmtId="0" fontId="45" fillId="3" borderId="16">
      <alignment horizontal="right" vertical="center"/>
    </xf>
    <xf numFmtId="0" fontId="45" fillId="3" borderId="17">
      <alignment horizontal="right" vertical="center"/>
    </xf>
    <xf numFmtId="0" fontId="45" fillId="3" borderId="18">
      <alignment horizontal="right" vertical="center"/>
    </xf>
    <xf numFmtId="0" fontId="43" fillId="14" borderId="0" applyNumberFormat="0" applyBorder="0" applyAlignment="0" applyProtection="0"/>
    <xf numFmtId="0" fontId="43" fillId="55" borderId="0" applyNumberFormat="0" applyBorder="0" applyAlignment="0" applyProtection="0"/>
    <xf numFmtId="0" fontId="43" fillId="56"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3" borderId="0" applyNumberFormat="0" applyBorder="0" applyAlignment="0" applyProtection="0"/>
    <xf numFmtId="0" fontId="47" fillId="58" borderId="19" applyNumberFormat="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37" fillId="24"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9" fillId="58" borderId="20" applyNumberFormat="0" applyAlignment="0" applyProtection="0"/>
    <xf numFmtId="0" fontId="50" fillId="3" borderId="20" applyNumberFormat="0" applyAlignment="0" applyProtection="0"/>
    <xf numFmtId="4" fontId="44" fillId="0" borderId="21" applyFill="0" applyBorder="0" applyProtection="0">
      <alignment horizontal="right" vertical="center"/>
    </xf>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1" fillId="59" borderId="20" applyNumberFormat="0" applyAlignment="0" applyProtection="0"/>
    <xf numFmtId="0" fontId="49" fillId="58" borderId="20" applyNumberFormat="0" applyAlignment="0" applyProtection="0"/>
    <xf numFmtId="0" fontId="51" fillId="59"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3" fillId="0" borderId="0" applyNumberForma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6" fillId="0" borderId="25" applyNumberFormat="0" applyFill="0" applyAlignment="0" applyProtection="0"/>
    <xf numFmtId="0" fontId="56" fillId="0" borderId="0" applyNumberFormat="0" applyFill="0" applyBorder="0" applyAlignment="0" applyProtection="0"/>
    <xf numFmtId="49" fontId="27" fillId="44" borderId="26">
      <alignment vertical="top" wrapText="1"/>
    </xf>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123" fillId="0" borderId="0" applyFont="0" applyFill="0" applyBorder="0" applyAlignment="0" applyProtection="0"/>
    <xf numFmtId="43" fontId="1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6"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6"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5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5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45" fillId="0" borderId="0" applyNumberFormat="0">
      <alignment horizontal="right"/>
    </xf>
    <xf numFmtId="167" fontId="40"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0" fontId="41" fillId="3" borderId="27">
      <alignment horizontal="left" vertical="center" wrapText="1" indent="2"/>
    </xf>
    <xf numFmtId="0" fontId="41" fillId="0" borderId="27">
      <alignment horizontal="left" vertical="center" wrapText="1" indent="2"/>
    </xf>
    <xf numFmtId="0" fontId="41" fillId="42" borderId="17">
      <alignment horizontal="left" vertical="center"/>
    </xf>
    <xf numFmtId="0" fontId="45" fillId="0" borderId="28">
      <alignment horizontal="left" vertical="top" wrapText="1"/>
    </xf>
    <xf numFmtId="3" fontId="59" fillId="0" borderId="26">
      <alignment horizontal="right" vertical="top"/>
    </xf>
    <xf numFmtId="0" fontId="60" fillId="3" borderId="20" applyNumberFormat="0" applyAlignment="0" applyProtection="0"/>
    <xf numFmtId="0" fontId="61" fillId="60" borderId="22" applyNumberFormat="0" applyAlignment="0" applyProtection="0"/>
    <xf numFmtId="0" fontId="62" fillId="0" borderId="29"/>
    <xf numFmtId="0" fontId="24" fillId="51" borderId="12">
      <alignment horizontal="centerContinuous" vertical="top" wrapText="1"/>
    </xf>
    <xf numFmtId="0" fontId="63" fillId="0" borderId="0">
      <alignment vertical="top" wrapText="1"/>
    </xf>
    <xf numFmtId="0" fontId="64" fillId="0" borderId="30" applyNumberFormat="0" applyFill="0" applyAlignment="0" applyProtection="0"/>
    <xf numFmtId="0" fontId="65" fillId="0" borderId="0" applyNumberFormat="0" applyFill="0" applyBorder="0" applyAlignment="0" applyProtection="0"/>
    <xf numFmtId="0" fontId="66" fillId="0" borderId="0">
      <alignment vertical="top"/>
    </xf>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2" fontId="5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0" fontId="27" fillId="0" borderId="0" applyFont="0" applyFill="0" applyBorder="0" applyAlignment="0" applyProtection="0"/>
    <xf numFmtId="173"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3"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1" fontId="27" fillId="0" borderId="0" applyFont="0" applyFill="0" applyBorder="0" applyAlignment="0" applyProtection="0"/>
    <xf numFmtId="168" fontId="27" fillId="0" borderId="0" applyFont="0" applyFill="0" applyBorder="0" applyAlignment="0" applyProtection="0"/>
    <xf numFmtId="172" fontId="5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2" fontId="5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4" fontId="27" fillId="0" borderId="0" applyFon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43" fontId="27" fillId="0" borderId="0" applyFont="0" applyFill="0" applyBorder="0" applyAlignment="0" applyProtection="0"/>
    <xf numFmtId="0" fontId="67"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57" fillId="0" borderId="0" applyFont="0" applyFill="0" applyBorder="0" applyAlignment="0" applyProtection="0"/>
    <xf numFmtId="11" fontId="57" fillId="0" borderId="0" applyFont="0" applyFill="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9" fillId="23"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6" fillId="0" borderId="0" applyNumberFormat="0" applyFill="0" applyBorder="0" applyAlignment="0" applyProtection="0"/>
    <xf numFmtId="0" fontId="77" fillId="0" borderId="34" applyNumberFormat="0" applyFill="0" applyAlignment="0" applyProtection="0"/>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3" borderId="20" applyNumberFormat="0" applyAlignment="0" applyProtection="0"/>
    <xf numFmtId="0" fontId="60" fillId="2" borderId="20" applyNumberFormat="0" applyAlignment="0" applyProtection="0"/>
    <xf numFmtId="0" fontId="60" fillId="2" borderId="20" applyNumberFormat="0" applyAlignment="0" applyProtection="0"/>
    <xf numFmtId="0" fontId="79" fillId="22" borderId="15"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35" fillId="22" borderId="15"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35" fillId="22" borderId="15" applyNumberFormat="0" applyAlignment="0" applyProtection="0"/>
    <xf numFmtId="0" fontId="60" fillId="2" borderId="20" applyNumberFormat="0" applyAlignment="0" applyProtection="0"/>
    <xf numFmtId="0" fontId="60" fillId="3" borderId="20" applyNumberFormat="0" applyAlignment="0" applyProtection="0"/>
    <xf numFmtId="0" fontId="60" fillId="2"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4" fontId="41" fillId="0" borderId="0" applyBorder="0">
      <alignment horizontal="right" vertical="center"/>
    </xf>
    <xf numFmtId="0" fontId="41" fillId="0" borderId="12">
      <alignment horizontal="right" vertical="center"/>
    </xf>
    <xf numFmtId="1" fontId="80" fillId="42" borderId="0" applyBorder="0">
      <alignment horizontal="right" vertical="center"/>
    </xf>
    <xf numFmtId="0" fontId="39" fillId="47" borderId="35" applyNumberFormat="0" applyFont="0" applyAlignment="0" applyProtection="0"/>
    <xf numFmtId="0" fontId="42" fillId="14" borderId="0" applyNumberFormat="0" applyBorder="0" applyAlignment="0" applyProtection="0"/>
    <xf numFmtId="0" fontId="42" fillId="55" borderId="0" applyNumberFormat="0" applyBorder="0" applyAlignment="0" applyProtection="0"/>
    <xf numFmtId="0" fontId="42" fillId="56"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42" fillId="53" borderId="0" applyNumberFormat="0" applyBorder="0" applyAlignment="0" applyProtection="0"/>
    <xf numFmtId="0" fontId="81" fillId="42" borderId="0" applyNumberFormat="0" applyBorder="0" applyAlignment="0" applyProtection="0"/>
    <xf numFmtId="0" fontId="82" fillId="58" borderId="19" applyNumberFormat="0" applyAlignment="0" applyProtection="0"/>
    <xf numFmtId="0" fontId="76" fillId="0" borderId="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5" fillId="0" borderId="0" applyNumberFormat="0" applyFill="0" applyBorder="0" applyAlignment="0" applyProtection="0"/>
    <xf numFmtId="164" fontId="27" fillId="0" borderId="0" applyFont="0" applyFill="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7" fillId="2" borderId="0" applyNumberFormat="0" applyBorder="0" applyAlignment="0" applyProtection="0"/>
    <xf numFmtId="0" fontId="88" fillId="25"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9"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7" fillId="2" borderId="0" applyNumberFormat="0" applyBorder="0" applyAlignment="0" applyProtection="0"/>
    <xf numFmtId="0" fontId="89"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27"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123" fillId="0" borderId="0"/>
    <xf numFmtId="0" fontId="40" fillId="0" borderId="0"/>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165" fontId="90" fillId="0" borderId="0">
      <alignment vertical="center"/>
    </xf>
    <xf numFmtId="165" fontId="90" fillId="0" borderId="0">
      <alignment vertical="center"/>
    </xf>
    <xf numFmtId="0" fontId="27" fillId="0" borderId="0"/>
    <xf numFmtId="0" fontId="123" fillId="0" borderId="0"/>
    <xf numFmtId="165" fontId="90" fillId="0" borderId="0">
      <alignment vertical="center"/>
    </xf>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alignment vertical="center"/>
    </xf>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165" fontId="90" fillId="0" borderId="0">
      <alignment vertical="center"/>
    </xf>
    <xf numFmtId="165" fontId="90" fillId="0" borderId="0">
      <alignment vertical="center"/>
    </xf>
    <xf numFmtId="0" fontId="123" fillId="0" borderId="0">
      <alignment vertical="center"/>
    </xf>
    <xf numFmtId="165" fontId="90" fillId="0" borderId="0">
      <alignment vertical="center"/>
    </xf>
    <xf numFmtId="0" fontId="123"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40"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27" fillId="0" borderId="0"/>
    <xf numFmtId="0" fontId="91"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92" fillId="0" borderId="0"/>
    <xf numFmtId="0" fontId="27"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40" fillId="0" borderId="0"/>
    <xf numFmtId="0" fontId="27" fillId="0" borderId="0"/>
    <xf numFmtId="0" fontId="40" fillId="0" borderId="0"/>
    <xf numFmtId="0" fontId="92" fillId="0" borderId="0"/>
    <xf numFmtId="0" fontId="92"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40" fillId="0" borderId="0"/>
    <xf numFmtId="0" fontId="123" fillId="0" borderId="0"/>
    <xf numFmtId="0" fontId="123" fillId="0" borderId="0"/>
    <xf numFmtId="0" fontId="123" fillId="0" borderId="0"/>
    <xf numFmtId="0" fontId="40" fillId="0" borderId="0"/>
    <xf numFmtId="0" fontId="40" fillId="0" borderId="0"/>
    <xf numFmtId="0" fontId="40" fillId="0" borderId="0"/>
    <xf numFmtId="0" fontId="123" fillId="0" borderId="0"/>
    <xf numFmtId="0" fontId="123" fillId="0" borderId="0"/>
    <xf numFmtId="0" fontId="123" fillId="0" borderId="0"/>
    <xf numFmtId="0" fontId="27" fillId="0" borderId="0">
      <alignment vertical="top"/>
    </xf>
    <xf numFmtId="0" fontId="27" fillId="0" borderId="0">
      <alignment vertical="top"/>
    </xf>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alignment vertical="top"/>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58" fillId="0" borderId="0"/>
    <xf numFmtId="0" fontId="40"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58"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175" fontId="90" fillId="0" borderId="0">
      <alignment vertical="center"/>
    </xf>
    <xf numFmtId="0" fontId="93" fillId="0" borderId="0"/>
    <xf numFmtId="175" fontId="90" fillId="0" borderId="0">
      <alignment vertical="center"/>
    </xf>
    <xf numFmtId="0" fontId="27" fillId="0" borderId="0"/>
    <xf numFmtId="0" fontId="27" fillId="0" borderId="0"/>
    <xf numFmtId="0" fontId="93" fillId="0" borderId="0"/>
    <xf numFmtId="0" fontId="27" fillId="0" borderId="0"/>
    <xf numFmtId="0" fontId="40" fillId="0" borderId="0"/>
    <xf numFmtId="0" fontId="27" fillId="0" borderId="0"/>
    <xf numFmtId="0" fontId="92"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123" fillId="0" borderId="0"/>
    <xf numFmtId="0" fontId="9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2" fillId="0" borderId="0"/>
    <xf numFmtId="0" fontId="27" fillId="0" borderId="0"/>
    <xf numFmtId="0" fontId="27" fillId="0" borderId="0"/>
    <xf numFmtId="0" fontId="92" fillId="0" borderId="0"/>
    <xf numFmtId="0" fontId="27" fillId="0" borderId="0"/>
    <xf numFmtId="0" fontId="27" fillId="0" borderId="0"/>
    <xf numFmtId="0" fontId="27" fillId="0" borderId="0"/>
    <xf numFmtId="0" fontId="27"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123" fillId="0" borderId="0"/>
    <xf numFmtId="0" fontId="123" fillId="0" borderId="0"/>
    <xf numFmtId="0" fontId="40" fillId="0" borderId="0"/>
    <xf numFmtId="0" fontId="123" fillId="0" borderId="0"/>
    <xf numFmtId="0" fontId="27" fillId="0" borderId="0"/>
    <xf numFmtId="0" fontId="40" fillId="0" borderId="0"/>
    <xf numFmtId="0" fontId="27" fillId="0" borderId="0"/>
    <xf numFmtId="0" fontId="123" fillId="0" borderId="0"/>
    <xf numFmtId="0" fontId="123" fillId="0" borderId="0"/>
    <xf numFmtId="0" fontId="94" fillId="0" borderId="0" applyNumberFormat="0" applyFill="0" applyBorder="0" applyAlignment="0" applyProtection="0"/>
    <xf numFmtId="0" fontId="27" fillId="0" borderId="0"/>
    <xf numFmtId="0" fontId="123" fillId="0" borderId="0"/>
    <xf numFmtId="0" fontId="123"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40"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95" fillId="0" borderId="0"/>
    <xf numFmtId="0" fontId="95" fillId="0" borderId="0"/>
    <xf numFmtId="0" fontId="27" fillId="0" borderId="0"/>
    <xf numFmtId="0" fontId="27" fillId="0" borderId="0"/>
    <xf numFmtId="0" fontId="40" fillId="0" borderId="0" applyFill="0" applyProtection="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40" fillId="0" borderId="0"/>
    <xf numFmtId="0" fontId="96" fillId="0" borderId="0"/>
    <xf numFmtId="0" fontId="27"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123" fillId="0" borderId="0"/>
    <xf numFmtId="0" fontId="27" fillId="0" borderId="0"/>
    <xf numFmtId="0" fontId="123" fillId="0" borderId="0"/>
    <xf numFmtId="0" fontId="92" fillId="0" borderId="0"/>
    <xf numFmtId="0" fontId="40" fillId="0" borderId="0"/>
    <xf numFmtId="0" fontId="27" fillId="0" borderId="0"/>
    <xf numFmtId="0" fontId="2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2"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92" fillId="0" borderId="0"/>
    <xf numFmtId="0" fontId="92" fillId="0" borderId="0"/>
    <xf numFmtId="0" fontId="27" fillId="0" borderId="0"/>
    <xf numFmtId="0" fontId="27" fillId="0" borderId="0"/>
    <xf numFmtId="0" fontId="27" fillId="0" borderId="0"/>
    <xf numFmtId="0" fontId="27" fillId="0" borderId="0"/>
    <xf numFmtId="0" fontId="92" fillId="0" borderId="0"/>
    <xf numFmtId="0" fontId="27" fillId="0" borderId="0"/>
    <xf numFmtId="0" fontId="27" fillId="0" borderId="0"/>
    <xf numFmtId="0" fontId="92" fillId="0" borderId="0"/>
    <xf numFmtId="0" fontId="27" fillId="0" borderId="0"/>
    <xf numFmtId="0" fontId="40" fillId="0" borderId="0"/>
    <xf numFmtId="0" fontId="40" fillId="0" borderId="0"/>
    <xf numFmtId="0" fontId="97" fillId="0" borderId="0"/>
    <xf numFmtId="0" fontId="123" fillId="0" borderId="0"/>
    <xf numFmtId="0" fontId="123" fillId="0" borderId="0"/>
    <xf numFmtId="0" fontId="123" fillId="0" borderId="0"/>
    <xf numFmtId="0" fontId="40"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98"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40"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27" fillId="0" borderId="0"/>
    <xf numFmtId="0" fontId="123"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40" fillId="0" borderId="0"/>
    <xf numFmtId="0" fontId="27" fillId="0" borderId="0"/>
    <xf numFmtId="0" fontId="123" fillId="0" borderId="0"/>
    <xf numFmtId="0" fontId="123" fillId="0" borderId="0"/>
    <xf numFmtId="0" fontId="27" fillId="0" borderId="0"/>
    <xf numFmtId="0" fontId="27" fillId="0" borderId="0"/>
    <xf numFmtId="0" fontId="92" fillId="0" borderId="0"/>
    <xf numFmtId="0" fontId="40" fillId="0" borderId="0"/>
    <xf numFmtId="0" fontId="27" fillId="0" borderId="0"/>
    <xf numFmtId="0" fontId="27" fillId="0" borderId="0"/>
    <xf numFmtId="0" fontId="123"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40" fillId="0" borderId="0"/>
    <xf numFmtId="0" fontId="27" fillId="0" borderId="0"/>
    <xf numFmtId="0" fontId="123" fillId="0" borderId="0"/>
    <xf numFmtId="0" fontId="40"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40"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30" fillId="0" borderId="0"/>
    <xf numFmtId="0" fontId="27" fillId="0" borderId="0"/>
    <xf numFmtId="0" fontId="27" fillId="0" borderId="0" applyNumberFormat="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27" fillId="0" borderId="0"/>
    <xf numFmtId="0" fontId="27" fillId="0" borderId="0"/>
    <xf numFmtId="0" fontId="27" fillId="0" borderId="0"/>
    <xf numFmtId="0" fontId="9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93" fillId="0" borderId="0"/>
    <xf numFmtId="0" fontId="27" fillId="0" borderId="0"/>
    <xf numFmtId="0" fontId="40"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123" fillId="0" borderId="0"/>
    <xf numFmtId="4" fontId="41" fillId="0" borderId="12" applyFill="0" applyBorder="0" applyProtection="0">
      <alignment horizontal="right" vertical="center"/>
    </xf>
    <xf numFmtId="0" fontId="44" fillId="0" borderId="0" applyNumberFormat="0" applyFill="0" applyBorder="0" applyProtection="0">
      <alignment horizontal="left" vertical="center"/>
    </xf>
    <xf numFmtId="0" fontId="41" fillId="0" borderId="12" applyNumberFormat="0" applyFill="0" applyAlignment="0" applyProtection="0"/>
    <xf numFmtId="0" fontId="27" fillId="60" borderId="0" applyNumberFormat="0" applyFont="0" applyBorder="0" applyAlignment="0" applyProtection="0"/>
    <xf numFmtId="0" fontId="27" fillId="0" borderId="0"/>
    <xf numFmtId="0" fontId="27" fillId="0" borderId="0"/>
    <xf numFmtId="0" fontId="99" fillId="0" borderId="0"/>
    <xf numFmtId="0" fontId="66" fillId="0" borderId="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57" fillId="47" borderId="35" applyNumberFormat="0" applyFont="0" applyAlignment="0" applyProtection="0"/>
    <xf numFmtId="0" fontId="27" fillId="47" borderId="35" applyNumberFormat="0" applyFont="0" applyAlignment="0" applyProtection="0"/>
    <xf numFmtId="0" fontId="57" fillId="47" borderId="35" applyNumberFormat="0" applyFont="0" applyAlignment="0" applyProtection="0"/>
    <xf numFmtId="176" fontId="100" fillId="0" borderId="0">
      <alignment horizontal="right"/>
    </xf>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0" fontId="101" fillId="0" borderId="30" applyNumberFormat="0" applyFill="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178" fontId="41" fillId="61" borderId="12" applyNumberFormat="0" applyFont="0" applyBorder="0" applyAlignment="0" applyProtection="0">
      <alignment horizontal="right" vertical="center"/>
    </xf>
    <xf numFmtId="9" fontId="27" fillId="0" borderId="0" applyFont="0" applyFill="0" applyBorder="0" applyAlignment="0" applyProtection="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58"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58"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9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9" fontId="2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166" fontId="102" fillId="0" borderId="0" applyFont="0" applyFill="0" applyBorder="0" applyAlignment="0" applyProtection="0"/>
    <xf numFmtId="179" fontId="102" fillId="0" borderId="0" applyFont="0" applyFill="0" applyBorder="0" applyAlignment="0" applyProtection="0"/>
    <xf numFmtId="180" fontId="102" fillId="0" borderId="0" applyFont="0" applyFill="0" applyBorder="0" applyAlignment="0" applyProtection="0"/>
    <xf numFmtId="0" fontId="103" fillId="41" borderId="0" applyNumberFormat="0" applyBorder="0" applyAlignment="0" applyProtection="0"/>
    <xf numFmtId="0" fontId="27" fillId="0" borderId="0"/>
    <xf numFmtId="0" fontId="27" fillId="0" borderId="0"/>
    <xf numFmtId="0" fontId="104" fillId="2" borderId="0" applyNumberFormat="0" applyBorder="0" applyAlignment="0" applyProtection="0"/>
    <xf numFmtId="0" fontId="27" fillId="0" borderId="0"/>
    <xf numFmtId="0" fontId="27" fillId="0" borderId="0"/>
    <xf numFmtId="0" fontId="63" fillId="0" borderId="0">
      <alignment vertical="top" wrapText="1"/>
    </xf>
    <xf numFmtId="0" fontId="63" fillId="0" borderId="0">
      <alignment vertical="top" wrapText="1"/>
    </xf>
    <xf numFmtId="0" fontId="27" fillId="0" borderId="0"/>
    <xf numFmtId="0" fontId="27" fillId="0" borderId="0"/>
    <xf numFmtId="0" fontId="63" fillId="0" borderId="0">
      <alignment vertical="top"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62" borderId="12" applyNumberFormat="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105" fillId="62"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4" fillId="62" borderId="12" applyNumberFormat="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6" fillId="14"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7" fillId="58" borderId="20" applyNumberFormat="0" applyAlignment="0" applyProtection="0"/>
    <xf numFmtId="181" fontId="108" fillId="63" borderId="37">
      <alignment vertical="center"/>
    </xf>
    <xf numFmtId="0" fontId="27" fillId="0" borderId="0"/>
    <xf numFmtId="0" fontId="27" fillId="0" borderId="0"/>
    <xf numFmtId="165" fontId="109" fillId="63" borderId="37">
      <alignment vertical="center"/>
    </xf>
    <xf numFmtId="0" fontId="27" fillId="0" borderId="0"/>
    <xf numFmtId="0" fontId="27" fillId="0" borderId="0"/>
    <xf numFmtId="181" fontId="110" fillId="64" borderId="37">
      <alignment vertical="center"/>
    </xf>
    <xf numFmtId="0" fontId="27" fillId="0" borderId="0"/>
    <xf numFmtId="0" fontId="27" fillId="0" borderId="0"/>
    <xf numFmtId="0" fontId="27" fillId="65" borderId="38" applyBorder="0">
      <alignment horizontal="left" vertical="center"/>
    </xf>
    <xf numFmtId="0" fontId="27" fillId="0" borderId="0"/>
    <xf numFmtId="0" fontId="27" fillId="0" borderId="0"/>
    <xf numFmtId="49" fontId="27" fillId="66" borderId="12">
      <alignment vertical="center" wrapText="1"/>
    </xf>
    <xf numFmtId="0" fontId="27" fillId="0" borderId="0"/>
    <xf numFmtId="0" fontId="27" fillId="0" borderId="0"/>
    <xf numFmtId="0" fontId="27" fillId="67" borderId="9">
      <alignment horizontal="left" vertical="center" wrapText="1"/>
    </xf>
    <xf numFmtId="0" fontId="27" fillId="0" borderId="0"/>
    <xf numFmtId="0" fontId="27" fillId="0" borderId="0"/>
    <xf numFmtId="0" fontId="111" fillId="68" borderId="12">
      <alignment horizontal="left" vertical="center" wrapText="1"/>
    </xf>
    <xf numFmtId="0" fontId="27" fillId="0" borderId="0"/>
    <xf numFmtId="0" fontId="27" fillId="0" borderId="0"/>
    <xf numFmtId="0" fontId="27" fillId="52" borderId="12">
      <alignment horizontal="left" vertical="center" wrapText="1"/>
    </xf>
    <xf numFmtId="0" fontId="27" fillId="0" borderId="0"/>
    <xf numFmtId="0" fontId="27" fillId="0" borderId="0"/>
    <xf numFmtId="0" fontId="27" fillId="69" borderId="12">
      <alignment horizontal="left" vertical="center"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3" fillId="0" borderId="0" applyNumberFormat="0" applyFill="0" applyBorder="0" applyAlignment="0" applyProtection="0"/>
    <xf numFmtId="0" fontId="27" fillId="0" borderId="0"/>
    <xf numFmtId="0" fontId="113" fillId="0" borderId="0" applyNumberFormat="0" applyFill="0" applyBorder="0" applyAlignment="0" applyProtection="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3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82" fontId="102"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4" fillId="0" borderId="0" applyNumberFormat="0" applyFill="0" applyBorder="0" applyAlignment="0" applyProtection="0">
      <alignment vertical="center"/>
    </xf>
    <xf numFmtId="0" fontId="27" fillId="0" borderId="0"/>
    <xf numFmtId="0" fontId="27" fillId="0" borderId="0"/>
    <xf numFmtId="0" fontId="2" fillId="0" borderId="0"/>
  </cellStyleXfs>
  <cellXfs count="210">
    <xf numFmtId="0" fontId="0" fillId="0" borderId="0" xfId="0"/>
    <xf numFmtId="0" fontId="2" fillId="0" borderId="0" xfId="0" applyFont="1" applyFill="1" applyBorder="1" applyAlignment="1"/>
    <xf numFmtId="183" fontId="2" fillId="0" borderId="0" xfId="0" applyNumberFormat="1" applyFont="1" applyFill="1" applyBorder="1" applyAlignment="1"/>
    <xf numFmtId="0" fontId="3" fillId="0" borderId="0" xfId="0" applyFont="1" applyFill="1" applyBorder="1" applyAlignment="1"/>
    <xf numFmtId="0" fontId="2" fillId="0" borderId="0" xfId="0" applyFont="1" applyFill="1" applyBorder="1" applyAlignment="1">
      <alignment horizontal="center"/>
    </xf>
    <xf numFmtId="0" fontId="4" fillId="0" borderId="0" xfId="0" applyFont="1" applyFill="1" applyBorder="1" applyAlignment="1">
      <alignment horizontal="center"/>
    </xf>
    <xf numFmtId="0" fontId="4" fillId="2" borderId="1" xfId="0" applyFont="1" applyFill="1" applyBorder="1" applyAlignment="1"/>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xf numFmtId="0" fontId="5" fillId="0" borderId="0" xfId="8404" applyFont="1" applyFill="1" applyBorder="1" applyAlignment="1">
      <alignment horizontal="center"/>
    </xf>
    <xf numFmtId="0" fontId="2" fillId="4" borderId="3" xfId="0" applyFont="1" applyFill="1" applyBorder="1" applyAlignment="1"/>
    <xf numFmtId="184" fontId="2" fillId="0" borderId="0" xfId="0" applyNumberFormat="1" applyFont="1" applyFill="1" applyBorder="1" applyAlignment="1"/>
    <xf numFmtId="0" fontId="2" fillId="0" borderId="4" xfId="0" applyFont="1" applyFill="1" applyBorder="1" applyAlignment="1"/>
    <xf numFmtId="0" fontId="2" fillId="0" borderId="5" xfId="0" applyFont="1" applyFill="1" applyBorder="1" applyAlignment="1"/>
    <xf numFmtId="0" fontId="6" fillId="0" borderId="0" xfId="0" applyFont="1" applyFill="1" applyBorder="1" applyAlignment="1"/>
    <xf numFmtId="1" fontId="7" fillId="5" borderId="1" xfId="4664" applyNumberFormat="1" applyFont="1" applyFill="1" applyBorder="1" applyAlignment="1">
      <alignment vertical="center"/>
    </xf>
    <xf numFmtId="0" fontId="6" fillId="6" borderId="0" xfId="0" applyFont="1" applyFill="1" applyBorder="1" applyAlignment="1"/>
    <xf numFmtId="0" fontId="8" fillId="0" borderId="0" xfId="0" applyFont="1" applyFill="1" applyBorder="1" applyAlignment="1"/>
    <xf numFmtId="0" fontId="6" fillId="7" borderId="0" xfId="0" applyFont="1" applyFill="1" applyBorder="1" applyAlignment="1"/>
    <xf numFmtId="2" fontId="6" fillId="6" borderId="0" xfId="0" applyNumberFormat="1" applyFont="1" applyFill="1" applyBorder="1" applyAlignment="1"/>
    <xf numFmtId="0" fontId="9" fillId="0" borderId="0" xfId="0" applyFont="1" applyFill="1" applyBorder="1" applyAlignment="1"/>
    <xf numFmtId="0" fontId="2" fillId="4" borderId="0" xfId="0" applyFont="1" applyFill="1" applyBorder="1" applyAlignment="1"/>
    <xf numFmtId="0" fontId="2" fillId="8" borderId="0" xfId="0" applyFont="1" applyFill="1" applyBorder="1" applyAlignment="1"/>
    <xf numFmtId="0" fontId="10" fillId="9" borderId="0" xfId="0" applyFont="1" applyFill="1" applyBorder="1" applyAlignment="1">
      <alignment horizontal="left"/>
    </xf>
    <xf numFmtId="0" fontId="2" fillId="9" borderId="0" xfId="0" applyFont="1" applyFill="1" applyBorder="1" applyAlignment="1"/>
    <xf numFmtId="0" fontId="11" fillId="0" borderId="0" xfId="0" applyFont="1" applyFill="1" applyBorder="1" applyAlignment="1">
      <alignment horizontal="left"/>
    </xf>
    <xf numFmtId="0" fontId="12" fillId="2" borderId="6" xfId="0" applyFont="1" applyFill="1" applyBorder="1" applyAlignment="1"/>
    <xf numFmtId="0" fontId="12" fillId="2" borderId="6" xfId="0" applyFont="1" applyFill="1" applyBorder="1" applyAlignment="1">
      <alignment horizontal="left"/>
    </xf>
    <xf numFmtId="0" fontId="12" fillId="2" borderId="6" xfId="0" applyFont="1" applyFill="1" applyBorder="1" applyAlignment="1">
      <alignment horizontal="right"/>
    </xf>
    <xf numFmtId="0" fontId="2" fillId="10" borderId="7" xfId="0" applyFont="1" applyFill="1" applyBorder="1" applyAlignment="1"/>
    <xf numFmtId="0" fontId="2" fillId="10" borderId="7" xfId="0" applyFont="1" applyFill="1" applyBorder="1" applyAlignment="1">
      <alignment horizontal="left"/>
    </xf>
    <xf numFmtId="0" fontId="2" fillId="4" borderId="8" xfId="0" applyFont="1" applyFill="1" applyBorder="1" applyAlignment="1"/>
    <xf numFmtId="0" fontId="2" fillId="4" borderId="8" xfId="0" applyFont="1" applyFill="1" applyBorder="1" applyAlignment="1">
      <alignment horizontal="left"/>
    </xf>
    <xf numFmtId="0" fontId="2" fillId="11" borderId="8" xfId="0" applyFont="1" applyFill="1" applyBorder="1" applyAlignment="1">
      <alignment horizontal="left"/>
    </xf>
    <xf numFmtId="0" fontId="2" fillId="12" borderId="4" xfId="0" applyFont="1" applyFill="1" applyBorder="1" applyAlignment="1"/>
    <xf numFmtId="2" fontId="2" fillId="13" borderId="5" xfId="0" applyNumberFormat="1" applyFont="1" applyFill="1" applyBorder="1" applyAlignment="1"/>
    <xf numFmtId="2" fontId="2" fillId="13" borderId="0" xfId="0" applyNumberFormat="1" applyFont="1" applyFill="1" applyBorder="1" applyAlignment="1"/>
    <xf numFmtId="2" fontId="2" fillId="13" borderId="4" xfId="0" applyNumberFormat="1" applyFont="1" applyFill="1" applyBorder="1" applyAlignment="1"/>
    <xf numFmtId="183" fontId="11" fillId="0" borderId="0" xfId="0" applyNumberFormat="1" applyFont="1" applyFill="1" applyBorder="1" applyAlignment="1"/>
    <xf numFmtId="183" fontId="12" fillId="2" borderId="9" xfId="0" applyNumberFormat="1" applyFont="1" applyFill="1" applyBorder="1" applyAlignment="1"/>
    <xf numFmtId="183" fontId="12" fillId="2" borderId="6" xfId="0" applyNumberFormat="1" applyFont="1" applyFill="1" applyBorder="1" applyAlignment="1"/>
    <xf numFmtId="183" fontId="2" fillId="0" borderId="4" xfId="0" applyNumberFormat="1" applyFont="1" applyFill="1" applyBorder="1" applyAlignment="1"/>
    <xf numFmtId="183" fontId="11" fillId="0" borderId="0" xfId="0" applyNumberFormat="1" applyFont="1" applyFill="1" applyBorder="1" applyAlignment="1">
      <alignment vertical="center"/>
    </xf>
    <xf numFmtId="0" fontId="12" fillId="2" borderId="0" xfId="0" applyFont="1" applyFill="1" applyBorder="1" applyAlignment="1">
      <alignment horizontal="right"/>
    </xf>
    <xf numFmtId="0" fontId="2" fillId="12" borderId="8" xfId="0" applyFont="1" applyFill="1" applyBorder="1" applyAlignment="1">
      <alignment horizontal="left"/>
    </xf>
    <xf numFmtId="0" fontId="2" fillId="12" borderId="0" xfId="0" applyFont="1" applyFill="1" applyBorder="1" applyAlignment="1"/>
    <xf numFmtId="0" fontId="2" fillId="4" borderId="10" xfId="0" applyFont="1" applyFill="1" applyBorder="1" applyAlignment="1"/>
    <xf numFmtId="2" fontId="2" fillId="12" borderId="0" xfId="0" applyNumberFormat="1" applyFont="1" applyFill="1" applyBorder="1" applyAlignment="1"/>
    <xf numFmtId="2" fontId="2" fillId="0" borderId="0" xfId="0" applyNumberFormat="1" applyFont="1" applyFill="1" applyBorder="1" applyAlignment="1"/>
    <xf numFmtId="2" fontId="2" fillId="12" borderId="4" xfId="0" applyNumberFormat="1" applyFont="1" applyFill="1" applyBorder="1" applyAlignment="1"/>
    <xf numFmtId="2" fontId="2" fillId="0" borderId="4" xfId="0" applyNumberFormat="1" applyFont="1" applyFill="1" applyBorder="1" applyAlignment="1"/>
    <xf numFmtId="2" fontId="2" fillId="0" borderId="5" xfId="0" applyNumberFormat="1" applyFont="1" applyFill="1" applyBorder="1" applyAlignment="1"/>
    <xf numFmtId="185" fontId="2" fillId="0" borderId="0" xfId="0" applyNumberFormat="1" applyFont="1" applyFill="1" applyBorder="1" applyAlignment="1"/>
    <xf numFmtId="185" fontId="2" fillId="0" borderId="4" xfId="0" applyNumberFormat="1" applyFont="1" applyFill="1" applyBorder="1" applyAlignment="1"/>
    <xf numFmtId="183" fontId="12" fillId="2" borderId="11" xfId="0" applyNumberFormat="1" applyFont="1" applyFill="1" applyBorder="1" applyAlignment="1"/>
    <xf numFmtId="185" fontId="2" fillId="11" borderId="0" xfId="0" applyNumberFormat="1" applyFont="1" applyFill="1" applyBorder="1" applyAlignment="1"/>
    <xf numFmtId="0" fontId="13" fillId="0" borderId="0" xfId="0" applyFont="1" applyFill="1" applyBorder="1" applyAlignment="1"/>
    <xf numFmtId="185" fontId="2" fillId="11" borderId="4" xfId="0" applyNumberFormat="1" applyFont="1" applyFill="1" applyBorder="1" applyAlignment="1"/>
    <xf numFmtId="0" fontId="14" fillId="3" borderId="0" xfId="0" applyFont="1" applyFill="1" applyBorder="1" applyAlignment="1">
      <alignment horizontal="left"/>
    </xf>
    <xf numFmtId="0" fontId="5" fillId="0" borderId="0" xfId="0" applyFont="1" applyFill="1" applyBorder="1" applyAlignment="1"/>
    <xf numFmtId="0" fontId="5" fillId="0" borderId="0" xfId="0" applyFont="1" applyFill="1" applyBorder="1" applyAlignment="1">
      <alignment horizontal="center"/>
    </xf>
    <xf numFmtId="0" fontId="2" fillId="0" borderId="0" xfId="0" applyFont="1" applyFill="1" applyBorder="1" applyAlignment="1">
      <alignment vertical="center"/>
    </xf>
    <xf numFmtId="0" fontId="2" fillId="0" borderId="0" xfId="0" applyFont="1" applyFill="1" applyBorder="1" applyAlignment="1">
      <alignment horizontal="left"/>
    </xf>
    <xf numFmtId="0" fontId="2" fillId="0" borderId="0" xfId="0" applyFont="1" applyFill="1" applyBorder="1" applyAlignment="1">
      <alignment wrapText="1"/>
    </xf>
    <xf numFmtId="0" fontId="15" fillId="14" borderId="0" xfId="0" applyFont="1" applyFill="1" applyBorder="1" applyAlignment="1">
      <alignment horizontal="left"/>
    </xf>
    <xf numFmtId="0" fontId="2" fillId="14" borderId="0" xfId="0" applyFont="1" applyFill="1" applyBorder="1" applyAlignment="1">
      <alignment horizontal="left"/>
    </xf>
    <xf numFmtId="0" fontId="16" fillId="0" borderId="0" xfId="0" applyFont="1" applyFill="1" applyBorder="1" applyAlignment="1">
      <alignment horizontal="left"/>
    </xf>
    <xf numFmtId="0" fontId="17" fillId="0" borderId="0" xfId="0" applyFont="1" applyFill="1" applyBorder="1" applyAlignment="1"/>
    <xf numFmtId="0" fontId="12" fillId="2" borderId="0" xfId="0" applyFont="1" applyFill="1" applyBorder="1" applyAlignment="1">
      <alignment horizontal="left"/>
    </xf>
    <xf numFmtId="0" fontId="12" fillId="2" borderId="0" xfId="0" applyFont="1" applyFill="1" applyBorder="1" applyAlignment="1"/>
    <xf numFmtId="0" fontId="2" fillId="15" borderId="0" xfId="0" applyFont="1" applyFill="1" applyBorder="1" applyAlignment="1">
      <alignment horizontal="left"/>
    </xf>
    <xf numFmtId="0" fontId="2" fillId="15" borderId="0" xfId="0" applyFont="1" applyFill="1" applyBorder="1" applyAlignment="1"/>
    <xf numFmtId="0" fontId="2" fillId="3" borderId="0" xfId="0" applyFont="1" applyFill="1" applyBorder="1" applyAlignment="1">
      <alignment horizontal="left" vertical="center"/>
    </xf>
    <xf numFmtId="185" fontId="2" fillId="3" borderId="0" xfId="0" applyNumberFormat="1" applyFont="1" applyFill="1" applyBorder="1" applyAlignment="1">
      <alignment horizontal="left"/>
    </xf>
    <xf numFmtId="2" fontId="2" fillId="3" borderId="0" xfId="0" applyNumberFormat="1" applyFont="1" applyFill="1" applyBorder="1" applyAlignment="1">
      <alignment horizontal="left"/>
    </xf>
    <xf numFmtId="0" fontId="14" fillId="16" borderId="0" xfId="0" applyFont="1" applyFill="1" applyBorder="1" applyAlignment="1">
      <alignment horizontal="left"/>
    </xf>
    <xf numFmtId="0" fontId="2" fillId="16" borderId="0" xfId="0" applyFont="1" applyFill="1" applyBorder="1" applyAlignment="1">
      <alignment horizontal="left" vertical="center"/>
    </xf>
    <xf numFmtId="185" fontId="2" fillId="16" borderId="0" xfId="0" applyNumberFormat="1" applyFont="1" applyFill="1" applyBorder="1" applyAlignment="1">
      <alignment horizontal="left"/>
    </xf>
    <xf numFmtId="2" fontId="2" fillId="17" borderId="0" xfId="0" applyNumberFormat="1" applyFont="1" applyFill="1" applyBorder="1" applyAlignment="1">
      <alignment horizontal="left"/>
    </xf>
    <xf numFmtId="185" fontId="2" fillId="0" borderId="0" xfId="0" applyNumberFormat="1" applyFont="1" applyFill="1" applyBorder="1" applyAlignment="1">
      <alignment horizontal="left"/>
    </xf>
    <xf numFmtId="2" fontId="2" fillId="0" borderId="0" xfId="0" applyNumberFormat="1" applyFont="1" applyFill="1" applyBorder="1" applyAlignment="1">
      <alignment horizontal="left"/>
    </xf>
    <xf numFmtId="183" fontId="11" fillId="0" borderId="0" xfId="0" applyNumberFormat="1" applyFont="1" applyFill="1" applyBorder="1" applyAlignment="1">
      <alignment horizontal="left"/>
    </xf>
    <xf numFmtId="183" fontId="2" fillId="0" borderId="0" xfId="0" applyNumberFormat="1" applyFont="1" applyFill="1" applyBorder="1" applyAlignment="1">
      <alignment horizontal="left"/>
    </xf>
    <xf numFmtId="183" fontId="12" fillId="2" borderId="1" xfId="8404" applyNumberFormat="1" applyFont="1" applyFill="1" applyBorder="1" applyAlignment="1">
      <alignment horizontal="left" wrapText="1"/>
    </xf>
    <xf numFmtId="0" fontId="2" fillId="3" borderId="0" xfId="0" applyFont="1" applyFill="1" applyBorder="1" applyAlignment="1">
      <alignment horizontal="left"/>
    </xf>
    <xf numFmtId="0" fontId="12" fillId="3" borderId="0" xfId="0" applyFont="1" applyFill="1" applyBorder="1" applyAlignment="1">
      <alignment horizontal="left"/>
    </xf>
    <xf numFmtId="1" fontId="18" fillId="3" borderId="0" xfId="0" applyNumberFormat="1" applyFont="1" applyFill="1" applyBorder="1" applyAlignment="1">
      <alignment horizontal="left" vertical="top" wrapText="1"/>
    </xf>
    <xf numFmtId="2" fontId="2" fillId="16" borderId="0" xfId="0" applyNumberFormat="1" applyFont="1" applyFill="1" applyBorder="1" applyAlignment="1">
      <alignment horizontal="left"/>
    </xf>
    <xf numFmtId="0" fontId="2" fillId="16" borderId="0" xfId="0" applyFont="1" applyFill="1" applyBorder="1" applyAlignment="1">
      <alignment horizontal="left"/>
    </xf>
    <xf numFmtId="0" fontId="12" fillId="16" borderId="0" xfId="0" applyFont="1" applyFill="1" applyBorder="1" applyAlignment="1">
      <alignment horizontal="left"/>
    </xf>
    <xf numFmtId="0" fontId="2" fillId="0" borderId="0" xfId="0" applyFont="1" applyFill="1" applyBorder="1" applyAlignment="1">
      <alignment horizontal="left" wrapText="1"/>
    </xf>
    <xf numFmtId="0" fontId="19" fillId="0" borderId="0" xfId="0" applyFont="1" applyFill="1" applyBorder="1" applyAlignment="1">
      <alignment horizontal="left"/>
    </xf>
    <xf numFmtId="0" fontId="20" fillId="0" borderId="0" xfId="0" applyFont="1" applyFill="1" applyBorder="1" applyAlignment="1">
      <alignment horizontal="left"/>
    </xf>
    <xf numFmtId="1" fontId="21" fillId="0" borderId="0" xfId="0" applyNumberFormat="1" applyFont="1" applyFill="1" applyBorder="1" applyAlignment="1">
      <alignment horizontal="left"/>
    </xf>
    <xf numFmtId="1" fontId="2" fillId="3" borderId="0" xfId="0" applyNumberFormat="1" applyFont="1" applyFill="1" applyBorder="1" applyAlignment="1">
      <alignment horizontal="left"/>
    </xf>
    <xf numFmtId="1" fontId="18" fillId="16" borderId="0" xfId="0" applyNumberFormat="1" applyFont="1" applyFill="1" applyBorder="1" applyAlignment="1">
      <alignment horizontal="left" vertical="top" wrapText="1"/>
    </xf>
    <xf numFmtId="0" fontId="18" fillId="16" borderId="0" xfId="0" applyNumberFormat="1" applyFont="1" applyFill="1" applyBorder="1" applyAlignment="1">
      <alignment horizontal="left" vertical="top" wrapText="1"/>
    </xf>
    <xf numFmtId="14" fontId="2" fillId="3" borderId="0" xfId="0" applyNumberFormat="1" applyFont="1" applyFill="1" applyBorder="1" applyAlignment="1">
      <alignment horizontal="left"/>
    </xf>
    <xf numFmtId="14" fontId="18" fillId="3" borderId="0" xfId="0" applyNumberFormat="1" applyFont="1" applyFill="1" applyBorder="1" applyAlignment="1">
      <alignment horizontal="left" vertical="top" wrapText="1"/>
    </xf>
    <xf numFmtId="186" fontId="2" fillId="3" borderId="0" xfId="0" applyNumberFormat="1" applyFont="1" applyFill="1" applyBorder="1" applyAlignment="1">
      <alignment horizontal="left"/>
    </xf>
    <xf numFmtId="14" fontId="2" fillId="16" borderId="0" xfId="0" applyNumberFormat="1" applyFont="1" applyFill="1" applyBorder="1" applyAlignment="1">
      <alignment horizontal="left"/>
    </xf>
    <xf numFmtId="14" fontId="18" fillId="16" borderId="0" xfId="0" applyNumberFormat="1" applyFont="1" applyFill="1" applyBorder="1" applyAlignment="1">
      <alignment horizontal="left" vertical="top" wrapText="1"/>
    </xf>
    <xf numFmtId="1" fontId="2" fillId="16" borderId="0" xfId="0" applyNumberFormat="1" applyFont="1" applyFill="1" applyBorder="1" applyAlignment="1">
      <alignment horizontal="left"/>
    </xf>
    <xf numFmtId="186" fontId="2" fillId="16" borderId="0" xfId="0" applyNumberFormat="1"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right" wrapText="1"/>
    </xf>
    <xf numFmtId="0" fontId="22" fillId="0" borderId="0" xfId="4478" applyFont="1" applyAlignment="1">
      <alignment horizontal="left"/>
    </xf>
    <xf numFmtId="0" fontId="23" fillId="18" borderId="1" xfId="3677" applyFont="1" applyFill="1" applyBorder="1" applyAlignment="1">
      <alignment vertical="center"/>
    </xf>
    <xf numFmtId="0" fontId="24" fillId="2" borderId="7" xfId="4478" applyFont="1" applyFill="1" applyBorder="1" applyAlignment="1">
      <alignment horizontal="left" vertical="center"/>
    </xf>
    <xf numFmtId="0" fontId="24" fillId="2" borderId="7" xfId="4478" applyFont="1" applyFill="1" applyBorder="1" applyAlignment="1">
      <alignment horizontal="right" vertical="center"/>
    </xf>
    <xf numFmtId="0" fontId="123" fillId="0" borderId="7" xfId="4664" applyBorder="1"/>
    <xf numFmtId="0" fontId="123" fillId="19" borderId="7" xfId="4664" applyFill="1" applyBorder="1"/>
    <xf numFmtId="2" fontId="25" fillId="0" borderId="0" xfId="3677" applyNumberFormat="1" applyFont="1"/>
    <xf numFmtId="0" fontId="123" fillId="0" borderId="12" xfId="4664" applyBorder="1"/>
    <xf numFmtId="0" fontId="26" fillId="0" borderId="12" xfId="4664" applyFont="1" applyBorder="1"/>
    <xf numFmtId="0" fontId="123" fillId="0" borderId="0" xfId="4664"/>
    <xf numFmtId="0" fontId="26" fillId="0" borderId="0" xfId="4664" applyFont="1"/>
    <xf numFmtId="0" fontId="123" fillId="19" borderId="0" xfId="4664" applyFill="1"/>
    <xf numFmtId="2" fontId="25" fillId="0" borderId="0" xfId="3677" applyNumberFormat="1" applyFont="1" applyFill="1"/>
    <xf numFmtId="0" fontId="27" fillId="19" borderId="0" xfId="0" applyFont="1" applyFill="1"/>
    <xf numFmtId="1" fontId="123" fillId="0" borderId="0" xfId="3677" applyNumberFormat="1"/>
    <xf numFmtId="0" fontId="123" fillId="19" borderId="12" xfId="4664" applyFill="1" applyBorder="1"/>
    <xf numFmtId="0" fontId="123" fillId="0" borderId="4" xfId="4664" applyBorder="1"/>
    <xf numFmtId="0" fontId="123" fillId="19" borderId="4" xfId="4664" applyFill="1" applyBorder="1"/>
    <xf numFmtId="0" fontId="28" fillId="20" borderId="0" xfId="1"/>
    <xf numFmtId="0" fontId="23" fillId="18" borderId="1" xfId="4664" applyFont="1" applyFill="1" applyBorder="1" applyAlignment="1">
      <alignment vertical="center"/>
    </xf>
    <xf numFmtId="1" fontId="23" fillId="10" borderId="1" xfId="4664" applyNumberFormat="1" applyFont="1" applyFill="1" applyBorder="1" applyAlignment="1">
      <alignment vertical="center"/>
    </xf>
    <xf numFmtId="0" fontId="123" fillId="0" borderId="0" xfId="4664" applyBorder="1"/>
    <xf numFmtId="0" fontId="25" fillId="0" borderId="0" xfId="0" applyFont="1"/>
    <xf numFmtId="0" fontId="24" fillId="2" borderId="7" xfId="4478" applyFont="1" applyFill="1" applyBorder="1" applyAlignment="1">
      <alignment horizontal="right" vertical="center" wrapText="1"/>
    </xf>
    <xf numFmtId="0" fontId="24" fillId="2" borderId="0" xfId="4478" applyFont="1" applyFill="1" applyBorder="1" applyAlignment="1">
      <alignment horizontal="right" vertical="center"/>
    </xf>
    <xf numFmtId="0" fontId="29" fillId="0" borderId="0" xfId="0" applyFont="1"/>
    <xf numFmtId="0" fontId="30" fillId="12" borderId="0" xfId="0" applyFont="1" applyFill="1"/>
    <xf numFmtId="1" fontId="23" fillId="10" borderId="0" xfId="4664" applyNumberFormat="1" applyFont="1" applyFill="1" applyAlignment="1">
      <alignment vertical="center"/>
    </xf>
    <xf numFmtId="0" fontId="0" fillId="0" borderId="12" xfId="0" applyBorder="1"/>
    <xf numFmtId="183" fontId="22" fillId="0" borderId="0" xfId="0" applyNumberFormat="1" applyFont="1"/>
    <xf numFmtId="183" fontId="0" fillId="0" borderId="0" xfId="0" applyNumberFormat="1"/>
    <xf numFmtId="183" fontId="24" fillId="2" borderId="7" xfId="0" applyNumberFormat="1" applyFont="1" applyFill="1" applyBorder="1" applyAlignment="1">
      <alignment horizontal="left"/>
    </xf>
    <xf numFmtId="183" fontId="24" fillId="2" borderId="6" xfId="0" applyNumberFormat="1" applyFont="1" applyFill="1" applyBorder="1" applyAlignment="1">
      <alignment horizontal="left"/>
    </xf>
    <xf numFmtId="183" fontId="31" fillId="21" borderId="1" xfId="2" applyNumberFormat="1" applyFont="1" applyBorder="1" applyAlignment="1">
      <alignment horizontal="left" wrapText="1"/>
    </xf>
    <xf numFmtId="183" fontId="31" fillId="21" borderId="13" xfId="2" applyNumberFormat="1" applyFont="1" applyBorder="1" applyAlignment="1">
      <alignment horizontal="left" wrapText="1"/>
    </xf>
    <xf numFmtId="183" fontId="31" fillId="21" borderId="13" xfId="2" applyNumberFormat="1" applyFont="1" applyBorder="1" applyAlignment="1">
      <alignment horizontal="right" wrapText="1"/>
    </xf>
    <xf numFmtId="183" fontId="123" fillId="0" borderId="0" xfId="4664" applyNumberFormat="1"/>
    <xf numFmtId="183" fontId="27" fillId="0" borderId="0" xfId="0" applyNumberFormat="1" applyFont="1"/>
    <xf numFmtId="0" fontId="123" fillId="0" borderId="0" xfId="3677"/>
    <xf numFmtId="183" fontId="0" fillId="0" borderId="4" xfId="0" applyNumberFormat="1" applyBorder="1"/>
    <xf numFmtId="183" fontId="27" fillId="0" borderId="4" xfId="0" applyNumberFormat="1" applyFont="1" applyBorder="1"/>
    <xf numFmtId="0" fontId="123" fillId="0" borderId="0" xfId="4940"/>
    <xf numFmtId="2" fontId="123" fillId="0" borderId="0" xfId="4940" applyNumberFormat="1"/>
    <xf numFmtId="183" fontId="28" fillId="20" borderId="0" xfId="1" applyNumberFormat="1"/>
    <xf numFmtId="183" fontId="123" fillId="0" borderId="0" xfId="4940" applyNumberFormat="1"/>
    <xf numFmtId="0" fontId="23" fillId="18" borderId="1" xfId="4940" applyFont="1" applyFill="1" applyBorder="1" applyAlignment="1">
      <alignment vertical="center"/>
    </xf>
    <xf numFmtId="0" fontId="32" fillId="0" borderId="0" xfId="4825" applyFont="1"/>
    <xf numFmtId="0" fontId="27" fillId="0" borderId="0" xfId="0" applyFont="1"/>
    <xf numFmtId="0" fontId="32" fillId="0" borderId="12" xfId="0" applyFont="1" applyBorder="1"/>
    <xf numFmtId="185" fontId="123" fillId="0" borderId="0" xfId="3656" applyNumberFormat="1"/>
    <xf numFmtId="9" fontId="0" fillId="0" borderId="0" xfId="0" applyNumberFormat="1"/>
    <xf numFmtId="183" fontId="123" fillId="0" borderId="0" xfId="3656" applyNumberFormat="1"/>
    <xf numFmtId="0" fontId="23" fillId="18" borderId="1" xfId="3656" applyFont="1" applyFill="1" applyBorder="1" applyAlignment="1">
      <alignment vertical="center"/>
    </xf>
    <xf numFmtId="0" fontId="123" fillId="0" borderId="0" xfId="3656"/>
    <xf numFmtId="0" fontId="123" fillId="0" borderId="4" xfId="3656" applyBorder="1"/>
    <xf numFmtId="0" fontId="33" fillId="0" borderId="4" xfId="4825" applyFont="1" applyBorder="1"/>
    <xf numFmtId="0" fontId="0" fillId="12" borderId="0" xfId="0" applyFill="1"/>
    <xf numFmtId="183" fontId="123" fillId="0" borderId="0" xfId="3676" applyNumberFormat="1"/>
    <xf numFmtId="0" fontId="23" fillId="18" borderId="1" xfId="3676" applyFont="1" applyFill="1" applyBorder="1" applyAlignment="1">
      <alignment vertical="center"/>
    </xf>
    <xf numFmtId="0" fontId="123" fillId="0" borderId="0" xfId="3676"/>
    <xf numFmtId="183" fontId="123" fillId="0" borderId="0" xfId="3677" applyNumberFormat="1"/>
    <xf numFmtId="0" fontId="0" fillId="8" borderId="0" xfId="0" applyFill="1"/>
    <xf numFmtId="0" fontId="22" fillId="8" borderId="0" xfId="4478" applyFont="1" applyFill="1" applyAlignment="1">
      <alignment horizontal="left"/>
    </xf>
    <xf numFmtId="0" fontId="23" fillId="8" borderId="1" xfId="3677" applyFont="1" applyFill="1" applyBorder="1" applyAlignment="1">
      <alignment vertical="center"/>
    </xf>
    <xf numFmtId="0" fontId="24" fillId="8" borderId="7" xfId="4478" applyFont="1" applyFill="1" applyBorder="1" applyAlignment="1">
      <alignment horizontal="left" vertical="center"/>
    </xf>
    <xf numFmtId="0" fontId="24" fillId="8" borderId="7" xfId="4478" applyFont="1" applyFill="1" applyBorder="1" applyAlignment="1">
      <alignment horizontal="right" vertical="center"/>
    </xf>
    <xf numFmtId="0" fontId="123" fillId="8" borderId="0" xfId="3677" applyFill="1"/>
    <xf numFmtId="2" fontId="25" fillId="8" borderId="0" xfId="3677" applyNumberFormat="1" applyFont="1" applyFill="1"/>
    <xf numFmtId="0" fontId="24" fillId="8" borderId="7" xfId="4478" applyFont="1" applyFill="1" applyBorder="1" applyAlignment="1">
      <alignment horizontal="right" vertical="center" wrapText="1"/>
    </xf>
    <xf numFmtId="0" fontId="29" fillId="8" borderId="0" xfId="0" applyFont="1" applyFill="1"/>
    <xf numFmtId="0" fontId="23" fillId="18" borderId="0" xfId="3676" applyFont="1" applyFill="1" applyAlignment="1">
      <alignment vertical="center"/>
    </xf>
    <xf numFmtId="183" fontId="22" fillId="8" borderId="0" xfId="0" applyNumberFormat="1" applyFont="1" applyFill="1"/>
    <xf numFmtId="183" fontId="0" fillId="8" borderId="0" xfId="0" applyNumberFormat="1" applyFill="1"/>
    <xf numFmtId="183" fontId="24" fillId="8" borderId="7" xfId="0" applyNumberFormat="1" applyFont="1" applyFill="1" applyBorder="1" applyAlignment="1">
      <alignment horizontal="left"/>
    </xf>
    <xf numFmtId="183" fontId="24" fillId="8" borderId="6" xfId="0" applyNumberFormat="1" applyFont="1" applyFill="1" applyBorder="1" applyAlignment="1">
      <alignment horizontal="left"/>
    </xf>
    <xf numFmtId="183" fontId="31" fillId="8" borderId="1" xfId="2" applyNumberFormat="1" applyFont="1" applyFill="1" applyBorder="1" applyAlignment="1">
      <alignment horizontal="left" wrapText="1"/>
    </xf>
    <xf numFmtId="183" fontId="31" fillId="8" borderId="13" xfId="2" applyNumberFormat="1" applyFont="1" applyFill="1" applyBorder="1" applyAlignment="1">
      <alignment horizontal="left" wrapText="1"/>
    </xf>
    <xf numFmtId="183" fontId="31" fillId="8" borderId="13" xfId="2" applyNumberFormat="1" applyFont="1" applyFill="1" applyBorder="1" applyAlignment="1">
      <alignment horizontal="right" wrapText="1"/>
    </xf>
    <xf numFmtId="183" fontId="27" fillId="8" borderId="0" xfId="0" applyNumberFormat="1" applyFont="1" applyFill="1"/>
    <xf numFmtId="183" fontId="0" fillId="8" borderId="4" xfId="0" applyNumberFormat="1" applyFill="1" applyBorder="1"/>
    <xf numFmtId="183" fontId="27" fillId="8" borderId="4" xfId="0" applyNumberFormat="1" applyFont="1" applyFill="1" applyBorder="1"/>
    <xf numFmtId="0" fontId="0" fillId="0" borderId="0" xfId="3677" applyFont="1"/>
    <xf numFmtId="0" fontId="27" fillId="0" borderId="0" xfId="3825"/>
    <xf numFmtId="0" fontId="27" fillId="0" borderId="0" xfId="4477"/>
    <xf numFmtId="0" fontId="124" fillId="0" borderId="0" xfId="0" applyFont="1"/>
    <xf numFmtId="0" fontId="124" fillId="12" borderId="0" xfId="0" applyFont="1" applyFill="1"/>
    <xf numFmtId="0" fontId="25" fillId="12" borderId="0" xfId="0" applyFont="1" applyFill="1"/>
    <xf numFmtId="2" fontId="125" fillId="0" borderId="0" xfId="0" applyNumberFormat="1" applyFont="1"/>
    <xf numFmtId="1" fontId="125" fillId="0" borderId="0" xfId="0" applyNumberFormat="1" applyFont="1"/>
    <xf numFmtId="1" fontId="125" fillId="0" borderId="0" xfId="3677" applyNumberFormat="1" applyFont="1"/>
    <xf numFmtId="0" fontId="126" fillId="0" borderId="0" xfId="3825" applyFont="1"/>
    <xf numFmtId="0" fontId="125" fillId="0" borderId="0" xfId="0" applyFont="1"/>
    <xf numFmtId="0" fontId="1" fillId="0" borderId="0" xfId="0" applyFont="1"/>
    <xf numFmtId="1" fontId="127" fillId="0" borderId="0" xfId="0" applyNumberFormat="1" applyFont="1"/>
    <xf numFmtId="0" fontId="127" fillId="0" borderId="0" xfId="0" applyFont="1"/>
    <xf numFmtId="0" fontId="128" fillId="12" borderId="0" xfId="0" applyFont="1" applyFill="1"/>
    <xf numFmtId="0" fontId="29" fillId="12" borderId="0" xfId="0" applyFont="1" applyFill="1"/>
    <xf numFmtId="0" fontId="129" fillId="0" borderId="0" xfId="0" applyFont="1"/>
    <xf numFmtId="0" fontId="27" fillId="0" borderId="40" xfId="0" applyFont="1" applyBorder="1"/>
    <xf numFmtId="0" fontId="0" fillId="0" borderId="40" xfId="0" applyBorder="1"/>
    <xf numFmtId="0" fontId="25" fillId="0" borderId="40" xfId="0" applyFont="1" applyBorder="1"/>
    <xf numFmtId="0" fontId="125" fillId="0" borderId="40" xfId="0" applyFont="1" applyBorder="1"/>
    <xf numFmtId="2" fontId="0" fillId="0" borderId="40" xfId="0" applyNumberFormat="1" applyBorder="1"/>
  </cellXfs>
  <cellStyles count="8405">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_SUBRES_B-NTech-BE" xfId="8404" xr:uid="{00000000-0005-0000-0000-000002210000}"/>
    <cellStyle name="Normale 2" xfId="5075" xr:uid="{00000000-0005-0000-0000-000001140000}"/>
    <cellStyle name="Normale_B2020" xfId="5076" xr:uid="{00000000-0005-0000-0000-000002140000}"/>
    <cellStyle name="normální_List1" xfId="5077" xr:uid="{00000000-0005-0000-0000-000003140000}"/>
    <cellStyle name="Note 10" xfId="5078" xr:uid="{00000000-0005-0000-0000-000004140000}"/>
    <cellStyle name="Note 10 2" xfId="5079" xr:uid="{00000000-0005-0000-0000-000005140000}"/>
    <cellStyle name="Note 10 3" xfId="5080" xr:uid="{00000000-0005-0000-0000-000006140000}"/>
    <cellStyle name="Note 10 3 2" xfId="5081" xr:uid="{00000000-0005-0000-0000-000007140000}"/>
    <cellStyle name="Note 10 3_ELC_final" xfId="5082" xr:uid="{00000000-0005-0000-0000-000008140000}"/>
    <cellStyle name="Note 10_ELC_final" xfId="5083" xr:uid="{00000000-0005-0000-0000-000009140000}"/>
    <cellStyle name="Note 11" xfId="5084" xr:uid="{00000000-0005-0000-0000-00000A140000}"/>
    <cellStyle name="Note 11 2" xfId="5085" xr:uid="{00000000-0005-0000-0000-00000B140000}"/>
    <cellStyle name="Note 11_ELC_final" xfId="5086" xr:uid="{00000000-0005-0000-0000-00000C140000}"/>
    <cellStyle name="Note 12" xfId="5087" xr:uid="{00000000-0005-0000-0000-00000D140000}"/>
    <cellStyle name="Note 12 2" xfId="5088" xr:uid="{00000000-0005-0000-0000-00000E140000}"/>
    <cellStyle name="Note 12_ELC_final" xfId="5089" xr:uid="{00000000-0005-0000-0000-00000F140000}"/>
    <cellStyle name="Note 13" xfId="5090" xr:uid="{00000000-0005-0000-0000-000010140000}"/>
    <cellStyle name="Note 13 2" xfId="5091" xr:uid="{00000000-0005-0000-0000-000011140000}"/>
    <cellStyle name="Note 13_ELC_final" xfId="5092" xr:uid="{00000000-0005-0000-0000-000012140000}"/>
    <cellStyle name="Note 14" xfId="5093" xr:uid="{00000000-0005-0000-0000-000013140000}"/>
    <cellStyle name="Note 14 2" xfId="5094" xr:uid="{00000000-0005-0000-0000-000014140000}"/>
    <cellStyle name="Note 14_ELC_final" xfId="5095" xr:uid="{00000000-0005-0000-0000-000015140000}"/>
    <cellStyle name="Note 15" xfId="5096" xr:uid="{00000000-0005-0000-0000-000016140000}"/>
    <cellStyle name="Note 15 2" xfId="5097" xr:uid="{00000000-0005-0000-0000-000017140000}"/>
    <cellStyle name="Note 15_ELC_final" xfId="5098" xr:uid="{00000000-0005-0000-0000-000018140000}"/>
    <cellStyle name="Note 16" xfId="5099" xr:uid="{00000000-0005-0000-0000-000019140000}"/>
    <cellStyle name="Note 16 2" xfId="5100" xr:uid="{00000000-0005-0000-0000-00001A140000}"/>
    <cellStyle name="Note 16_ELC_final" xfId="5101" xr:uid="{00000000-0005-0000-0000-00001B140000}"/>
    <cellStyle name="Note 17" xfId="5102" xr:uid="{00000000-0005-0000-0000-00001C140000}"/>
    <cellStyle name="Note 17 2" xfId="5103" xr:uid="{00000000-0005-0000-0000-00001D140000}"/>
    <cellStyle name="Note 17_ELC_final" xfId="5104" xr:uid="{00000000-0005-0000-0000-00001E140000}"/>
    <cellStyle name="Note 18" xfId="5105" xr:uid="{00000000-0005-0000-0000-00001F140000}"/>
    <cellStyle name="Note 18 2" xfId="5106" xr:uid="{00000000-0005-0000-0000-000020140000}"/>
    <cellStyle name="Note 18_ELC_final" xfId="5107" xr:uid="{00000000-0005-0000-0000-000021140000}"/>
    <cellStyle name="Note 19" xfId="5108" xr:uid="{00000000-0005-0000-0000-000022140000}"/>
    <cellStyle name="Note 2" xfId="5109" xr:uid="{00000000-0005-0000-0000-000023140000}"/>
    <cellStyle name="Note 2 10" xfId="5110" xr:uid="{00000000-0005-0000-0000-000024140000}"/>
    <cellStyle name="Note 2 11" xfId="5111" xr:uid="{00000000-0005-0000-0000-000025140000}"/>
    <cellStyle name="Note 2 12" xfId="5112" xr:uid="{00000000-0005-0000-0000-000026140000}"/>
    <cellStyle name="Note 2 13" xfId="5113" xr:uid="{00000000-0005-0000-0000-000027140000}"/>
    <cellStyle name="Note 2 14" xfId="5114" xr:uid="{00000000-0005-0000-0000-000028140000}"/>
    <cellStyle name="Note 2 15" xfId="5115" xr:uid="{00000000-0005-0000-0000-000029140000}"/>
    <cellStyle name="Note 2 16" xfId="5116" xr:uid="{00000000-0005-0000-0000-00002A140000}"/>
    <cellStyle name="Note 2 17" xfId="5117" xr:uid="{00000000-0005-0000-0000-00002B140000}"/>
    <cellStyle name="Note 2 2" xfId="5118" xr:uid="{00000000-0005-0000-0000-00002C140000}"/>
    <cellStyle name="Note 2 2 2" xfId="5119" xr:uid="{00000000-0005-0000-0000-00002D140000}"/>
    <cellStyle name="Note 2 3" xfId="5120" xr:uid="{00000000-0005-0000-0000-00002E140000}"/>
    <cellStyle name="Note 2 3 2" xfId="5121" xr:uid="{00000000-0005-0000-0000-00002F140000}"/>
    <cellStyle name="Note 2 3 3" xfId="5122" xr:uid="{00000000-0005-0000-0000-000030140000}"/>
    <cellStyle name="Note 2 4" xfId="5123" xr:uid="{00000000-0005-0000-0000-000031140000}"/>
    <cellStyle name="Note 2 5" xfId="5124" xr:uid="{00000000-0005-0000-0000-000032140000}"/>
    <cellStyle name="Note 2 6" xfId="5125" xr:uid="{00000000-0005-0000-0000-000033140000}"/>
    <cellStyle name="Note 2 7" xfId="5126" xr:uid="{00000000-0005-0000-0000-000034140000}"/>
    <cellStyle name="Note 2 8" xfId="5127" xr:uid="{00000000-0005-0000-0000-000035140000}"/>
    <cellStyle name="Note 2 9" xfId="5128" xr:uid="{00000000-0005-0000-0000-000036140000}"/>
    <cellStyle name="Note 2_PrimaryEnergyPrices_TIMES" xfId="5129" xr:uid="{00000000-0005-0000-0000-000037140000}"/>
    <cellStyle name="Note 20" xfId="5130" xr:uid="{00000000-0005-0000-0000-000038140000}"/>
    <cellStyle name="Note 21" xfId="5131" xr:uid="{00000000-0005-0000-0000-000039140000}"/>
    <cellStyle name="Note 22" xfId="5132" xr:uid="{00000000-0005-0000-0000-00003A140000}"/>
    <cellStyle name="Note 23" xfId="5133" xr:uid="{00000000-0005-0000-0000-00003B140000}"/>
    <cellStyle name="Note 24" xfId="5134" xr:uid="{00000000-0005-0000-0000-00003C140000}"/>
    <cellStyle name="Note 25" xfId="5135" xr:uid="{00000000-0005-0000-0000-00003D140000}"/>
    <cellStyle name="Note 26" xfId="5136" xr:uid="{00000000-0005-0000-0000-00003E140000}"/>
    <cellStyle name="Note 27" xfId="5137" xr:uid="{00000000-0005-0000-0000-00003F140000}"/>
    <cellStyle name="Note 28" xfId="5138" xr:uid="{00000000-0005-0000-0000-000040140000}"/>
    <cellStyle name="Note 29" xfId="5139" xr:uid="{00000000-0005-0000-0000-000041140000}"/>
    <cellStyle name="Note 3" xfId="5140" xr:uid="{00000000-0005-0000-0000-000042140000}"/>
    <cellStyle name="Note 3 2" xfId="5141" xr:uid="{00000000-0005-0000-0000-000043140000}"/>
    <cellStyle name="Note 3 2 2" xfId="5142" xr:uid="{00000000-0005-0000-0000-000044140000}"/>
    <cellStyle name="Note 3 3" xfId="5143" xr:uid="{00000000-0005-0000-0000-000045140000}"/>
    <cellStyle name="Note 3 4" xfId="5144" xr:uid="{00000000-0005-0000-0000-000046140000}"/>
    <cellStyle name="Note 3 4 2" xfId="5145" xr:uid="{00000000-0005-0000-0000-000047140000}"/>
    <cellStyle name="Note 3 4 3" xfId="5146" xr:uid="{00000000-0005-0000-0000-000048140000}"/>
    <cellStyle name="Note 3 5" xfId="5147" xr:uid="{00000000-0005-0000-0000-000049140000}"/>
    <cellStyle name="Note 3 6" xfId="5148" xr:uid="{00000000-0005-0000-0000-00004A140000}"/>
    <cellStyle name="Note 3 7" xfId="5149" xr:uid="{00000000-0005-0000-0000-00004B140000}"/>
    <cellStyle name="Note 30" xfId="5150" xr:uid="{00000000-0005-0000-0000-00004C140000}"/>
    <cellStyle name="Note 31" xfId="5151" xr:uid="{00000000-0005-0000-0000-00004D140000}"/>
    <cellStyle name="Note 32" xfId="5152" xr:uid="{00000000-0005-0000-0000-00004E140000}"/>
    <cellStyle name="Note 33" xfId="5153" xr:uid="{00000000-0005-0000-0000-00004F140000}"/>
    <cellStyle name="Note 34" xfId="5154" xr:uid="{00000000-0005-0000-0000-000050140000}"/>
    <cellStyle name="Note 35" xfId="5155" xr:uid="{00000000-0005-0000-0000-000051140000}"/>
    <cellStyle name="Note 36" xfId="5156" xr:uid="{00000000-0005-0000-0000-000052140000}"/>
    <cellStyle name="Note 37" xfId="5157" xr:uid="{00000000-0005-0000-0000-000053140000}"/>
    <cellStyle name="Note 38" xfId="5158" xr:uid="{00000000-0005-0000-0000-000054140000}"/>
    <cellStyle name="Note 39" xfId="5159" xr:uid="{00000000-0005-0000-0000-000055140000}"/>
    <cellStyle name="Note 4" xfId="5160" xr:uid="{00000000-0005-0000-0000-000056140000}"/>
    <cellStyle name="Note 4 2" xfId="5161" xr:uid="{00000000-0005-0000-0000-000057140000}"/>
    <cellStyle name="Note 4 3" xfId="5162" xr:uid="{00000000-0005-0000-0000-000058140000}"/>
    <cellStyle name="Note 4 3 2" xfId="5163" xr:uid="{00000000-0005-0000-0000-000059140000}"/>
    <cellStyle name="Note 4 3_ELC_final" xfId="5164" xr:uid="{00000000-0005-0000-0000-00005A140000}"/>
    <cellStyle name="Note 4 4" xfId="5165" xr:uid="{00000000-0005-0000-0000-00005B140000}"/>
    <cellStyle name="Note 4_ELC_final" xfId="5166" xr:uid="{00000000-0005-0000-0000-00005C140000}"/>
    <cellStyle name="Note 40" xfId="5167" xr:uid="{00000000-0005-0000-0000-00005D140000}"/>
    <cellStyle name="Note 41" xfId="5168" xr:uid="{00000000-0005-0000-0000-00005E140000}"/>
    <cellStyle name="Note 5" xfId="5169" xr:uid="{00000000-0005-0000-0000-00005F140000}"/>
    <cellStyle name="Note 5 2" xfId="5170" xr:uid="{00000000-0005-0000-0000-000060140000}"/>
    <cellStyle name="Note 5 3" xfId="5171" xr:uid="{00000000-0005-0000-0000-000061140000}"/>
    <cellStyle name="Note 5 3 2" xfId="5172" xr:uid="{00000000-0005-0000-0000-000062140000}"/>
    <cellStyle name="Note 5 3_ELC_final" xfId="5173" xr:uid="{00000000-0005-0000-0000-000063140000}"/>
    <cellStyle name="Note 5 4" xfId="5174" xr:uid="{00000000-0005-0000-0000-000064140000}"/>
    <cellStyle name="Note 5_ELC_final" xfId="5175" xr:uid="{00000000-0005-0000-0000-000065140000}"/>
    <cellStyle name="Note 6" xfId="5176" xr:uid="{00000000-0005-0000-0000-000066140000}"/>
    <cellStyle name="Note 6 2" xfId="5177" xr:uid="{00000000-0005-0000-0000-000067140000}"/>
    <cellStyle name="Note 6 3" xfId="5178" xr:uid="{00000000-0005-0000-0000-000068140000}"/>
    <cellStyle name="Note 6 3 2" xfId="5179" xr:uid="{00000000-0005-0000-0000-000069140000}"/>
    <cellStyle name="Note 6 3_ELC_final" xfId="5180" xr:uid="{00000000-0005-0000-0000-00006A140000}"/>
    <cellStyle name="Note 6 4" xfId="5181" xr:uid="{00000000-0005-0000-0000-00006B140000}"/>
    <cellStyle name="Note 6_ELC_final" xfId="5182" xr:uid="{00000000-0005-0000-0000-00006C140000}"/>
    <cellStyle name="Note 7" xfId="5183" xr:uid="{00000000-0005-0000-0000-00006D140000}"/>
    <cellStyle name="Note 7 2" xfId="5184" xr:uid="{00000000-0005-0000-0000-00006E140000}"/>
    <cellStyle name="Note 7 2 2" xfId="5185" xr:uid="{00000000-0005-0000-0000-00006F140000}"/>
    <cellStyle name="Note 7 3" xfId="5186" xr:uid="{00000000-0005-0000-0000-000070140000}"/>
    <cellStyle name="Note 7 3 2" xfId="5187" xr:uid="{00000000-0005-0000-0000-000071140000}"/>
    <cellStyle name="Note 7 3_ELC_final" xfId="5188" xr:uid="{00000000-0005-0000-0000-000072140000}"/>
    <cellStyle name="Note 7 4" xfId="5189" xr:uid="{00000000-0005-0000-0000-000073140000}"/>
    <cellStyle name="Note 7 5" xfId="5190" xr:uid="{00000000-0005-0000-0000-000074140000}"/>
    <cellStyle name="Note 7_ELC_final" xfId="5191" xr:uid="{00000000-0005-0000-0000-000075140000}"/>
    <cellStyle name="Note 8" xfId="5192" xr:uid="{00000000-0005-0000-0000-000076140000}"/>
    <cellStyle name="Note 8 2" xfId="5193" xr:uid="{00000000-0005-0000-0000-000077140000}"/>
    <cellStyle name="Note 8 2 2" xfId="5194" xr:uid="{00000000-0005-0000-0000-000078140000}"/>
    <cellStyle name="Note 8 3" xfId="5195" xr:uid="{00000000-0005-0000-0000-000079140000}"/>
    <cellStyle name="Note 8 3 2" xfId="5196" xr:uid="{00000000-0005-0000-0000-00007A140000}"/>
    <cellStyle name="Note 8 3_ELC_final" xfId="5197" xr:uid="{00000000-0005-0000-0000-00007B140000}"/>
    <cellStyle name="Note 8 4" xfId="5198" xr:uid="{00000000-0005-0000-0000-00007C140000}"/>
    <cellStyle name="Note 8 5" xfId="5199" xr:uid="{00000000-0005-0000-0000-00007D140000}"/>
    <cellStyle name="Note 8_ELC_final" xfId="5200" xr:uid="{00000000-0005-0000-0000-00007E140000}"/>
    <cellStyle name="Note 9" xfId="5201" xr:uid="{00000000-0005-0000-0000-00007F140000}"/>
    <cellStyle name="Note 9 2" xfId="5202" xr:uid="{00000000-0005-0000-0000-000080140000}"/>
    <cellStyle name="Note 9 3" xfId="5203" xr:uid="{00000000-0005-0000-0000-000081140000}"/>
    <cellStyle name="Note 9 3 2" xfId="5204" xr:uid="{00000000-0005-0000-0000-000082140000}"/>
    <cellStyle name="Note 9 3_ELC_final" xfId="5205" xr:uid="{00000000-0005-0000-0000-000083140000}"/>
    <cellStyle name="Note 9 4" xfId="5206" xr:uid="{00000000-0005-0000-0000-000084140000}"/>
    <cellStyle name="Note 9 5" xfId="5207" xr:uid="{00000000-0005-0000-0000-000085140000}"/>
    <cellStyle name="Note 9_ELC_final" xfId="5208" xr:uid="{00000000-0005-0000-0000-000086140000}"/>
    <cellStyle name="Notiz" xfId="5209" xr:uid="{00000000-0005-0000-0000-000087140000}"/>
    <cellStyle name="Notiz 2" xfId="5210" xr:uid="{00000000-0005-0000-0000-000088140000}"/>
    <cellStyle name="Notiz 3" xfId="5211" xr:uid="{00000000-0005-0000-0000-000089140000}"/>
    <cellStyle name="num_note" xfId="5212" xr:uid="{00000000-0005-0000-0000-00008A140000}"/>
    <cellStyle name="Nuovo" xfId="5213" xr:uid="{00000000-0005-0000-0000-00008B140000}"/>
    <cellStyle name="Nuovo 10" xfId="5214" xr:uid="{00000000-0005-0000-0000-00008C140000}"/>
    <cellStyle name="Nuovo 11" xfId="5215" xr:uid="{00000000-0005-0000-0000-00008D140000}"/>
    <cellStyle name="Nuovo 12" xfId="5216" xr:uid="{00000000-0005-0000-0000-00008E140000}"/>
    <cellStyle name="Nuovo 13" xfId="5217" xr:uid="{00000000-0005-0000-0000-00008F140000}"/>
    <cellStyle name="Nuovo 14" xfId="5218" xr:uid="{00000000-0005-0000-0000-000090140000}"/>
    <cellStyle name="Nuovo 15" xfId="5219" xr:uid="{00000000-0005-0000-0000-000091140000}"/>
    <cellStyle name="Nuovo 16" xfId="5220" xr:uid="{00000000-0005-0000-0000-000092140000}"/>
    <cellStyle name="Nuovo 17" xfId="5221" xr:uid="{00000000-0005-0000-0000-000093140000}"/>
    <cellStyle name="Nuovo 18" xfId="5222" xr:uid="{00000000-0005-0000-0000-000094140000}"/>
    <cellStyle name="Nuovo 19" xfId="5223" xr:uid="{00000000-0005-0000-0000-000095140000}"/>
    <cellStyle name="Nuovo 2" xfId="5224" xr:uid="{00000000-0005-0000-0000-000096140000}"/>
    <cellStyle name="Nuovo 2 2" xfId="5225" xr:uid="{00000000-0005-0000-0000-000097140000}"/>
    <cellStyle name="Nuovo 2 3" xfId="5226" xr:uid="{00000000-0005-0000-0000-000098140000}"/>
    <cellStyle name="Nuovo 20" xfId="5227" xr:uid="{00000000-0005-0000-0000-000099140000}"/>
    <cellStyle name="Nuovo 21" xfId="5228" xr:uid="{00000000-0005-0000-0000-00009A140000}"/>
    <cellStyle name="Nuovo 22" xfId="5229" xr:uid="{00000000-0005-0000-0000-00009B140000}"/>
    <cellStyle name="Nuovo 23" xfId="5230" xr:uid="{00000000-0005-0000-0000-00009C140000}"/>
    <cellStyle name="Nuovo 24" xfId="5231" xr:uid="{00000000-0005-0000-0000-00009D140000}"/>
    <cellStyle name="Nuovo 25" xfId="5232" xr:uid="{00000000-0005-0000-0000-00009E140000}"/>
    <cellStyle name="Nuovo 26" xfId="5233" xr:uid="{00000000-0005-0000-0000-00009F140000}"/>
    <cellStyle name="Nuovo 27" xfId="5234" xr:uid="{00000000-0005-0000-0000-0000A0140000}"/>
    <cellStyle name="Nuovo 28" xfId="5235" xr:uid="{00000000-0005-0000-0000-0000A1140000}"/>
    <cellStyle name="Nuovo 29" xfId="5236" xr:uid="{00000000-0005-0000-0000-0000A2140000}"/>
    <cellStyle name="Nuovo 3" xfId="5237" xr:uid="{00000000-0005-0000-0000-0000A3140000}"/>
    <cellStyle name="Nuovo 30" xfId="5238" xr:uid="{00000000-0005-0000-0000-0000A4140000}"/>
    <cellStyle name="Nuovo 31" xfId="5239" xr:uid="{00000000-0005-0000-0000-0000A5140000}"/>
    <cellStyle name="Nuovo 32" xfId="5240" xr:uid="{00000000-0005-0000-0000-0000A6140000}"/>
    <cellStyle name="Nuovo 33" xfId="5241" xr:uid="{00000000-0005-0000-0000-0000A7140000}"/>
    <cellStyle name="Nuovo 34" xfId="5242" xr:uid="{00000000-0005-0000-0000-0000A8140000}"/>
    <cellStyle name="Nuovo 35" xfId="5243" xr:uid="{00000000-0005-0000-0000-0000A9140000}"/>
    <cellStyle name="Nuovo 36" xfId="5244" xr:uid="{00000000-0005-0000-0000-0000AA140000}"/>
    <cellStyle name="Nuovo 37" xfId="5245" xr:uid="{00000000-0005-0000-0000-0000AB140000}"/>
    <cellStyle name="Nuovo 38" xfId="5246" xr:uid="{00000000-0005-0000-0000-0000AC140000}"/>
    <cellStyle name="Nuovo 4" xfId="5247" xr:uid="{00000000-0005-0000-0000-0000AD140000}"/>
    <cellStyle name="Nuovo 4 2" xfId="5248" xr:uid="{00000000-0005-0000-0000-0000AE140000}"/>
    <cellStyle name="Nuovo 5" xfId="5249" xr:uid="{00000000-0005-0000-0000-0000AF140000}"/>
    <cellStyle name="Nuovo 6" xfId="5250" xr:uid="{00000000-0005-0000-0000-0000B0140000}"/>
    <cellStyle name="Nuovo 7" xfId="5251" xr:uid="{00000000-0005-0000-0000-0000B1140000}"/>
    <cellStyle name="Nuovo 8" xfId="5252" xr:uid="{00000000-0005-0000-0000-0000B2140000}"/>
    <cellStyle name="Nuovo 9" xfId="5253" xr:uid="{00000000-0005-0000-0000-0000B3140000}"/>
    <cellStyle name="Összesen" xfId="5254" xr:uid="{00000000-0005-0000-0000-0000B4140000}"/>
    <cellStyle name="Output 10" xfId="5255" xr:uid="{00000000-0005-0000-0000-0000B5140000}"/>
    <cellStyle name="Output 11" xfId="5256" xr:uid="{00000000-0005-0000-0000-0000B6140000}"/>
    <cellStyle name="Output 12" xfId="5257" xr:uid="{00000000-0005-0000-0000-0000B7140000}"/>
    <cellStyle name="Output 13" xfId="5258" xr:uid="{00000000-0005-0000-0000-0000B8140000}"/>
    <cellStyle name="Output 14" xfId="5259" xr:uid="{00000000-0005-0000-0000-0000B9140000}"/>
    <cellStyle name="Output 15" xfId="5260" xr:uid="{00000000-0005-0000-0000-0000BA140000}"/>
    <cellStyle name="Output 16" xfId="5261" xr:uid="{00000000-0005-0000-0000-0000BB140000}"/>
    <cellStyle name="Output 17" xfId="5262" xr:uid="{00000000-0005-0000-0000-0000BC140000}"/>
    <cellStyle name="Output 18" xfId="5263" xr:uid="{00000000-0005-0000-0000-0000BD140000}"/>
    <cellStyle name="Output 19" xfId="5264" xr:uid="{00000000-0005-0000-0000-0000BE140000}"/>
    <cellStyle name="Output 2" xfId="5265" xr:uid="{00000000-0005-0000-0000-0000BF140000}"/>
    <cellStyle name="Output 2 10" xfId="5266" xr:uid="{00000000-0005-0000-0000-0000C0140000}"/>
    <cellStyle name="Output 2 2" xfId="5267" xr:uid="{00000000-0005-0000-0000-0000C1140000}"/>
    <cellStyle name="Output 2 3" xfId="5268" xr:uid="{00000000-0005-0000-0000-0000C2140000}"/>
    <cellStyle name="Output 2 4" xfId="5269" xr:uid="{00000000-0005-0000-0000-0000C3140000}"/>
    <cellStyle name="Output 2 5" xfId="5270" xr:uid="{00000000-0005-0000-0000-0000C4140000}"/>
    <cellStyle name="Output 2 6" xfId="5271" xr:uid="{00000000-0005-0000-0000-0000C5140000}"/>
    <cellStyle name="Output 2 7" xfId="5272" xr:uid="{00000000-0005-0000-0000-0000C6140000}"/>
    <cellStyle name="Output 2 8" xfId="5273" xr:uid="{00000000-0005-0000-0000-0000C7140000}"/>
    <cellStyle name="Output 2 9" xfId="5274" xr:uid="{00000000-0005-0000-0000-0000C8140000}"/>
    <cellStyle name="Output 20" xfId="5275" xr:uid="{00000000-0005-0000-0000-0000C9140000}"/>
    <cellStyle name="Output 21" xfId="5276" xr:uid="{00000000-0005-0000-0000-0000CA140000}"/>
    <cellStyle name="Output 22" xfId="5277" xr:uid="{00000000-0005-0000-0000-0000CB140000}"/>
    <cellStyle name="Output 23" xfId="5278" xr:uid="{00000000-0005-0000-0000-0000CC140000}"/>
    <cellStyle name="Output 24" xfId="5279" xr:uid="{00000000-0005-0000-0000-0000CD140000}"/>
    <cellStyle name="Output 25" xfId="5280" xr:uid="{00000000-0005-0000-0000-0000CE140000}"/>
    <cellStyle name="Output 26" xfId="5281" xr:uid="{00000000-0005-0000-0000-0000CF140000}"/>
    <cellStyle name="Output 27" xfId="5282" xr:uid="{00000000-0005-0000-0000-0000D0140000}"/>
    <cellStyle name="Output 28" xfId="5283" xr:uid="{00000000-0005-0000-0000-0000D1140000}"/>
    <cellStyle name="Output 29" xfId="5284" xr:uid="{00000000-0005-0000-0000-0000D2140000}"/>
    <cellStyle name="Output 3" xfId="5285" xr:uid="{00000000-0005-0000-0000-0000D3140000}"/>
    <cellStyle name="Output 3 2" xfId="5286" xr:uid="{00000000-0005-0000-0000-0000D4140000}"/>
    <cellStyle name="Output 3 3" xfId="5287" xr:uid="{00000000-0005-0000-0000-0000D5140000}"/>
    <cellStyle name="Output 3 4" xfId="5288" xr:uid="{00000000-0005-0000-0000-0000D6140000}"/>
    <cellStyle name="Output 3 5" xfId="5289" xr:uid="{00000000-0005-0000-0000-0000D7140000}"/>
    <cellStyle name="Output 30" xfId="5290" xr:uid="{00000000-0005-0000-0000-0000D8140000}"/>
    <cellStyle name="Output 31" xfId="5291" xr:uid="{00000000-0005-0000-0000-0000D9140000}"/>
    <cellStyle name="Output 32" xfId="5292" xr:uid="{00000000-0005-0000-0000-0000DA140000}"/>
    <cellStyle name="Output 33" xfId="5293" xr:uid="{00000000-0005-0000-0000-0000DB140000}"/>
    <cellStyle name="Output 34" xfId="5294" xr:uid="{00000000-0005-0000-0000-0000DC140000}"/>
    <cellStyle name="Output 35" xfId="5295" xr:uid="{00000000-0005-0000-0000-0000DD140000}"/>
    <cellStyle name="Output 36" xfId="5296" xr:uid="{00000000-0005-0000-0000-0000DE140000}"/>
    <cellStyle name="Output 37" xfId="5297" xr:uid="{00000000-0005-0000-0000-0000DF140000}"/>
    <cellStyle name="Output 38" xfId="5298" xr:uid="{00000000-0005-0000-0000-0000E0140000}"/>
    <cellStyle name="Output 39" xfId="5299" xr:uid="{00000000-0005-0000-0000-0000E1140000}"/>
    <cellStyle name="Output 4" xfId="5300" xr:uid="{00000000-0005-0000-0000-0000E2140000}"/>
    <cellStyle name="Output 40" xfId="5301" xr:uid="{00000000-0005-0000-0000-0000E3140000}"/>
    <cellStyle name="Output 41" xfId="5302" xr:uid="{00000000-0005-0000-0000-0000E4140000}"/>
    <cellStyle name="Output 42" xfId="5303" xr:uid="{00000000-0005-0000-0000-0000E5140000}"/>
    <cellStyle name="Output 43" xfId="5304" xr:uid="{00000000-0005-0000-0000-0000E6140000}"/>
    <cellStyle name="Output 5" xfId="5305" xr:uid="{00000000-0005-0000-0000-0000E7140000}"/>
    <cellStyle name="Output 6" xfId="5306" xr:uid="{00000000-0005-0000-0000-0000E8140000}"/>
    <cellStyle name="Output 7" xfId="5307" xr:uid="{00000000-0005-0000-0000-0000E9140000}"/>
    <cellStyle name="Output 8" xfId="5308" xr:uid="{00000000-0005-0000-0000-0000EA140000}"/>
    <cellStyle name="Output 9" xfId="5309" xr:uid="{00000000-0005-0000-0000-0000EB140000}"/>
    <cellStyle name="Pattern" xfId="5310" xr:uid="{00000000-0005-0000-0000-0000EC140000}"/>
    <cellStyle name="Percent 10" xfId="5311" xr:uid="{00000000-0005-0000-0000-0000ED140000}"/>
    <cellStyle name="Percent 10 10" xfId="5312" xr:uid="{00000000-0005-0000-0000-0000EE140000}"/>
    <cellStyle name="Percent 10 11" xfId="5313" xr:uid="{00000000-0005-0000-0000-0000EF140000}"/>
    <cellStyle name="Percent 10 12" xfId="5314" xr:uid="{00000000-0005-0000-0000-0000F0140000}"/>
    <cellStyle name="Percent 10 12 2" xfId="5315" xr:uid="{00000000-0005-0000-0000-0000F1140000}"/>
    <cellStyle name="Percent 10 13" xfId="5316" xr:uid="{00000000-0005-0000-0000-0000F2140000}"/>
    <cellStyle name="Percent 10 13 2" xfId="5317" xr:uid="{00000000-0005-0000-0000-0000F3140000}"/>
    <cellStyle name="Percent 10 14" xfId="5318" xr:uid="{00000000-0005-0000-0000-0000F4140000}"/>
    <cellStyle name="Percent 10 14 2" xfId="5319" xr:uid="{00000000-0005-0000-0000-0000F5140000}"/>
    <cellStyle name="Percent 10 15" xfId="5320" xr:uid="{00000000-0005-0000-0000-0000F6140000}"/>
    <cellStyle name="Percent 10 15 2" xfId="5321" xr:uid="{00000000-0005-0000-0000-0000F7140000}"/>
    <cellStyle name="Percent 10 16" xfId="5322" xr:uid="{00000000-0005-0000-0000-0000F8140000}"/>
    <cellStyle name="Percent 10 16 2" xfId="5323" xr:uid="{00000000-0005-0000-0000-0000F9140000}"/>
    <cellStyle name="Percent 10 17" xfId="5324" xr:uid="{00000000-0005-0000-0000-0000FA140000}"/>
    <cellStyle name="Percent 10 17 2" xfId="5325" xr:uid="{00000000-0005-0000-0000-0000FB140000}"/>
    <cellStyle name="Percent 10 18" xfId="5326" xr:uid="{00000000-0005-0000-0000-0000FC140000}"/>
    <cellStyle name="Percent 10 18 2" xfId="5327" xr:uid="{00000000-0005-0000-0000-0000FD140000}"/>
    <cellStyle name="Percent 10 19" xfId="5328" xr:uid="{00000000-0005-0000-0000-0000FE140000}"/>
    <cellStyle name="Percent 10 19 2" xfId="5329" xr:uid="{00000000-0005-0000-0000-0000FF140000}"/>
    <cellStyle name="Percent 10 2" xfId="5330" xr:uid="{00000000-0005-0000-0000-000000150000}"/>
    <cellStyle name="Percent 10 2 2" xfId="5331" xr:uid="{00000000-0005-0000-0000-000001150000}"/>
    <cellStyle name="Percent 10 2 2 2" xfId="5332" xr:uid="{00000000-0005-0000-0000-000002150000}"/>
    <cellStyle name="Percent 10 2 3" xfId="5333" xr:uid="{00000000-0005-0000-0000-000003150000}"/>
    <cellStyle name="Percent 10 2 3 2" xfId="5334" xr:uid="{00000000-0005-0000-0000-000004150000}"/>
    <cellStyle name="Percent 10 2 4" xfId="5335" xr:uid="{00000000-0005-0000-0000-000005150000}"/>
    <cellStyle name="Percent 10 2 5" xfId="5336" xr:uid="{00000000-0005-0000-0000-000006150000}"/>
    <cellStyle name="Percent 10 20" xfId="5337" xr:uid="{00000000-0005-0000-0000-000007150000}"/>
    <cellStyle name="Percent 10 20 2" xfId="5338" xr:uid="{00000000-0005-0000-0000-000008150000}"/>
    <cellStyle name="Percent 10 3" xfId="5339" xr:uid="{00000000-0005-0000-0000-000009150000}"/>
    <cellStyle name="Percent 10 3 2" xfId="5340" xr:uid="{00000000-0005-0000-0000-00000A150000}"/>
    <cellStyle name="Percent 10 3 2 2" xfId="5341" xr:uid="{00000000-0005-0000-0000-00000B150000}"/>
    <cellStyle name="Percent 10 3 3" xfId="5342" xr:uid="{00000000-0005-0000-0000-00000C150000}"/>
    <cellStyle name="Percent 10 3 3 2" xfId="5343" xr:uid="{00000000-0005-0000-0000-00000D150000}"/>
    <cellStyle name="Percent 10 3 4" xfId="5344" xr:uid="{00000000-0005-0000-0000-00000E150000}"/>
    <cellStyle name="Percent 10 3 5" xfId="5345" xr:uid="{00000000-0005-0000-0000-00000F150000}"/>
    <cellStyle name="Percent 10 4" xfId="5346" xr:uid="{00000000-0005-0000-0000-000010150000}"/>
    <cellStyle name="Percent 10 4 2" xfId="5347" xr:uid="{00000000-0005-0000-0000-000011150000}"/>
    <cellStyle name="Percent 10 4 2 2" xfId="5348" xr:uid="{00000000-0005-0000-0000-000012150000}"/>
    <cellStyle name="Percent 10 4 3" xfId="5349" xr:uid="{00000000-0005-0000-0000-000013150000}"/>
    <cellStyle name="Percent 10 4 3 2" xfId="5350" xr:uid="{00000000-0005-0000-0000-000014150000}"/>
    <cellStyle name="Percent 10 4 4" xfId="5351" xr:uid="{00000000-0005-0000-0000-000015150000}"/>
    <cellStyle name="Percent 10 4 5" xfId="5352" xr:uid="{00000000-0005-0000-0000-000016150000}"/>
    <cellStyle name="Percent 10 5" xfId="5353" xr:uid="{00000000-0005-0000-0000-000017150000}"/>
    <cellStyle name="Percent 10 5 2" xfId="5354" xr:uid="{00000000-0005-0000-0000-000018150000}"/>
    <cellStyle name="Percent 10 5 2 2" xfId="5355" xr:uid="{00000000-0005-0000-0000-000019150000}"/>
    <cellStyle name="Percent 10 5 3" xfId="5356" xr:uid="{00000000-0005-0000-0000-00001A150000}"/>
    <cellStyle name="Percent 10 5 3 2" xfId="5357" xr:uid="{00000000-0005-0000-0000-00001B150000}"/>
    <cellStyle name="Percent 10 5 4" xfId="5358" xr:uid="{00000000-0005-0000-0000-00001C150000}"/>
    <cellStyle name="Percent 10 5 5" xfId="5359" xr:uid="{00000000-0005-0000-0000-00001D150000}"/>
    <cellStyle name="Percent 10 6" xfId="5360" xr:uid="{00000000-0005-0000-0000-00001E150000}"/>
    <cellStyle name="Percent 10 6 2" xfId="5361" xr:uid="{00000000-0005-0000-0000-00001F150000}"/>
    <cellStyle name="Percent 10 6 2 2" xfId="5362" xr:uid="{00000000-0005-0000-0000-000020150000}"/>
    <cellStyle name="Percent 10 6 3" xfId="5363" xr:uid="{00000000-0005-0000-0000-000021150000}"/>
    <cellStyle name="Percent 10 6 3 2" xfId="5364" xr:uid="{00000000-0005-0000-0000-000022150000}"/>
    <cellStyle name="Percent 10 6 4" xfId="5365" xr:uid="{00000000-0005-0000-0000-000023150000}"/>
    <cellStyle name="Percent 10 6 5" xfId="5366" xr:uid="{00000000-0005-0000-0000-000024150000}"/>
    <cellStyle name="Percent 10 7" xfId="5367" xr:uid="{00000000-0005-0000-0000-000025150000}"/>
    <cellStyle name="Percent 10 7 2" xfId="5368" xr:uid="{00000000-0005-0000-0000-000026150000}"/>
    <cellStyle name="Percent 10 7 2 2" xfId="5369" xr:uid="{00000000-0005-0000-0000-000027150000}"/>
    <cellStyle name="Percent 10 7 3" xfId="5370" xr:uid="{00000000-0005-0000-0000-000028150000}"/>
    <cellStyle name="Percent 10 7 3 2" xfId="5371" xr:uid="{00000000-0005-0000-0000-000029150000}"/>
    <cellStyle name="Percent 10 7 4" xfId="5372" xr:uid="{00000000-0005-0000-0000-00002A150000}"/>
    <cellStyle name="Percent 10 7 4 2" xfId="5373" xr:uid="{00000000-0005-0000-0000-00002B150000}"/>
    <cellStyle name="Percent 10 7 5" xfId="5374" xr:uid="{00000000-0005-0000-0000-00002C150000}"/>
    <cellStyle name="Percent 10 7 5 2" xfId="5375" xr:uid="{00000000-0005-0000-0000-00002D150000}"/>
    <cellStyle name="Percent 10 7 6" xfId="5376" xr:uid="{00000000-0005-0000-0000-00002E150000}"/>
    <cellStyle name="Percent 10 7 7" xfId="5377" xr:uid="{00000000-0005-0000-0000-00002F150000}"/>
    <cellStyle name="Percent 10 8" xfId="5378" xr:uid="{00000000-0005-0000-0000-000030150000}"/>
    <cellStyle name="Percent 10 8 2" xfId="5379" xr:uid="{00000000-0005-0000-0000-000031150000}"/>
    <cellStyle name="Percent 10 8 2 2" xfId="5380" xr:uid="{00000000-0005-0000-0000-000032150000}"/>
    <cellStyle name="Percent 10 8 3" xfId="5381" xr:uid="{00000000-0005-0000-0000-000033150000}"/>
    <cellStyle name="Percent 10 8 3 2" xfId="5382" xr:uid="{00000000-0005-0000-0000-000034150000}"/>
    <cellStyle name="Percent 10 8 4" xfId="5383" xr:uid="{00000000-0005-0000-0000-000035150000}"/>
    <cellStyle name="Percent 10 8 5" xfId="5384" xr:uid="{00000000-0005-0000-0000-000036150000}"/>
    <cellStyle name="Percent 10 9" xfId="5385" xr:uid="{00000000-0005-0000-0000-000037150000}"/>
    <cellStyle name="Percent 10 9 2" xfId="5386" xr:uid="{00000000-0005-0000-0000-000038150000}"/>
    <cellStyle name="Percent 11" xfId="5387" xr:uid="{00000000-0005-0000-0000-000039150000}"/>
    <cellStyle name="Percent 11 10" xfId="5388" xr:uid="{00000000-0005-0000-0000-00003A150000}"/>
    <cellStyle name="Percent 11 10 2" xfId="5389" xr:uid="{00000000-0005-0000-0000-00003B150000}"/>
    <cellStyle name="Percent 11 11" xfId="5390" xr:uid="{00000000-0005-0000-0000-00003C150000}"/>
    <cellStyle name="Percent 11 12" xfId="5391" xr:uid="{00000000-0005-0000-0000-00003D150000}"/>
    <cellStyle name="Percent 11 2" xfId="5392" xr:uid="{00000000-0005-0000-0000-00003E150000}"/>
    <cellStyle name="Percent 11 2 2" xfId="5393" xr:uid="{00000000-0005-0000-0000-00003F150000}"/>
    <cellStyle name="Percent 11 2 2 2" xfId="5394" xr:uid="{00000000-0005-0000-0000-000040150000}"/>
    <cellStyle name="Percent 11 2 3" xfId="5395" xr:uid="{00000000-0005-0000-0000-000041150000}"/>
    <cellStyle name="Percent 11 2 3 2" xfId="5396" xr:uid="{00000000-0005-0000-0000-000042150000}"/>
    <cellStyle name="Percent 11 2 4" xfId="5397" xr:uid="{00000000-0005-0000-0000-000043150000}"/>
    <cellStyle name="Percent 11 2 5" xfId="5398" xr:uid="{00000000-0005-0000-0000-000044150000}"/>
    <cellStyle name="Percent 11 3" xfId="5399" xr:uid="{00000000-0005-0000-0000-000045150000}"/>
    <cellStyle name="Percent 11 3 2" xfId="5400" xr:uid="{00000000-0005-0000-0000-000046150000}"/>
    <cellStyle name="Percent 11 3 2 2" xfId="5401" xr:uid="{00000000-0005-0000-0000-000047150000}"/>
    <cellStyle name="Percent 11 3 3" xfId="5402" xr:uid="{00000000-0005-0000-0000-000048150000}"/>
    <cellStyle name="Percent 11 3 3 2" xfId="5403" xr:uid="{00000000-0005-0000-0000-000049150000}"/>
    <cellStyle name="Percent 11 3 4" xfId="5404" xr:uid="{00000000-0005-0000-0000-00004A150000}"/>
    <cellStyle name="Percent 11 3 5" xfId="5405" xr:uid="{00000000-0005-0000-0000-00004B150000}"/>
    <cellStyle name="Percent 11 4" xfId="5406" xr:uid="{00000000-0005-0000-0000-00004C150000}"/>
    <cellStyle name="Percent 11 4 2" xfId="5407" xr:uid="{00000000-0005-0000-0000-00004D150000}"/>
    <cellStyle name="Percent 11 4 2 2" xfId="5408" xr:uid="{00000000-0005-0000-0000-00004E150000}"/>
    <cellStyle name="Percent 11 4 3" xfId="5409" xr:uid="{00000000-0005-0000-0000-00004F150000}"/>
    <cellStyle name="Percent 11 4 3 2" xfId="5410" xr:uid="{00000000-0005-0000-0000-000050150000}"/>
    <cellStyle name="Percent 11 4 4" xfId="5411" xr:uid="{00000000-0005-0000-0000-000051150000}"/>
    <cellStyle name="Percent 11 4 5" xfId="5412" xr:uid="{00000000-0005-0000-0000-000052150000}"/>
    <cellStyle name="Percent 11 5" xfId="5413" xr:uid="{00000000-0005-0000-0000-000053150000}"/>
    <cellStyle name="Percent 11 5 2" xfId="5414" xr:uid="{00000000-0005-0000-0000-000054150000}"/>
    <cellStyle name="Percent 11 5 2 2" xfId="5415" xr:uid="{00000000-0005-0000-0000-000055150000}"/>
    <cellStyle name="Percent 11 5 3" xfId="5416" xr:uid="{00000000-0005-0000-0000-000056150000}"/>
    <cellStyle name="Percent 11 5 3 2" xfId="5417" xr:uid="{00000000-0005-0000-0000-000057150000}"/>
    <cellStyle name="Percent 11 5 4" xfId="5418" xr:uid="{00000000-0005-0000-0000-000058150000}"/>
    <cellStyle name="Percent 11 5 5" xfId="5419" xr:uid="{00000000-0005-0000-0000-000059150000}"/>
    <cellStyle name="Percent 11 6" xfId="5420" xr:uid="{00000000-0005-0000-0000-00005A150000}"/>
    <cellStyle name="Percent 11 6 2" xfId="5421" xr:uid="{00000000-0005-0000-0000-00005B150000}"/>
    <cellStyle name="Percent 11 6 2 2" xfId="5422" xr:uid="{00000000-0005-0000-0000-00005C150000}"/>
    <cellStyle name="Percent 11 6 3" xfId="5423" xr:uid="{00000000-0005-0000-0000-00005D150000}"/>
    <cellStyle name="Percent 11 6 3 2" xfId="5424" xr:uid="{00000000-0005-0000-0000-00005E150000}"/>
    <cellStyle name="Percent 11 6 4" xfId="5425" xr:uid="{00000000-0005-0000-0000-00005F150000}"/>
    <cellStyle name="Percent 11 6 5" xfId="5426" xr:uid="{00000000-0005-0000-0000-000060150000}"/>
    <cellStyle name="Percent 11 7" xfId="5427" xr:uid="{00000000-0005-0000-0000-000061150000}"/>
    <cellStyle name="Percent 11 7 2" xfId="5428" xr:uid="{00000000-0005-0000-0000-000062150000}"/>
    <cellStyle name="Percent 11 7 2 2" xfId="5429" xr:uid="{00000000-0005-0000-0000-000063150000}"/>
    <cellStyle name="Percent 11 7 3" xfId="5430" xr:uid="{00000000-0005-0000-0000-000064150000}"/>
    <cellStyle name="Percent 11 7 3 2" xfId="5431" xr:uid="{00000000-0005-0000-0000-000065150000}"/>
    <cellStyle name="Percent 11 7 4" xfId="5432" xr:uid="{00000000-0005-0000-0000-000066150000}"/>
    <cellStyle name="Percent 11 7 4 2" xfId="5433" xr:uid="{00000000-0005-0000-0000-000067150000}"/>
    <cellStyle name="Percent 11 7 5" xfId="5434" xr:uid="{00000000-0005-0000-0000-000068150000}"/>
    <cellStyle name="Percent 11 7 5 2" xfId="5435" xr:uid="{00000000-0005-0000-0000-000069150000}"/>
    <cellStyle name="Percent 11 7 6" xfId="5436" xr:uid="{00000000-0005-0000-0000-00006A150000}"/>
    <cellStyle name="Percent 11 7 7" xfId="5437" xr:uid="{00000000-0005-0000-0000-00006B150000}"/>
    <cellStyle name="Percent 11 8" xfId="5438" xr:uid="{00000000-0005-0000-0000-00006C150000}"/>
    <cellStyle name="Percent 11 8 2" xfId="5439" xr:uid="{00000000-0005-0000-0000-00006D150000}"/>
    <cellStyle name="Percent 11 8 2 2" xfId="5440" xr:uid="{00000000-0005-0000-0000-00006E150000}"/>
    <cellStyle name="Percent 11 8 3" xfId="5441" xr:uid="{00000000-0005-0000-0000-00006F150000}"/>
    <cellStyle name="Percent 11 8 3 2" xfId="5442" xr:uid="{00000000-0005-0000-0000-000070150000}"/>
    <cellStyle name="Percent 11 8 4" xfId="5443" xr:uid="{00000000-0005-0000-0000-000071150000}"/>
    <cellStyle name="Percent 11 8 5" xfId="5444" xr:uid="{00000000-0005-0000-0000-000072150000}"/>
    <cellStyle name="Percent 11 9" xfId="5445" xr:uid="{00000000-0005-0000-0000-000073150000}"/>
    <cellStyle name="Percent 11 9 2" xfId="5446" xr:uid="{00000000-0005-0000-0000-000074150000}"/>
    <cellStyle name="Percent 12" xfId="5447" xr:uid="{00000000-0005-0000-0000-000075150000}"/>
    <cellStyle name="Percent 12 10" xfId="5448" xr:uid="{00000000-0005-0000-0000-000076150000}"/>
    <cellStyle name="Percent 12 10 2" xfId="5449" xr:uid="{00000000-0005-0000-0000-000077150000}"/>
    <cellStyle name="Percent 12 11" xfId="5450" xr:uid="{00000000-0005-0000-0000-000078150000}"/>
    <cellStyle name="Percent 12 12" xfId="5451" xr:uid="{00000000-0005-0000-0000-000079150000}"/>
    <cellStyle name="Percent 12 2" xfId="5452" xr:uid="{00000000-0005-0000-0000-00007A150000}"/>
    <cellStyle name="Percent 12 2 2" xfId="5453" xr:uid="{00000000-0005-0000-0000-00007B150000}"/>
    <cellStyle name="Percent 12 2 2 2" xfId="5454" xr:uid="{00000000-0005-0000-0000-00007C150000}"/>
    <cellStyle name="Percent 12 2 3" xfId="5455" xr:uid="{00000000-0005-0000-0000-00007D150000}"/>
    <cellStyle name="Percent 12 2 3 2" xfId="5456" xr:uid="{00000000-0005-0000-0000-00007E150000}"/>
    <cellStyle name="Percent 12 2 4" xfId="5457" xr:uid="{00000000-0005-0000-0000-00007F150000}"/>
    <cellStyle name="Percent 12 2 5" xfId="5458" xr:uid="{00000000-0005-0000-0000-000080150000}"/>
    <cellStyle name="Percent 12 3" xfId="5459" xr:uid="{00000000-0005-0000-0000-000081150000}"/>
    <cellStyle name="Percent 12 3 2" xfId="5460" xr:uid="{00000000-0005-0000-0000-000082150000}"/>
    <cellStyle name="Percent 12 3 2 2" xfId="5461" xr:uid="{00000000-0005-0000-0000-000083150000}"/>
    <cellStyle name="Percent 12 3 3" xfId="5462" xr:uid="{00000000-0005-0000-0000-000084150000}"/>
    <cellStyle name="Percent 12 3 3 2" xfId="5463" xr:uid="{00000000-0005-0000-0000-000085150000}"/>
    <cellStyle name="Percent 12 3 4" xfId="5464" xr:uid="{00000000-0005-0000-0000-000086150000}"/>
    <cellStyle name="Percent 12 3 5" xfId="5465" xr:uid="{00000000-0005-0000-0000-000087150000}"/>
    <cellStyle name="Percent 12 4" xfId="5466" xr:uid="{00000000-0005-0000-0000-000088150000}"/>
    <cellStyle name="Percent 12 4 2" xfId="5467" xr:uid="{00000000-0005-0000-0000-000089150000}"/>
    <cellStyle name="Percent 12 4 2 2" xfId="5468" xr:uid="{00000000-0005-0000-0000-00008A150000}"/>
    <cellStyle name="Percent 12 4 3" xfId="5469" xr:uid="{00000000-0005-0000-0000-00008B150000}"/>
    <cellStyle name="Percent 12 4 3 2" xfId="5470" xr:uid="{00000000-0005-0000-0000-00008C150000}"/>
    <cellStyle name="Percent 12 4 4" xfId="5471" xr:uid="{00000000-0005-0000-0000-00008D150000}"/>
    <cellStyle name="Percent 12 4 5" xfId="5472" xr:uid="{00000000-0005-0000-0000-00008E150000}"/>
    <cellStyle name="Percent 12 5" xfId="5473" xr:uid="{00000000-0005-0000-0000-00008F150000}"/>
    <cellStyle name="Percent 12 5 2" xfId="5474" xr:uid="{00000000-0005-0000-0000-000090150000}"/>
    <cellStyle name="Percent 12 5 2 2" xfId="5475" xr:uid="{00000000-0005-0000-0000-000091150000}"/>
    <cellStyle name="Percent 12 5 3" xfId="5476" xr:uid="{00000000-0005-0000-0000-000092150000}"/>
    <cellStyle name="Percent 12 5 3 2" xfId="5477" xr:uid="{00000000-0005-0000-0000-000093150000}"/>
    <cellStyle name="Percent 12 5 4" xfId="5478" xr:uid="{00000000-0005-0000-0000-000094150000}"/>
    <cellStyle name="Percent 12 5 5" xfId="5479" xr:uid="{00000000-0005-0000-0000-000095150000}"/>
    <cellStyle name="Percent 12 6" xfId="5480" xr:uid="{00000000-0005-0000-0000-000096150000}"/>
    <cellStyle name="Percent 12 6 2" xfId="5481" xr:uid="{00000000-0005-0000-0000-000097150000}"/>
    <cellStyle name="Percent 12 6 2 2" xfId="5482" xr:uid="{00000000-0005-0000-0000-000098150000}"/>
    <cellStyle name="Percent 12 6 3" xfId="5483" xr:uid="{00000000-0005-0000-0000-000099150000}"/>
    <cellStyle name="Percent 12 6 3 2" xfId="5484" xr:uid="{00000000-0005-0000-0000-00009A150000}"/>
    <cellStyle name="Percent 12 6 4" xfId="5485" xr:uid="{00000000-0005-0000-0000-00009B150000}"/>
    <cellStyle name="Percent 12 6 5" xfId="5486" xr:uid="{00000000-0005-0000-0000-00009C150000}"/>
    <cellStyle name="Percent 12 7" xfId="5487" xr:uid="{00000000-0005-0000-0000-00009D150000}"/>
    <cellStyle name="Percent 12 7 2" xfId="5488" xr:uid="{00000000-0005-0000-0000-00009E150000}"/>
    <cellStyle name="Percent 12 7 2 2" xfId="5489" xr:uid="{00000000-0005-0000-0000-00009F150000}"/>
    <cellStyle name="Percent 12 7 3" xfId="5490" xr:uid="{00000000-0005-0000-0000-0000A0150000}"/>
    <cellStyle name="Percent 12 7 3 2" xfId="5491" xr:uid="{00000000-0005-0000-0000-0000A1150000}"/>
    <cellStyle name="Percent 12 7 4" xfId="5492" xr:uid="{00000000-0005-0000-0000-0000A2150000}"/>
    <cellStyle name="Percent 12 7 4 2" xfId="5493" xr:uid="{00000000-0005-0000-0000-0000A3150000}"/>
    <cellStyle name="Percent 12 7 5" xfId="5494" xr:uid="{00000000-0005-0000-0000-0000A4150000}"/>
    <cellStyle name="Percent 12 7 5 2" xfId="5495" xr:uid="{00000000-0005-0000-0000-0000A5150000}"/>
    <cellStyle name="Percent 12 7 6" xfId="5496" xr:uid="{00000000-0005-0000-0000-0000A6150000}"/>
    <cellStyle name="Percent 12 7 7" xfId="5497" xr:uid="{00000000-0005-0000-0000-0000A7150000}"/>
    <cellStyle name="Percent 12 8" xfId="5498" xr:uid="{00000000-0005-0000-0000-0000A8150000}"/>
    <cellStyle name="Percent 12 8 2" xfId="5499" xr:uid="{00000000-0005-0000-0000-0000A9150000}"/>
    <cellStyle name="Percent 12 8 2 2" xfId="5500" xr:uid="{00000000-0005-0000-0000-0000AA150000}"/>
    <cellStyle name="Percent 12 8 3" xfId="5501" xr:uid="{00000000-0005-0000-0000-0000AB150000}"/>
    <cellStyle name="Percent 12 8 3 2" xfId="5502" xr:uid="{00000000-0005-0000-0000-0000AC150000}"/>
    <cellStyle name="Percent 12 8 4" xfId="5503" xr:uid="{00000000-0005-0000-0000-0000AD150000}"/>
    <cellStyle name="Percent 12 8 5" xfId="5504" xr:uid="{00000000-0005-0000-0000-0000AE150000}"/>
    <cellStyle name="Percent 12 9" xfId="5505" xr:uid="{00000000-0005-0000-0000-0000AF150000}"/>
    <cellStyle name="Percent 12 9 2" xfId="5506" xr:uid="{00000000-0005-0000-0000-0000B0150000}"/>
    <cellStyle name="Percent 13" xfId="5507" xr:uid="{00000000-0005-0000-0000-0000B1150000}"/>
    <cellStyle name="Percent 13 10" xfId="5508" xr:uid="{00000000-0005-0000-0000-0000B2150000}"/>
    <cellStyle name="Percent 13 10 2" xfId="5509" xr:uid="{00000000-0005-0000-0000-0000B3150000}"/>
    <cellStyle name="Percent 13 11" xfId="5510" xr:uid="{00000000-0005-0000-0000-0000B4150000}"/>
    <cellStyle name="Percent 13 12" xfId="5511" xr:uid="{00000000-0005-0000-0000-0000B5150000}"/>
    <cellStyle name="Percent 13 2" xfId="5512" xr:uid="{00000000-0005-0000-0000-0000B6150000}"/>
    <cellStyle name="Percent 13 2 2" xfId="5513" xr:uid="{00000000-0005-0000-0000-0000B7150000}"/>
    <cellStyle name="Percent 13 2 2 2" xfId="5514" xr:uid="{00000000-0005-0000-0000-0000B8150000}"/>
    <cellStyle name="Percent 13 2 3" xfId="5515" xr:uid="{00000000-0005-0000-0000-0000B9150000}"/>
    <cellStyle name="Percent 13 2 3 2" xfId="5516" xr:uid="{00000000-0005-0000-0000-0000BA150000}"/>
    <cellStyle name="Percent 13 2 4" xfId="5517" xr:uid="{00000000-0005-0000-0000-0000BB150000}"/>
    <cellStyle name="Percent 13 2 5" xfId="5518" xr:uid="{00000000-0005-0000-0000-0000BC150000}"/>
    <cellStyle name="Percent 13 3" xfId="5519" xr:uid="{00000000-0005-0000-0000-0000BD150000}"/>
    <cellStyle name="Percent 13 3 2" xfId="5520" xr:uid="{00000000-0005-0000-0000-0000BE150000}"/>
    <cellStyle name="Percent 13 3 2 2" xfId="5521" xr:uid="{00000000-0005-0000-0000-0000BF150000}"/>
    <cellStyle name="Percent 13 3 3" xfId="5522" xr:uid="{00000000-0005-0000-0000-0000C0150000}"/>
    <cellStyle name="Percent 13 3 3 2" xfId="5523" xr:uid="{00000000-0005-0000-0000-0000C1150000}"/>
    <cellStyle name="Percent 13 3 4" xfId="5524" xr:uid="{00000000-0005-0000-0000-0000C2150000}"/>
    <cellStyle name="Percent 13 3 5" xfId="5525" xr:uid="{00000000-0005-0000-0000-0000C3150000}"/>
    <cellStyle name="Percent 13 4" xfId="5526" xr:uid="{00000000-0005-0000-0000-0000C4150000}"/>
    <cellStyle name="Percent 13 4 2" xfId="5527" xr:uid="{00000000-0005-0000-0000-0000C5150000}"/>
    <cellStyle name="Percent 13 4 2 2" xfId="5528" xr:uid="{00000000-0005-0000-0000-0000C6150000}"/>
    <cellStyle name="Percent 13 4 3" xfId="5529" xr:uid="{00000000-0005-0000-0000-0000C7150000}"/>
    <cellStyle name="Percent 13 4 3 2" xfId="5530" xr:uid="{00000000-0005-0000-0000-0000C8150000}"/>
    <cellStyle name="Percent 13 4 4" xfId="5531" xr:uid="{00000000-0005-0000-0000-0000C9150000}"/>
    <cellStyle name="Percent 13 4 5" xfId="5532" xr:uid="{00000000-0005-0000-0000-0000CA150000}"/>
    <cellStyle name="Percent 13 5" xfId="5533" xr:uid="{00000000-0005-0000-0000-0000CB150000}"/>
    <cellStyle name="Percent 13 5 2" xfId="5534" xr:uid="{00000000-0005-0000-0000-0000CC150000}"/>
    <cellStyle name="Percent 13 5 2 2" xfId="5535" xr:uid="{00000000-0005-0000-0000-0000CD150000}"/>
    <cellStyle name="Percent 13 5 3" xfId="5536" xr:uid="{00000000-0005-0000-0000-0000CE150000}"/>
    <cellStyle name="Percent 13 5 3 2" xfId="5537" xr:uid="{00000000-0005-0000-0000-0000CF150000}"/>
    <cellStyle name="Percent 13 5 4" xfId="5538" xr:uid="{00000000-0005-0000-0000-0000D0150000}"/>
    <cellStyle name="Percent 13 5 5" xfId="5539" xr:uid="{00000000-0005-0000-0000-0000D1150000}"/>
    <cellStyle name="Percent 13 6" xfId="5540" xr:uid="{00000000-0005-0000-0000-0000D2150000}"/>
    <cellStyle name="Percent 13 6 2" xfId="5541" xr:uid="{00000000-0005-0000-0000-0000D3150000}"/>
    <cellStyle name="Percent 13 6 2 2" xfId="5542" xr:uid="{00000000-0005-0000-0000-0000D4150000}"/>
    <cellStyle name="Percent 13 6 3" xfId="5543" xr:uid="{00000000-0005-0000-0000-0000D5150000}"/>
    <cellStyle name="Percent 13 6 3 2" xfId="5544" xr:uid="{00000000-0005-0000-0000-0000D6150000}"/>
    <cellStyle name="Percent 13 6 4" xfId="5545" xr:uid="{00000000-0005-0000-0000-0000D7150000}"/>
    <cellStyle name="Percent 13 6 5" xfId="5546" xr:uid="{00000000-0005-0000-0000-0000D8150000}"/>
    <cellStyle name="Percent 13 7" xfId="5547" xr:uid="{00000000-0005-0000-0000-0000D9150000}"/>
    <cellStyle name="Percent 13 7 2" xfId="5548" xr:uid="{00000000-0005-0000-0000-0000DA150000}"/>
    <cellStyle name="Percent 13 7 2 2" xfId="5549" xr:uid="{00000000-0005-0000-0000-0000DB150000}"/>
    <cellStyle name="Percent 13 7 3" xfId="5550" xr:uid="{00000000-0005-0000-0000-0000DC150000}"/>
    <cellStyle name="Percent 13 7 3 2" xfId="5551" xr:uid="{00000000-0005-0000-0000-0000DD150000}"/>
    <cellStyle name="Percent 13 7 4" xfId="5552" xr:uid="{00000000-0005-0000-0000-0000DE150000}"/>
    <cellStyle name="Percent 13 7 4 2" xfId="5553" xr:uid="{00000000-0005-0000-0000-0000DF150000}"/>
    <cellStyle name="Percent 13 7 5" xfId="5554" xr:uid="{00000000-0005-0000-0000-0000E0150000}"/>
    <cellStyle name="Percent 13 7 5 2" xfId="5555" xr:uid="{00000000-0005-0000-0000-0000E1150000}"/>
    <cellStyle name="Percent 13 7 6" xfId="5556" xr:uid="{00000000-0005-0000-0000-0000E2150000}"/>
    <cellStyle name="Percent 13 7 7" xfId="5557" xr:uid="{00000000-0005-0000-0000-0000E3150000}"/>
    <cellStyle name="Percent 13 8" xfId="5558" xr:uid="{00000000-0005-0000-0000-0000E4150000}"/>
    <cellStyle name="Percent 13 8 2" xfId="5559" xr:uid="{00000000-0005-0000-0000-0000E5150000}"/>
    <cellStyle name="Percent 13 8 2 2" xfId="5560" xr:uid="{00000000-0005-0000-0000-0000E6150000}"/>
    <cellStyle name="Percent 13 8 3" xfId="5561" xr:uid="{00000000-0005-0000-0000-0000E7150000}"/>
    <cellStyle name="Percent 13 8 3 2" xfId="5562" xr:uid="{00000000-0005-0000-0000-0000E8150000}"/>
    <cellStyle name="Percent 13 8 4" xfId="5563" xr:uid="{00000000-0005-0000-0000-0000E9150000}"/>
    <cellStyle name="Percent 13 8 5" xfId="5564" xr:uid="{00000000-0005-0000-0000-0000EA150000}"/>
    <cellStyle name="Percent 13 9" xfId="5565" xr:uid="{00000000-0005-0000-0000-0000EB150000}"/>
    <cellStyle name="Percent 13 9 2" xfId="5566" xr:uid="{00000000-0005-0000-0000-0000EC150000}"/>
    <cellStyle name="Percent 14" xfId="5567" xr:uid="{00000000-0005-0000-0000-0000ED150000}"/>
    <cellStyle name="Percent 14 10" xfId="5568" xr:uid="{00000000-0005-0000-0000-0000EE150000}"/>
    <cellStyle name="Percent 14 10 2" xfId="5569" xr:uid="{00000000-0005-0000-0000-0000EF150000}"/>
    <cellStyle name="Percent 14 11" xfId="5570" xr:uid="{00000000-0005-0000-0000-0000F0150000}"/>
    <cellStyle name="Percent 14 12" xfId="5571" xr:uid="{00000000-0005-0000-0000-0000F1150000}"/>
    <cellStyle name="Percent 14 2" xfId="5572" xr:uid="{00000000-0005-0000-0000-0000F2150000}"/>
    <cellStyle name="Percent 14 2 2" xfId="5573" xr:uid="{00000000-0005-0000-0000-0000F3150000}"/>
    <cellStyle name="Percent 14 2 2 2" xfId="5574" xr:uid="{00000000-0005-0000-0000-0000F4150000}"/>
    <cellStyle name="Percent 14 2 3" xfId="5575" xr:uid="{00000000-0005-0000-0000-0000F5150000}"/>
    <cellStyle name="Percent 14 2 3 2" xfId="5576" xr:uid="{00000000-0005-0000-0000-0000F6150000}"/>
    <cellStyle name="Percent 14 2 4" xfId="5577" xr:uid="{00000000-0005-0000-0000-0000F7150000}"/>
    <cellStyle name="Percent 14 2 5" xfId="5578" xr:uid="{00000000-0005-0000-0000-0000F8150000}"/>
    <cellStyle name="Percent 14 3" xfId="5579" xr:uid="{00000000-0005-0000-0000-0000F9150000}"/>
    <cellStyle name="Percent 14 3 2" xfId="5580" xr:uid="{00000000-0005-0000-0000-0000FA150000}"/>
    <cellStyle name="Percent 14 3 2 2" xfId="5581" xr:uid="{00000000-0005-0000-0000-0000FB150000}"/>
    <cellStyle name="Percent 14 3 3" xfId="5582" xr:uid="{00000000-0005-0000-0000-0000FC150000}"/>
    <cellStyle name="Percent 14 3 3 2" xfId="5583" xr:uid="{00000000-0005-0000-0000-0000FD150000}"/>
    <cellStyle name="Percent 14 3 4" xfId="5584" xr:uid="{00000000-0005-0000-0000-0000FE150000}"/>
    <cellStyle name="Percent 14 3 5" xfId="5585" xr:uid="{00000000-0005-0000-0000-0000FF150000}"/>
    <cellStyle name="Percent 14 4" xfId="5586" xr:uid="{00000000-0005-0000-0000-000000160000}"/>
    <cellStyle name="Percent 14 4 2" xfId="5587" xr:uid="{00000000-0005-0000-0000-000001160000}"/>
    <cellStyle name="Percent 14 4 2 2" xfId="5588" xr:uid="{00000000-0005-0000-0000-000002160000}"/>
    <cellStyle name="Percent 14 4 3" xfId="5589" xr:uid="{00000000-0005-0000-0000-000003160000}"/>
    <cellStyle name="Percent 14 4 3 2" xfId="5590" xr:uid="{00000000-0005-0000-0000-000004160000}"/>
    <cellStyle name="Percent 14 4 4" xfId="5591" xr:uid="{00000000-0005-0000-0000-000005160000}"/>
    <cellStyle name="Percent 14 4 5" xfId="5592" xr:uid="{00000000-0005-0000-0000-000006160000}"/>
    <cellStyle name="Percent 14 5" xfId="5593" xr:uid="{00000000-0005-0000-0000-000007160000}"/>
    <cellStyle name="Percent 14 5 2" xfId="5594" xr:uid="{00000000-0005-0000-0000-000008160000}"/>
    <cellStyle name="Percent 14 5 2 2" xfId="5595" xr:uid="{00000000-0005-0000-0000-000009160000}"/>
    <cellStyle name="Percent 14 5 3" xfId="5596" xr:uid="{00000000-0005-0000-0000-00000A160000}"/>
    <cellStyle name="Percent 14 5 3 2" xfId="5597" xr:uid="{00000000-0005-0000-0000-00000B160000}"/>
    <cellStyle name="Percent 14 5 4" xfId="5598" xr:uid="{00000000-0005-0000-0000-00000C160000}"/>
    <cellStyle name="Percent 14 5 5" xfId="5599" xr:uid="{00000000-0005-0000-0000-00000D160000}"/>
    <cellStyle name="Percent 14 6" xfId="5600" xr:uid="{00000000-0005-0000-0000-00000E160000}"/>
    <cellStyle name="Percent 14 6 2" xfId="5601" xr:uid="{00000000-0005-0000-0000-00000F160000}"/>
    <cellStyle name="Percent 14 6 2 2" xfId="5602" xr:uid="{00000000-0005-0000-0000-000010160000}"/>
    <cellStyle name="Percent 14 6 3" xfId="5603" xr:uid="{00000000-0005-0000-0000-000011160000}"/>
    <cellStyle name="Percent 14 6 3 2" xfId="5604" xr:uid="{00000000-0005-0000-0000-000012160000}"/>
    <cellStyle name="Percent 14 6 4" xfId="5605" xr:uid="{00000000-0005-0000-0000-000013160000}"/>
    <cellStyle name="Percent 14 6 5" xfId="5606" xr:uid="{00000000-0005-0000-0000-000014160000}"/>
    <cellStyle name="Percent 14 7" xfId="5607" xr:uid="{00000000-0005-0000-0000-000015160000}"/>
    <cellStyle name="Percent 14 7 2" xfId="5608" xr:uid="{00000000-0005-0000-0000-000016160000}"/>
    <cellStyle name="Percent 14 7 2 2" xfId="5609" xr:uid="{00000000-0005-0000-0000-000017160000}"/>
    <cellStyle name="Percent 14 7 3" xfId="5610" xr:uid="{00000000-0005-0000-0000-000018160000}"/>
    <cellStyle name="Percent 14 7 3 2" xfId="5611" xr:uid="{00000000-0005-0000-0000-000019160000}"/>
    <cellStyle name="Percent 14 7 4" xfId="5612" xr:uid="{00000000-0005-0000-0000-00001A160000}"/>
    <cellStyle name="Percent 14 7 4 2" xfId="5613" xr:uid="{00000000-0005-0000-0000-00001B160000}"/>
    <cellStyle name="Percent 14 7 5" xfId="5614" xr:uid="{00000000-0005-0000-0000-00001C160000}"/>
    <cellStyle name="Percent 14 7 5 2" xfId="5615" xr:uid="{00000000-0005-0000-0000-00001D160000}"/>
    <cellStyle name="Percent 14 7 6" xfId="5616" xr:uid="{00000000-0005-0000-0000-00001E160000}"/>
    <cellStyle name="Percent 14 7 7" xfId="5617" xr:uid="{00000000-0005-0000-0000-00001F160000}"/>
    <cellStyle name="Percent 14 8" xfId="5618" xr:uid="{00000000-0005-0000-0000-000020160000}"/>
    <cellStyle name="Percent 14 8 2" xfId="5619" xr:uid="{00000000-0005-0000-0000-000021160000}"/>
    <cellStyle name="Percent 14 8 2 2" xfId="5620" xr:uid="{00000000-0005-0000-0000-000022160000}"/>
    <cellStyle name="Percent 14 8 3" xfId="5621" xr:uid="{00000000-0005-0000-0000-000023160000}"/>
    <cellStyle name="Percent 14 8 3 2" xfId="5622" xr:uid="{00000000-0005-0000-0000-000024160000}"/>
    <cellStyle name="Percent 14 8 4" xfId="5623" xr:uid="{00000000-0005-0000-0000-000025160000}"/>
    <cellStyle name="Percent 14 8 5" xfId="5624" xr:uid="{00000000-0005-0000-0000-000026160000}"/>
    <cellStyle name="Percent 14 9" xfId="5625" xr:uid="{00000000-0005-0000-0000-000027160000}"/>
    <cellStyle name="Percent 14 9 2" xfId="5626" xr:uid="{00000000-0005-0000-0000-000028160000}"/>
    <cellStyle name="Percent 15" xfId="5627" xr:uid="{00000000-0005-0000-0000-000029160000}"/>
    <cellStyle name="Percent 15 10" xfId="5628" xr:uid="{00000000-0005-0000-0000-00002A160000}"/>
    <cellStyle name="Percent 15 10 2" xfId="5629" xr:uid="{00000000-0005-0000-0000-00002B160000}"/>
    <cellStyle name="Percent 15 10 3" xfId="5630" xr:uid="{00000000-0005-0000-0000-00002C160000}"/>
    <cellStyle name="Percent 15 11" xfId="5631" xr:uid="{00000000-0005-0000-0000-00002D160000}"/>
    <cellStyle name="Percent 15 11 2" xfId="5632" xr:uid="{00000000-0005-0000-0000-00002E160000}"/>
    <cellStyle name="Percent 15 11 3" xfId="5633" xr:uid="{00000000-0005-0000-0000-00002F160000}"/>
    <cellStyle name="Percent 15 12" xfId="5634" xr:uid="{00000000-0005-0000-0000-000030160000}"/>
    <cellStyle name="Percent 15 12 2" xfId="5635" xr:uid="{00000000-0005-0000-0000-000031160000}"/>
    <cellStyle name="Percent 15 12 3" xfId="5636" xr:uid="{00000000-0005-0000-0000-000032160000}"/>
    <cellStyle name="Percent 15 13" xfId="5637" xr:uid="{00000000-0005-0000-0000-000033160000}"/>
    <cellStyle name="Percent 15 13 2" xfId="5638" xr:uid="{00000000-0005-0000-0000-000034160000}"/>
    <cellStyle name="Percent 15 13 3" xfId="5639" xr:uid="{00000000-0005-0000-0000-000035160000}"/>
    <cellStyle name="Percent 15 14" xfId="5640" xr:uid="{00000000-0005-0000-0000-000036160000}"/>
    <cellStyle name="Percent 15 14 2" xfId="5641" xr:uid="{00000000-0005-0000-0000-000037160000}"/>
    <cellStyle name="Percent 15 14 3" xfId="5642" xr:uid="{00000000-0005-0000-0000-000038160000}"/>
    <cellStyle name="Percent 15 15" xfId="5643" xr:uid="{00000000-0005-0000-0000-000039160000}"/>
    <cellStyle name="Percent 15 15 2" xfId="5644" xr:uid="{00000000-0005-0000-0000-00003A160000}"/>
    <cellStyle name="Percent 15 16" xfId="5645" xr:uid="{00000000-0005-0000-0000-00003B160000}"/>
    <cellStyle name="Percent 15 17" xfId="5646" xr:uid="{00000000-0005-0000-0000-00003C160000}"/>
    <cellStyle name="Percent 15 2" xfId="5647" xr:uid="{00000000-0005-0000-0000-00003D160000}"/>
    <cellStyle name="Percent 15 2 10" xfId="5648" xr:uid="{00000000-0005-0000-0000-00003E160000}"/>
    <cellStyle name="Percent 15 2 2" xfId="5649" xr:uid="{00000000-0005-0000-0000-00003F160000}"/>
    <cellStyle name="Percent 15 2 2 2" xfId="5650" xr:uid="{00000000-0005-0000-0000-000040160000}"/>
    <cellStyle name="Percent 15 2 2 3" xfId="5651" xr:uid="{00000000-0005-0000-0000-000041160000}"/>
    <cellStyle name="Percent 15 2 2 4" xfId="5652" xr:uid="{00000000-0005-0000-0000-000042160000}"/>
    <cellStyle name="Percent 15 2 3" xfId="5653" xr:uid="{00000000-0005-0000-0000-000043160000}"/>
    <cellStyle name="Percent 15 2 3 2" xfId="5654" xr:uid="{00000000-0005-0000-0000-000044160000}"/>
    <cellStyle name="Percent 15 2 3 3" xfId="5655" xr:uid="{00000000-0005-0000-0000-000045160000}"/>
    <cellStyle name="Percent 15 2 3 4" xfId="5656" xr:uid="{00000000-0005-0000-0000-000046160000}"/>
    <cellStyle name="Percent 15 2 4" xfId="5657" xr:uid="{00000000-0005-0000-0000-000047160000}"/>
    <cellStyle name="Percent 15 2 4 2" xfId="5658" xr:uid="{00000000-0005-0000-0000-000048160000}"/>
    <cellStyle name="Percent 15 2 4 3" xfId="5659" xr:uid="{00000000-0005-0000-0000-000049160000}"/>
    <cellStyle name="Percent 15 2 4 4" xfId="5660" xr:uid="{00000000-0005-0000-0000-00004A160000}"/>
    <cellStyle name="Percent 15 2 5" xfId="5661" xr:uid="{00000000-0005-0000-0000-00004B160000}"/>
    <cellStyle name="Percent 15 2 5 2" xfId="5662" xr:uid="{00000000-0005-0000-0000-00004C160000}"/>
    <cellStyle name="Percent 15 2 5 3" xfId="5663" xr:uid="{00000000-0005-0000-0000-00004D160000}"/>
    <cellStyle name="Percent 15 2 5 4" xfId="5664" xr:uid="{00000000-0005-0000-0000-00004E160000}"/>
    <cellStyle name="Percent 15 2 6" xfId="5665" xr:uid="{00000000-0005-0000-0000-00004F160000}"/>
    <cellStyle name="Percent 15 2 6 2" xfId="5666" xr:uid="{00000000-0005-0000-0000-000050160000}"/>
    <cellStyle name="Percent 15 2 6 3" xfId="5667" xr:uid="{00000000-0005-0000-0000-000051160000}"/>
    <cellStyle name="Percent 15 2 6 4" xfId="5668" xr:uid="{00000000-0005-0000-0000-000052160000}"/>
    <cellStyle name="Percent 15 2 7" xfId="5669" xr:uid="{00000000-0005-0000-0000-000053160000}"/>
    <cellStyle name="Percent 15 2 7 2" xfId="5670" xr:uid="{00000000-0005-0000-0000-000054160000}"/>
    <cellStyle name="Percent 15 2 7 3" xfId="5671" xr:uid="{00000000-0005-0000-0000-000055160000}"/>
    <cellStyle name="Percent 15 2 7 4" xfId="5672" xr:uid="{00000000-0005-0000-0000-000056160000}"/>
    <cellStyle name="Percent 15 2 8" xfId="5673" xr:uid="{00000000-0005-0000-0000-000057160000}"/>
    <cellStyle name="Percent 15 2 8 2" xfId="5674" xr:uid="{00000000-0005-0000-0000-000058160000}"/>
    <cellStyle name="Percent 15 2 9" xfId="5675" xr:uid="{00000000-0005-0000-0000-000059160000}"/>
    <cellStyle name="Percent 15 3" xfId="5676" xr:uid="{00000000-0005-0000-0000-00005A160000}"/>
    <cellStyle name="Percent 15 3 2" xfId="5677" xr:uid="{00000000-0005-0000-0000-00005B160000}"/>
    <cellStyle name="Percent 15 3 3" xfId="5678" xr:uid="{00000000-0005-0000-0000-00005C160000}"/>
    <cellStyle name="Percent 15 3 4" xfId="5679" xr:uid="{00000000-0005-0000-0000-00005D160000}"/>
    <cellStyle name="Percent 15 4" xfId="5680" xr:uid="{00000000-0005-0000-0000-00005E160000}"/>
    <cellStyle name="Percent 15 4 2" xfId="5681" xr:uid="{00000000-0005-0000-0000-00005F160000}"/>
    <cellStyle name="Percent 15 4 2 2" xfId="5682" xr:uid="{00000000-0005-0000-0000-000060160000}"/>
    <cellStyle name="Percent 15 4 3" xfId="5683" xr:uid="{00000000-0005-0000-0000-000061160000}"/>
    <cellStyle name="Percent 15 4 3 2" xfId="5684" xr:uid="{00000000-0005-0000-0000-000062160000}"/>
    <cellStyle name="Percent 15 4 4" xfId="5685" xr:uid="{00000000-0005-0000-0000-000063160000}"/>
    <cellStyle name="Percent 15 4 5" xfId="5686" xr:uid="{00000000-0005-0000-0000-000064160000}"/>
    <cellStyle name="Percent 15 5" xfId="5687" xr:uid="{00000000-0005-0000-0000-000065160000}"/>
    <cellStyle name="Percent 15 5 2" xfId="5688" xr:uid="{00000000-0005-0000-0000-000066160000}"/>
    <cellStyle name="Percent 15 5 3" xfId="5689" xr:uid="{00000000-0005-0000-0000-000067160000}"/>
    <cellStyle name="Percent 15 5 4" xfId="5690" xr:uid="{00000000-0005-0000-0000-000068160000}"/>
    <cellStyle name="Percent 15 6" xfId="5691" xr:uid="{00000000-0005-0000-0000-000069160000}"/>
    <cellStyle name="Percent 15 6 2" xfId="5692" xr:uid="{00000000-0005-0000-0000-00006A160000}"/>
    <cellStyle name="Percent 15 6 3" xfId="5693" xr:uid="{00000000-0005-0000-0000-00006B160000}"/>
    <cellStyle name="Percent 15 6 4" xfId="5694" xr:uid="{00000000-0005-0000-0000-00006C160000}"/>
    <cellStyle name="Percent 15 7" xfId="5695" xr:uid="{00000000-0005-0000-0000-00006D160000}"/>
    <cellStyle name="Percent 15 7 2" xfId="5696" xr:uid="{00000000-0005-0000-0000-00006E160000}"/>
    <cellStyle name="Percent 15 7 2 2" xfId="5697" xr:uid="{00000000-0005-0000-0000-00006F160000}"/>
    <cellStyle name="Percent 15 7 2 3" xfId="5698" xr:uid="{00000000-0005-0000-0000-000070160000}"/>
    <cellStyle name="Percent 15 7 3" xfId="5699" xr:uid="{00000000-0005-0000-0000-000071160000}"/>
    <cellStyle name="Percent 15 7 3 2" xfId="5700" xr:uid="{00000000-0005-0000-0000-000072160000}"/>
    <cellStyle name="Percent 15 7 4" xfId="5701" xr:uid="{00000000-0005-0000-0000-000073160000}"/>
    <cellStyle name="Percent 15 7 5" xfId="5702" xr:uid="{00000000-0005-0000-0000-000074160000}"/>
    <cellStyle name="Percent 15 8" xfId="5703" xr:uid="{00000000-0005-0000-0000-000075160000}"/>
    <cellStyle name="Percent 15 8 2" xfId="5704" xr:uid="{00000000-0005-0000-0000-000076160000}"/>
    <cellStyle name="Percent 15 8 3" xfId="5705" xr:uid="{00000000-0005-0000-0000-000077160000}"/>
    <cellStyle name="Percent 15 8 4" xfId="5706" xr:uid="{00000000-0005-0000-0000-000078160000}"/>
    <cellStyle name="Percent 15 9" xfId="5707" xr:uid="{00000000-0005-0000-0000-000079160000}"/>
    <cellStyle name="Percent 15 9 2" xfId="5708" xr:uid="{00000000-0005-0000-0000-00007A160000}"/>
    <cellStyle name="Percent 15 9 3" xfId="5709" xr:uid="{00000000-0005-0000-0000-00007B160000}"/>
    <cellStyle name="Percent 16" xfId="5710" xr:uid="{00000000-0005-0000-0000-00007C160000}"/>
    <cellStyle name="Percent 16 10" xfId="5711" xr:uid="{00000000-0005-0000-0000-00007D160000}"/>
    <cellStyle name="Percent 16 11" xfId="5712" xr:uid="{00000000-0005-0000-0000-00007E160000}"/>
    <cellStyle name="Percent 16 2" xfId="5713" xr:uid="{00000000-0005-0000-0000-00007F160000}"/>
    <cellStyle name="Percent 16 2 2" xfId="5714" xr:uid="{00000000-0005-0000-0000-000080160000}"/>
    <cellStyle name="Percent 16 2 2 2" xfId="5715" xr:uid="{00000000-0005-0000-0000-000081160000}"/>
    <cellStyle name="Percent 16 2 3" xfId="5716" xr:uid="{00000000-0005-0000-0000-000082160000}"/>
    <cellStyle name="Percent 16 2 3 2" xfId="5717" xr:uid="{00000000-0005-0000-0000-000083160000}"/>
    <cellStyle name="Percent 16 2 4" xfId="5718" xr:uid="{00000000-0005-0000-0000-000084160000}"/>
    <cellStyle name="Percent 16 2 5" xfId="5719" xr:uid="{00000000-0005-0000-0000-000085160000}"/>
    <cellStyle name="Percent 16 3" xfId="5720" xr:uid="{00000000-0005-0000-0000-000086160000}"/>
    <cellStyle name="Percent 16 3 10" xfId="5721" xr:uid="{00000000-0005-0000-0000-000087160000}"/>
    <cellStyle name="Percent 16 3 10 2" xfId="5722" xr:uid="{00000000-0005-0000-0000-000088160000}"/>
    <cellStyle name="Percent 16 3 10 3" xfId="5723" xr:uid="{00000000-0005-0000-0000-000089160000}"/>
    <cellStyle name="Percent 16 3 11" xfId="5724" xr:uid="{00000000-0005-0000-0000-00008A160000}"/>
    <cellStyle name="Percent 16 3 11 2" xfId="5725" xr:uid="{00000000-0005-0000-0000-00008B160000}"/>
    <cellStyle name="Percent 16 3 11 3" xfId="5726" xr:uid="{00000000-0005-0000-0000-00008C160000}"/>
    <cellStyle name="Percent 16 3 12" xfId="5727" xr:uid="{00000000-0005-0000-0000-00008D160000}"/>
    <cellStyle name="Percent 16 3 12 2" xfId="5728" xr:uid="{00000000-0005-0000-0000-00008E160000}"/>
    <cellStyle name="Percent 16 3 12 3" xfId="5729" xr:uid="{00000000-0005-0000-0000-00008F160000}"/>
    <cellStyle name="Percent 16 3 13" xfId="5730" xr:uid="{00000000-0005-0000-0000-000090160000}"/>
    <cellStyle name="Percent 16 3 13 2" xfId="5731" xr:uid="{00000000-0005-0000-0000-000091160000}"/>
    <cellStyle name="Percent 16 3 13 3" xfId="5732" xr:uid="{00000000-0005-0000-0000-000092160000}"/>
    <cellStyle name="Percent 16 3 14" xfId="5733" xr:uid="{00000000-0005-0000-0000-000093160000}"/>
    <cellStyle name="Percent 16 3 14 2" xfId="5734" xr:uid="{00000000-0005-0000-0000-000094160000}"/>
    <cellStyle name="Percent 16 3 14 3" xfId="5735" xr:uid="{00000000-0005-0000-0000-000095160000}"/>
    <cellStyle name="Percent 16 3 15" xfId="5736" xr:uid="{00000000-0005-0000-0000-000096160000}"/>
    <cellStyle name="Percent 16 3 15 2" xfId="5737" xr:uid="{00000000-0005-0000-0000-000097160000}"/>
    <cellStyle name="Percent 16 3 15 3" xfId="5738" xr:uid="{00000000-0005-0000-0000-000098160000}"/>
    <cellStyle name="Percent 16 3 16" xfId="5739" xr:uid="{00000000-0005-0000-0000-000099160000}"/>
    <cellStyle name="Percent 16 3 16 2" xfId="5740" xr:uid="{00000000-0005-0000-0000-00009A160000}"/>
    <cellStyle name="Percent 16 3 16 3" xfId="5741" xr:uid="{00000000-0005-0000-0000-00009B160000}"/>
    <cellStyle name="Percent 16 3 17" xfId="5742" xr:uid="{00000000-0005-0000-0000-00009C160000}"/>
    <cellStyle name="Percent 16 3 17 2" xfId="5743" xr:uid="{00000000-0005-0000-0000-00009D160000}"/>
    <cellStyle name="Percent 16 3 17 3" xfId="5744" xr:uid="{00000000-0005-0000-0000-00009E160000}"/>
    <cellStyle name="Percent 16 3 18" xfId="5745" xr:uid="{00000000-0005-0000-0000-00009F160000}"/>
    <cellStyle name="Percent 16 3 18 2" xfId="5746" xr:uid="{00000000-0005-0000-0000-0000A0160000}"/>
    <cellStyle name="Percent 16 3 19" xfId="5747" xr:uid="{00000000-0005-0000-0000-0000A1160000}"/>
    <cellStyle name="Percent 16 3 19 2" xfId="5748" xr:uid="{00000000-0005-0000-0000-0000A2160000}"/>
    <cellStyle name="Percent 16 3 2" xfId="5749" xr:uid="{00000000-0005-0000-0000-0000A3160000}"/>
    <cellStyle name="Percent 16 3 2 2" xfId="5750" xr:uid="{00000000-0005-0000-0000-0000A4160000}"/>
    <cellStyle name="Percent 16 3 2 3" xfId="5751" xr:uid="{00000000-0005-0000-0000-0000A5160000}"/>
    <cellStyle name="Percent 16 3 20" xfId="5752" xr:uid="{00000000-0005-0000-0000-0000A6160000}"/>
    <cellStyle name="Percent 16 3 21" xfId="5753" xr:uid="{00000000-0005-0000-0000-0000A7160000}"/>
    <cellStyle name="Percent 16 3 3" xfId="5754" xr:uid="{00000000-0005-0000-0000-0000A8160000}"/>
    <cellStyle name="Percent 16 3 3 2" xfId="5755" xr:uid="{00000000-0005-0000-0000-0000A9160000}"/>
    <cellStyle name="Percent 16 3 3 3" xfId="5756" xr:uid="{00000000-0005-0000-0000-0000AA160000}"/>
    <cellStyle name="Percent 16 3 4" xfId="5757" xr:uid="{00000000-0005-0000-0000-0000AB160000}"/>
    <cellStyle name="Percent 16 3 4 2" xfId="5758" xr:uid="{00000000-0005-0000-0000-0000AC160000}"/>
    <cellStyle name="Percent 16 3 4 3" xfId="5759" xr:uid="{00000000-0005-0000-0000-0000AD160000}"/>
    <cellStyle name="Percent 16 3 5" xfId="5760" xr:uid="{00000000-0005-0000-0000-0000AE160000}"/>
    <cellStyle name="Percent 16 3 5 2" xfId="5761" xr:uid="{00000000-0005-0000-0000-0000AF160000}"/>
    <cellStyle name="Percent 16 3 5 3" xfId="5762" xr:uid="{00000000-0005-0000-0000-0000B0160000}"/>
    <cellStyle name="Percent 16 3 6" xfId="5763" xr:uid="{00000000-0005-0000-0000-0000B1160000}"/>
    <cellStyle name="Percent 16 3 6 2" xfId="5764" xr:uid="{00000000-0005-0000-0000-0000B2160000}"/>
    <cellStyle name="Percent 16 3 6 3" xfId="5765" xr:uid="{00000000-0005-0000-0000-0000B3160000}"/>
    <cellStyle name="Percent 16 3 7" xfId="5766" xr:uid="{00000000-0005-0000-0000-0000B4160000}"/>
    <cellStyle name="Percent 16 3 7 2" xfId="5767" xr:uid="{00000000-0005-0000-0000-0000B5160000}"/>
    <cellStyle name="Percent 16 3 7 3" xfId="5768" xr:uid="{00000000-0005-0000-0000-0000B6160000}"/>
    <cellStyle name="Percent 16 3 8" xfId="5769" xr:uid="{00000000-0005-0000-0000-0000B7160000}"/>
    <cellStyle name="Percent 16 3 8 2" xfId="5770" xr:uid="{00000000-0005-0000-0000-0000B8160000}"/>
    <cellStyle name="Percent 16 3 8 3" xfId="5771" xr:uid="{00000000-0005-0000-0000-0000B9160000}"/>
    <cellStyle name="Percent 16 3 9" xfId="5772" xr:uid="{00000000-0005-0000-0000-0000BA160000}"/>
    <cellStyle name="Percent 16 3 9 2" xfId="5773" xr:uid="{00000000-0005-0000-0000-0000BB160000}"/>
    <cellStyle name="Percent 16 3 9 3" xfId="5774" xr:uid="{00000000-0005-0000-0000-0000BC160000}"/>
    <cellStyle name="Percent 16 4" xfId="5775" xr:uid="{00000000-0005-0000-0000-0000BD160000}"/>
    <cellStyle name="Percent 16 4 10" xfId="5776" xr:uid="{00000000-0005-0000-0000-0000BE160000}"/>
    <cellStyle name="Percent 16 4 10 2" xfId="5777" xr:uid="{00000000-0005-0000-0000-0000BF160000}"/>
    <cellStyle name="Percent 16 4 10 3" xfId="5778" xr:uid="{00000000-0005-0000-0000-0000C0160000}"/>
    <cellStyle name="Percent 16 4 11" xfId="5779" xr:uid="{00000000-0005-0000-0000-0000C1160000}"/>
    <cellStyle name="Percent 16 4 11 2" xfId="5780" xr:uid="{00000000-0005-0000-0000-0000C2160000}"/>
    <cellStyle name="Percent 16 4 11 3" xfId="5781" xr:uid="{00000000-0005-0000-0000-0000C3160000}"/>
    <cellStyle name="Percent 16 4 12" xfId="5782" xr:uid="{00000000-0005-0000-0000-0000C4160000}"/>
    <cellStyle name="Percent 16 4 12 2" xfId="5783" xr:uid="{00000000-0005-0000-0000-0000C5160000}"/>
    <cellStyle name="Percent 16 4 12 3" xfId="5784" xr:uid="{00000000-0005-0000-0000-0000C6160000}"/>
    <cellStyle name="Percent 16 4 13" xfId="5785" xr:uid="{00000000-0005-0000-0000-0000C7160000}"/>
    <cellStyle name="Percent 16 4 13 2" xfId="5786" xr:uid="{00000000-0005-0000-0000-0000C8160000}"/>
    <cellStyle name="Percent 16 4 13 3" xfId="5787" xr:uid="{00000000-0005-0000-0000-0000C9160000}"/>
    <cellStyle name="Percent 16 4 14" xfId="5788" xr:uid="{00000000-0005-0000-0000-0000CA160000}"/>
    <cellStyle name="Percent 16 4 14 2" xfId="5789" xr:uid="{00000000-0005-0000-0000-0000CB160000}"/>
    <cellStyle name="Percent 16 4 14 3" xfId="5790" xr:uid="{00000000-0005-0000-0000-0000CC160000}"/>
    <cellStyle name="Percent 16 4 15" xfId="5791" xr:uid="{00000000-0005-0000-0000-0000CD160000}"/>
    <cellStyle name="Percent 16 4 15 2" xfId="5792" xr:uid="{00000000-0005-0000-0000-0000CE160000}"/>
    <cellStyle name="Percent 16 4 15 3" xfId="5793" xr:uid="{00000000-0005-0000-0000-0000CF160000}"/>
    <cellStyle name="Percent 16 4 16" xfId="5794" xr:uid="{00000000-0005-0000-0000-0000D0160000}"/>
    <cellStyle name="Percent 16 4 16 2" xfId="5795" xr:uid="{00000000-0005-0000-0000-0000D1160000}"/>
    <cellStyle name="Percent 16 4 16 3" xfId="5796" xr:uid="{00000000-0005-0000-0000-0000D2160000}"/>
    <cellStyle name="Percent 16 4 17" xfId="5797" xr:uid="{00000000-0005-0000-0000-0000D3160000}"/>
    <cellStyle name="Percent 16 4 17 2" xfId="5798" xr:uid="{00000000-0005-0000-0000-0000D4160000}"/>
    <cellStyle name="Percent 16 4 17 3" xfId="5799" xr:uid="{00000000-0005-0000-0000-0000D5160000}"/>
    <cellStyle name="Percent 16 4 18" xfId="5800" xr:uid="{00000000-0005-0000-0000-0000D6160000}"/>
    <cellStyle name="Percent 16 4 18 2" xfId="5801" xr:uid="{00000000-0005-0000-0000-0000D7160000}"/>
    <cellStyle name="Percent 16 4 19" xfId="5802" xr:uid="{00000000-0005-0000-0000-0000D8160000}"/>
    <cellStyle name="Percent 16 4 19 2" xfId="5803" xr:uid="{00000000-0005-0000-0000-0000D9160000}"/>
    <cellStyle name="Percent 16 4 2" xfId="5804" xr:uid="{00000000-0005-0000-0000-0000DA160000}"/>
    <cellStyle name="Percent 16 4 2 2" xfId="5805" xr:uid="{00000000-0005-0000-0000-0000DB160000}"/>
    <cellStyle name="Percent 16 4 2 3" xfId="5806" xr:uid="{00000000-0005-0000-0000-0000DC160000}"/>
    <cellStyle name="Percent 16 4 20" xfId="5807" xr:uid="{00000000-0005-0000-0000-0000DD160000}"/>
    <cellStyle name="Percent 16 4 21" xfId="5808" xr:uid="{00000000-0005-0000-0000-0000DE160000}"/>
    <cellStyle name="Percent 16 4 3" xfId="5809" xr:uid="{00000000-0005-0000-0000-0000DF160000}"/>
    <cellStyle name="Percent 16 4 3 2" xfId="5810" xr:uid="{00000000-0005-0000-0000-0000E0160000}"/>
    <cellStyle name="Percent 16 4 3 3" xfId="5811" xr:uid="{00000000-0005-0000-0000-0000E1160000}"/>
    <cellStyle name="Percent 16 4 4" xfId="5812" xr:uid="{00000000-0005-0000-0000-0000E2160000}"/>
    <cellStyle name="Percent 16 4 4 2" xfId="5813" xr:uid="{00000000-0005-0000-0000-0000E3160000}"/>
    <cellStyle name="Percent 16 4 4 3" xfId="5814" xr:uid="{00000000-0005-0000-0000-0000E4160000}"/>
    <cellStyle name="Percent 16 4 5" xfId="5815" xr:uid="{00000000-0005-0000-0000-0000E5160000}"/>
    <cellStyle name="Percent 16 4 5 2" xfId="5816" xr:uid="{00000000-0005-0000-0000-0000E6160000}"/>
    <cellStyle name="Percent 16 4 5 3" xfId="5817" xr:uid="{00000000-0005-0000-0000-0000E7160000}"/>
    <cellStyle name="Percent 16 4 6" xfId="5818" xr:uid="{00000000-0005-0000-0000-0000E8160000}"/>
    <cellStyle name="Percent 16 4 6 2" xfId="5819" xr:uid="{00000000-0005-0000-0000-0000E9160000}"/>
    <cellStyle name="Percent 16 4 6 3" xfId="5820" xr:uid="{00000000-0005-0000-0000-0000EA160000}"/>
    <cellStyle name="Percent 16 4 7" xfId="5821" xr:uid="{00000000-0005-0000-0000-0000EB160000}"/>
    <cellStyle name="Percent 16 4 7 2" xfId="5822" xr:uid="{00000000-0005-0000-0000-0000EC160000}"/>
    <cellStyle name="Percent 16 4 7 3" xfId="5823" xr:uid="{00000000-0005-0000-0000-0000ED160000}"/>
    <cellStyle name="Percent 16 4 8" xfId="5824" xr:uid="{00000000-0005-0000-0000-0000EE160000}"/>
    <cellStyle name="Percent 16 4 8 2" xfId="5825" xr:uid="{00000000-0005-0000-0000-0000EF160000}"/>
    <cellStyle name="Percent 16 4 8 3" xfId="5826" xr:uid="{00000000-0005-0000-0000-0000F0160000}"/>
    <cellStyle name="Percent 16 4 9" xfId="5827" xr:uid="{00000000-0005-0000-0000-0000F1160000}"/>
    <cellStyle name="Percent 16 4 9 2" xfId="5828" xr:uid="{00000000-0005-0000-0000-0000F2160000}"/>
    <cellStyle name="Percent 16 4 9 3" xfId="5829" xr:uid="{00000000-0005-0000-0000-0000F3160000}"/>
    <cellStyle name="Percent 16 5" xfId="5830" xr:uid="{00000000-0005-0000-0000-0000F4160000}"/>
    <cellStyle name="Percent 16 5 10" xfId="5831" xr:uid="{00000000-0005-0000-0000-0000F5160000}"/>
    <cellStyle name="Percent 16 5 10 2" xfId="5832" xr:uid="{00000000-0005-0000-0000-0000F6160000}"/>
    <cellStyle name="Percent 16 5 10 3" xfId="5833" xr:uid="{00000000-0005-0000-0000-0000F7160000}"/>
    <cellStyle name="Percent 16 5 11" xfId="5834" xr:uid="{00000000-0005-0000-0000-0000F8160000}"/>
    <cellStyle name="Percent 16 5 11 2" xfId="5835" xr:uid="{00000000-0005-0000-0000-0000F9160000}"/>
    <cellStyle name="Percent 16 5 11 3" xfId="5836" xr:uid="{00000000-0005-0000-0000-0000FA160000}"/>
    <cellStyle name="Percent 16 5 12" xfId="5837" xr:uid="{00000000-0005-0000-0000-0000FB160000}"/>
    <cellStyle name="Percent 16 5 12 2" xfId="5838" xr:uid="{00000000-0005-0000-0000-0000FC160000}"/>
    <cellStyle name="Percent 16 5 12 3" xfId="5839" xr:uid="{00000000-0005-0000-0000-0000FD160000}"/>
    <cellStyle name="Percent 16 5 13" xfId="5840" xr:uid="{00000000-0005-0000-0000-0000FE160000}"/>
    <cellStyle name="Percent 16 5 13 2" xfId="5841" xr:uid="{00000000-0005-0000-0000-0000FF160000}"/>
    <cellStyle name="Percent 16 5 13 3" xfId="5842" xr:uid="{00000000-0005-0000-0000-000000170000}"/>
    <cellStyle name="Percent 16 5 14" xfId="5843" xr:uid="{00000000-0005-0000-0000-000001170000}"/>
    <cellStyle name="Percent 16 5 14 2" xfId="5844" xr:uid="{00000000-0005-0000-0000-000002170000}"/>
    <cellStyle name="Percent 16 5 14 3" xfId="5845" xr:uid="{00000000-0005-0000-0000-000003170000}"/>
    <cellStyle name="Percent 16 5 15" xfId="5846" xr:uid="{00000000-0005-0000-0000-000004170000}"/>
    <cellStyle name="Percent 16 5 15 2" xfId="5847" xr:uid="{00000000-0005-0000-0000-000005170000}"/>
    <cellStyle name="Percent 16 5 15 3" xfId="5848" xr:uid="{00000000-0005-0000-0000-000006170000}"/>
    <cellStyle name="Percent 16 5 16" xfId="5849" xr:uid="{00000000-0005-0000-0000-000007170000}"/>
    <cellStyle name="Percent 16 5 16 2" xfId="5850" xr:uid="{00000000-0005-0000-0000-000008170000}"/>
    <cellStyle name="Percent 16 5 16 3" xfId="5851" xr:uid="{00000000-0005-0000-0000-000009170000}"/>
    <cellStyle name="Percent 16 5 17" xfId="5852" xr:uid="{00000000-0005-0000-0000-00000A170000}"/>
    <cellStyle name="Percent 16 5 17 2" xfId="5853" xr:uid="{00000000-0005-0000-0000-00000B170000}"/>
    <cellStyle name="Percent 16 5 17 3" xfId="5854" xr:uid="{00000000-0005-0000-0000-00000C170000}"/>
    <cellStyle name="Percent 16 5 18" xfId="5855" xr:uid="{00000000-0005-0000-0000-00000D170000}"/>
    <cellStyle name="Percent 16 5 18 2" xfId="5856" xr:uid="{00000000-0005-0000-0000-00000E170000}"/>
    <cellStyle name="Percent 16 5 19" xfId="5857" xr:uid="{00000000-0005-0000-0000-00000F170000}"/>
    <cellStyle name="Percent 16 5 19 2" xfId="5858" xr:uid="{00000000-0005-0000-0000-000010170000}"/>
    <cellStyle name="Percent 16 5 2" xfId="5859" xr:uid="{00000000-0005-0000-0000-000011170000}"/>
    <cellStyle name="Percent 16 5 2 2" xfId="5860" xr:uid="{00000000-0005-0000-0000-000012170000}"/>
    <cellStyle name="Percent 16 5 2 3" xfId="5861" xr:uid="{00000000-0005-0000-0000-000013170000}"/>
    <cellStyle name="Percent 16 5 20" xfId="5862" xr:uid="{00000000-0005-0000-0000-000014170000}"/>
    <cellStyle name="Percent 16 5 21" xfId="5863" xr:uid="{00000000-0005-0000-0000-000015170000}"/>
    <cellStyle name="Percent 16 5 3" xfId="5864" xr:uid="{00000000-0005-0000-0000-000016170000}"/>
    <cellStyle name="Percent 16 5 3 2" xfId="5865" xr:uid="{00000000-0005-0000-0000-000017170000}"/>
    <cellStyle name="Percent 16 5 3 3" xfId="5866" xr:uid="{00000000-0005-0000-0000-000018170000}"/>
    <cellStyle name="Percent 16 5 4" xfId="5867" xr:uid="{00000000-0005-0000-0000-000019170000}"/>
    <cellStyle name="Percent 16 5 4 2" xfId="5868" xr:uid="{00000000-0005-0000-0000-00001A170000}"/>
    <cellStyle name="Percent 16 5 4 3" xfId="5869" xr:uid="{00000000-0005-0000-0000-00001B170000}"/>
    <cellStyle name="Percent 16 5 5" xfId="5870" xr:uid="{00000000-0005-0000-0000-00001C170000}"/>
    <cellStyle name="Percent 16 5 5 2" xfId="5871" xr:uid="{00000000-0005-0000-0000-00001D170000}"/>
    <cellStyle name="Percent 16 5 5 3" xfId="5872" xr:uid="{00000000-0005-0000-0000-00001E170000}"/>
    <cellStyle name="Percent 16 5 6" xfId="5873" xr:uid="{00000000-0005-0000-0000-00001F170000}"/>
    <cellStyle name="Percent 16 5 6 2" xfId="5874" xr:uid="{00000000-0005-0000-0000-000020170000}"/>
    <cellStyle name="Percent 16 5 6 3" xfId="5875" xr:uid="{00000000-0005-0000-0000-000021170000}"/>
    <cellStyle name="Percent 16 5 7" xfId="5876" xr:uid="{00000000-0005-0000-0000-000022170000}"/>
    <cellStyle name="Percent 16 5 7 2" xfId="5877" xr:uid="{00000000-0005-0000-0000-000023170000}"/>
    <cellStyle name="Percent 16 5 7 3" xfId="5878" xr:uid="{00000000-0005-0000-0000-000024170000}"/>
    <cellStyle name="Percent 16 5 8" xfId="5879" xr:uid="{00000000-0005-0000-0000-000025170000}"/>
    <cellStyle name="Percent 16 5 8 2" xfId="5880" xr:uid="{00000000-0005-0000-0000-000026170000}"/>
    <cellStyle name="Percent 16 5 8 3" xfId="5881" xr:uid="{00000000-0005-0000-0000-000027170000}"/>
    <cellStyle name="Percent 16 5 9" xfId="5882" xr:uid="{00000000-0005-0000-0000-000028170000}"/>
    <cellStyle name="Percent 16 5 9 2" xfId="5883" xr:uid="{00000000-0005-0000-0000-000029170000}"/>
    <cellStyle name="Percent 16 5 9 3" xfId="5884" xr:uid="{00000000-0005-0000-0000-00002A170000}"/>
    <cellStyle name="Percent 16 6" xfId="5885" xr:uid="{00000000-0005-0000-0000-00002B170000}"/>
    <cellStyle name="Percent 16 6 10" xfId="5886" xr:uid="{00000000-0005-0000-0000-00002C170000}"/>
    <cellStyle name="Percent 16 6 10 2" xfId="5887" xr:uid="{00000000-0005-0000-0000-00002D170000}"/>
    <cellStyle name="Percent 16 6 10 3" xfId="5888" xr:uid="{00000000-0005-0000-0000-00002E170000}"/>
    <cellStyle name="Percent 16 6 11" xfId="5889" xr:uid="{00000000-0005-0000-0000-00002F170000}"/>
    <cellStyle name="Percent 16 6 11 2" xfId="5890" xr:uid="{00000000-0005-0000-0000-000030170000}"/>
    <cellStyle name="Percent 16 6 11 3" xfId="5891" xr:uid="{00000000-0005-0000-0000-000031170000}"/>
    <cellStyle name="Percent 16 6 12" xfId="5892" xr:uid="{00000000-0005-0000-0000-000032170000}"/>
    <cellStyle name="Percent 16 6 12 2" xfId="5893" xr:uid="{00000000-0005-0000-0000-000033170000}"/>
    <cellStyle name="Percent 16 6 12 3" xfId="5894" xr:uid="{00000000-0005-0000-0000-000034170000}"/>
    <cellStyle name="Percent 16 6 13" xfId="5895" xr:uid="{00000000-0005-0000-0000-000035170000}"/>
    <cellStyle name="Percent 16 6 13 2" xfId="5896" xr:uid="{00000000-0005-0000-0000-000036170000}"/>
    <cellStyle name="Percent 16 6 13 3" xfId="5897" xr:uid="{00000000-0005-0000-0000-000037170000}"/>
    <cellStyle name="Percent 16 6 14" xfId="5898" xr:uid="{00000000-0005-0000-0000-000038170000}"/>
    <cellStyle name="Percent 16 6 14 2" xfId="5899" xr:uid="{00000000-0005-0000-0000-000039170000}"/>
    <cellStyle name="Percent 16 6 14 3" xfId="5900" xr:uid="{00000000-0005-0000-0000-00003A170000}"/>
    <cellStyle name="Percent 16 6 15" xfId="5901" xr:uid="{00000000-0005-0000-0000-00003B170000}"/>
    <cellStyle name="Percent 16 6 15 2" xfId="5902" xr:uid="{00000000-0005-0000-0000-00003C170000}"/>
    <cellStyle name="Percent 16 6 15 3" xfId="5903" xr:uid="{00000000-0005-0000-0000-00003D170000}"/>
    <cellStyle name="Percent 16 6 16" xfId="5904" xr:uid="{00000000-0005-0000-0000-00003E170000}"/>
    <cellStyle name="Percent 16 6 16 2" xfId="5905" xr:uid="{00000000-0005-0000-0000-00003F170000}"/>
    <cellStyle name="Percent 16 6 16 3" xfId="5906" xr:uid="{00000000-0005-0000-0000-000040170000}"/>
    <cellStyle name="Percent 16 6 17" xfId="5907" xr:uid="{00000000-0005-0000-0000-000041170000}"/>
    <cellStyle name="Percent 16 6 17 2" xfId="5908" xr:uid="{00000000-0005-0000-0000-000042170000}"/>
    <cellStyle name="Percent 16 6 17 3" xfId="5909" xr:uid="{00000000-0005-0000-0000-000043170000}"/>
    <cellStyle name="Percent 16 6 18" xfId="5910" xr:uid="{00000000-0005-0000-0000-000044170000}"/>
    <cellStyle name="Percent 16 6 18 2" xfId="5911" xr:uid="{00000000-0005-0000-0000-000045170000}"/>
    <cellStyle name="Percent 16 6 19" xfId="5912" xr:uid="{00000000-0005-0000-0000-000046170000}"/>
    <cellStyle name="Percent 16 6 19 2" xfId="5913" xr:uid="{00000000-0005-0000-0000-000047170000}"/>
    <cellStyle name="Percent 16 6 2" xfId="5914" xr:uid="{00000000-0005-0000-0000-000048170000}"/>
    <cellStyle name="Percent 16 6 2 2" xfId="5915" xr:uid="{00000000-0005-0000-0000-000049170000}"/>
    <cellStyle name="Percent 16 6 2 3" xfId="5916" xr:uid="{00000000-0005-0000-0000-00004A170000}"/>
    <cellStyle name="Percent 16 6 20" xfId="5917" xr:uid="{00000000-0005-0000-0000-00004B170000}"/>
    <cellStyle name="Percent 16 6 21" xfId="5918" xr:uid="{00000000-0005-0000-0000-00004C170000}"/>
    <cellStyle name="Percent 16 6 3" xfId="5919" xr:uid="{00000000-0005-0000-0000-00004D170000}"/>
    <cellStyle name="Percent 16 6 3 2" xfId="5920" xr:uid="{00000000-0005-0000-0000-00004E170000}"/>
    <cellStyle name="Percent 16 6 3 3" xfId="5921" xr:uid="{00000000-0005-0000-0000-00004F170000}"/>
    <cellStyle name="Percent 16 6 4" xfId="5922" xr:uid="{00000000-0005-0000-0000-000050170000}"/>
    <cellStyle name="Percent 16 6 4 2" xfId="5923" xr:uid="{00000000-0005-0000-0000-000051170000}"/>
    <cellStyle name="Percent 16 6 4 3" xfId="5924" xr:uid="{00000000-0005-0000-0000-000052170000}"/>
    <cellStyle name="Percent 16 6 5" xfId="5925" xr:uid="{00000000-0005-0000-0000-000053170000}"/>
    <cellStyle name="Percent 16 6 5 2" xfId="5926" xr:uid="{00000000-0005-0000-0000-000054170000}"/>
    <cellStyle name="Percent 16 6 5 3" xfId="5927" xr:uid="{00000000-0005-0000-0000-000055170000}"/>
    <cellStyle name="Percent 16 6 6" xfId="5928" xr:uid="{00000000-0005-0000-0000-000056170000}"/>
    <cellStyle name="Percent 16 6 6 2" xfId="5929" xr:uid="{00000000-0005-0000-0000-000057170000}"/>
    <cellStyle name="Percent 16 6 6 3" xfId="5930" xr:uid="{00000000-0005-0000-0000-000058170000}"/>
    <cellStyle name="Percent 16 6 7" xfId="5931" xr:uid="{00000000-0005-0000-0000-000059170000}"/>
    <cellStyle name="Percent 16 6 7 2" xfId="5932" xr:uid="{00000000-0005-0000-0000-00005A170000}"/>
    <cellStyle name="Percent 16 6 7 3" xfId="5933" xr:uid="{00000000-0005-0000-0000-00005B170000}"/>
    <cellStyle name="Percent 16 6 8" xfId="5934" xr:uid="{00000000-0005-0000-0000-00005C170000}"/>
    <cellStyle name="Percent 16 6 8 2" xfId="5935" xr:uid="{00000000-0005-0000-0000-00005D170000}"/>
    <cellStyle name="Percent 16 6 8 3" xfId="5936" xr:uid="{00000000-0005-0000-0000-00005E170000}"/>
    <cellStyle name="Percent 16 6 9" xfId="5937" xr:uid="{00000000-0005-0000-0000-00005F170000}"/>
    <cellStyle name="Percent 16 6 9 2" xfId="5938" xr:uid="{00000000-0005-0000-0000-000060170000}"/>
    <cellStyle name="Percent 16 6 9 3" xfId="5939" xr:uid="{00000000-0005-0000-0000-000061170000}"/>
    <cellStyle name="Percent 16 7" xfId="5940" xr:uid="{00000000-0005-0000-0000-000062170000}"/>
    <cellStyle name="Percent 16 7 10" xfId="5941" xr:uid="{00000000-0005-0000-0000-000063170000}"/>
    <cellStyle name="Percent 16 7 10 2" xfId="5942" xr:uid="{00000000-0005-0000-0000-000064170000}"/>
    <cellStyle name="Percent 16 7 10 3" xfId="5943" xr:uid="{00000000-0005-0000-0000-000065170000}"/>
    <cellStyle name="Percent 16 7 11" xfId="5944" xr:uid="{00000000-0005-0000-0000-000066170000}"/>
    <cellStyle name="Percent 16 7 11 2" xfId="5945" xr:uid="{00000000-0005-0000-0000-000067170000}"/>
    <cellStyle name="Percent 16 7 11 3" xfId="5946" xr:uid="{00000000-0005-0000-0000-000068170000}"/>
    <cellStyle name="Percent 16 7 12" xfId="5947" xr:uid="{00000000-0005-0000-0000-000069170000}"/>
    <cellStyle name="Percent 16 7 12 2" xfId="5948" xr:uid="{00000000-0005-0000-0000-00006A170000}"/>
    <cellStyle name="Percent 16 7 12 3" xfId="5949" xr:uid="{00000000-0005-0000-0000-00006B170000}"/>
    <cellStyle name="Percent 16 7 13" xfId="5950" xr:uid="{00000000-0005-0000-0000-00006C170000}"/>
    <cellStyle name="Percent 16 7 13 2" xfId="5951" xr:uid="{00000000-0005-0000-0000-00006D170000}"/>
    <cellStyle name="Percent 16 7 13 3" xfId="5952" xr:uid="{00000000-0005-0000-0000-00006E170000}"/>
    <cellStyle name="Percent 16 7 14" xfId="5953" xr:uid="{00000000-0005-0000-0000-00006F170000}"/>
    <cellStyle name="Percent 16 7 14 2" xfId="5954" xr:uid="{00000000-0005-0000-0000-000070170000}"/>
    <cellStyle name="Percent 16 7 14 3" xfId="5955" xr:uid="{00000000-0005-0000-0000-000071170000}"/>
    <cellStyle name="Percent 16 7 15" xfId="5956" xr:uid="{00000000-0005-0000-0000-000072170000}"/>
    <cellStyle name="Percent 16 7 15 2" xfId="5957" xr:uid="{00000000-0005-0000-0000-000073170000}"/>
    <cellStyle name="Percent 16 7 15 3" xfId="5958" xr:uid="{00000000-0005-0000-0000-000074170000}"/>
    <cellStyle name="Percent 16 7 16" xfId="5959" xr:uid="{00000000-0005-0000-0000-000075170000}"/>
    <cellStyle name="Percent 16 7 16 2" xfId="5960" xr:uid="{00000000-0005-0000-0000-000076170000}"/>
    <cellStyle name="Percent 16 7 16 3" xfId="5961" xr:uid="{00000000-0005-0000-0000-000077170000}"/>
    <cellStyle name="Percent 16 7 17" xfId="5962" xr:uid="{00000000-0005-0000-0000-000078170000}"/>
    <cellStyle name="Percent 16 7 17 2" xfId="5963" xr:uid="{00000000-0005-0000-0000-000079170000}"/>
    <cellStyle name="Percent 16 7 17 3" xfId="5964" xr:uid="{00000000-0005-0000-0000-00007A170000}"/>
    <cellStyle name="Percent 16 7 18" xfId="5965" xr:uid="{00000000-0005-0000-0000-00007B170000}"/>
    <cellStyle name="Percent 16 7 18 2" xfId="5966" xr:uid="{00000000-0005-0000-0000-00007C170000}"/>
    <cellStyle name="Percent 16 7 19" xfId="5967" xr:uid="{00000000-0005-0000-0000-00007D170000}"/>
    <cellStyle name="Percent 16 7 19 2" xfId="5968" xr:uid="{00000000-0005-0000-0000-00007E170000}"/>
    <cellStyle name="Percent 16 7 2" xfId="5969" xr:uid="{00000000-0005-0000-0000-00007F170000}"/>
    <cellStyle name="Percent 16 7 2 2" xfId="5970" xr:uid="{00000000-0005-0000-0000-000080170000}"/>
    <cellStyle name="Percent 16 7 2 2 2" xfId="5971" xr:uid="{00000000-0005-0000-0000-000081170000}"/>
    <cellStyle name="Percent 16 7 2 3" xfId="5972" xr:uid="{00000000-0005-0000-0000-000082170000}"/>
    <cellStyle name="Percent 16 7 2 3 2" xfId="5973" xr:uid="{00000000-0005-0000-0000-000083170000}"/>
    <cellStyle name="Percent 16 7 2 4" xfId="5974" xr:uid="{00000000-0005-0000-0000-000084170000}"/>
    <cellStyle name="Percent 16 7 2 5" xfId="5975" xr:uid="{00000000-0005-0000-0000-000085170000}"/>
    <cellStyle name="Percent 16 7 20" xfId="5976" xr:uid="{00000000-0005-0000-0000-000086170000}"/>
    <cellStyle name="Percent 16 7 21" xfId="5977" xr:uid="{00000000-0005-0000-0000-000087170000}"/>
    <cellStyle name="Percent 16 7 3" xfId="5978" xr:uid="{00000000-0005-0000-0000-000088170000}"/>
    <cellStyle name="Percent 16 7 3 2" xfId="5979" xr:uid="{00000000-0005-0000-0000-000089170000}"/>
    <cellStyle name="Percent 16 7 3 2 2" xfId="5980" xr:uid="{00000000-0005-0000-0000-00008A170000}"/>
    <cellStyle name="Percent 16 7 3 3" xfId="5981" xr:uid="{00000000-0005-0000-0000-00008B170000}"/>
    <cellStyle name="Percent 16 7 3 3 2" xfId="5982" xr:uid="{00000000-0005-0000-0000-00008C170000}"/>
    <cellStyle name="Percent 16 7 3 4" xfId="5983" xr:uid="{00000000-0005-0000-0000-00008D170000}"/>
    <cellStyle name="Percent 16 7 3 5" xfId="5984" xr:uid="{00000000-0005-0000-0000-00008E170000}"/>
    <cellStyle name="Percent 16 7 4" xfId="5985" xr:uid="{00000000-0005-0000-0000-00008F170000}"/>
    <cellStyle name="Percent 16 7 4 2" xfId="5986" xr:uid="{00000000-0005-0000-0000-000090170000}"/>
    <cellStyle name="Percent 16 7 4 3" xfId="5987" xr:uid="{00000000-0005-0000-0000-000091170000}"/>
    <cellStyle name="Percent 16 7 5" xfId="5988" xr:uid="{00000000-0005-0000-0000-000092170000}"/>
    <cellStyle name="Percent 16 7 5 2" xfId="5989" xr:uid="{00000000-0005-0000-0000-000093170000}"/>
    <cellStyle name="Percent 16 7 5 3" xfId="5990" xr:uid="{00000000-0005-0000-0000-000094170000}"/>
    <cellStyle name="Percent 16 7 6" xfId="5991" xr:uid="{00000000-0005-0000-0000-000095170000}"/>
    <cellStyle name="Percent 16 7 6 2" xfId="5992" xr:uid="{00000000-0005-0000-0000-000096170000}"/>
    <cellStyle name="Percent 16 7 6 3" xfId="5993" xr:uid="{00000000-0005-0000-0000-000097170000}"/>
    <cellStyle name="Percent 16 7 7" xfId="5994" xr:uid="{00000000-0005-0000-0000-000098170000}"/>
    <cellStyle name="Percent 16 7 7 2" xfId="5995" xr:uid="{00000000-0005-0000-0000-000099170000}"/>
    <cellStyle name="Percent 16 7 7 3" xfId="5996" xr:uid="{00000000-0005-0000-0000-00009A170000}"/>
    <cellStyle name="Percent 16 7 8" xfId="5997" xr:uid="{00000000-0005-0000-0000-00009B170000}"/>
    <cellStyle name="Percent 16 7 8 2" xfId="5998" xr:uid="{00000000-0005-0000-0000-00009C170000}"/>
    <cellStyle name="Percent 16 7 8 3" xfId="5999" xr:uid="{00000000-0005-0000-0000-00009D170000}"/>
    <cellStyle name="Percent 16 7 9" xfId="6000" xr:uid="{00000000-0005-0000-0000-00009E170000}"/>
    <cellStyle name="Percent 16 7 9 2" xfId="6001" xr:uid="{00000000-0005-0000-0000-00009F170000}"/>
    <cellStyle name="Percent 16 7 9 3" xfId="6002" xr:uid="{00000000-0005-0000-0000-0000A0170000}"/>
    <cellStyle name="Percent 16 8" xfId="6003" xr:uid="{00000000-0005-0000-0000-0000A1170000}"/>
    <cellStyle name="Percent 16 8 10" xfId="6004" xr:uid="{00000000-0005-0000-0000-0000A2170000}"/>
    <cellStyle name="Percent 16 8 10 2" xfId="6005" xr:uid="{00000000-0005-0000-0000-0000A3170000}"/>
    <cellStyle name="Percent 16 8 10 3" xfId="6006" xr:uid="{00000000-0005-0000-0000-0000A4170000}"/>
    <cellStyle name="Percent 16 8 11" xfId="6007" xr:uid="{00000000-0005-0000-0000-0000A5170000}"/>
    <cellStyle name="Percent 16 8 11 2" xfId="6008" xr:uid="{00000000-0005-0000-0000-0000A6170000}"/>
    <cellStyle name="Percent 16 8 11 3" xfId="6009" xr:uid="{00000000-0005-0000-0000-0000A7170000}"/>
    <cellStyle name="Percent 16 8 12" xfId="6010" xr:uid="{00000000-0005-0000-0000-0000A8170000}"/>
    <cellStyle name="Percent 16 8 12 2" xfId="6011" xr:uid="{00000000-0005-0000-0000-0000A9170000}"/>
    <cellStyle name="Percent 16 8 12 3" xfId="6012" xr:uid="{00000000-0005-0000-0000-0000AA170000}"/>
    <cellStyle name="Percent 16 8 13" xfId="6013" xr:uid="{00000000-0005-0000-0000-0000AB170000}"/>
    <cellStyle name="Percent 16 8 13 2" xfId="6014" xr:uid="{00000000-0005-0000-0000-0000AC170000}"/>
    <cellStyle name="Percent 16 8 13 3" xfId="6015" xr:uid="{00000000-0005-0000-0000-0000AD170000}"/>
    <cellStyle name="Percent 16 8 14" xfId="6016" xr:uid="{00000000-0005-0000-0000-0000AE170000}"/>
    <cellStyle name="Percent 16 8 14 2" xfId="6017" xr:uid="{00000000-0005-0000-0000-0000AF170000}"/>
    <cellStyle name="Percent 16 8 14 3" xfId="6018" xr:uid="{00000000-0005-0000-0000-0000B0170000}"/>
    <cellStyle name="Percent 16 8 15" xfId="6019" xr:uid="{00000000-0005-0000-0000-0000B1170000}"/>
    <cellStyle name="Percent 16 8 15 2" xfId="6020" xr:uid="{00000000-0005-0000-0000-0000B2170000}"/>
    <cellStyle name="Percent 16 8 15 3" xfId="6021" xr:uid="{00000000-0005-0000-0000-0000B3170000}"/>
    <cellStyle name="Percent 16 8 16" xfId="6022" xr:uid="{00000000-0005-0000-0000-0000B4170000}"/>
    <cellStyle name="Percent 16 8 16 2" xfId="6023" xr:uid="{00000000-0005-0000-0000-0000B5170000}"/>
    <cellStyle name="Percent 16 8 16 3" xfId="6024" xr:uid="{00000000-0005-0000-0000-0000B6170000}"/>
    <cellStyle name="Percent 16 8 17" xfId="6025" xr:uid="{00000000-0005-0000-0000-0000B7170000}"/>
    <cellStyle name="Percent 16 8 17 2" xfId="6026" xr:uid="{00000000-0005-0000-0000-0000B8170000}"/>
    <cellStyle name="Percent 16 8 17 3" xfId="6027" xr:uid="{00000000-0005-0000-0000-0000B9170000}"/>
    <cellStyle name="Percent 16 8 18" xfId="6028" xr:uid="{00000000-0005-0000-0000-0000BA170000}"/>
    <cellStyle name="Percent 16 8 19" xfId="6029" xr:uid="{00000000-0005-0000-0000-0000BB170000}"/>
    <cellStyle name="Percent 16 8 2" xfId="6030" xr:uid="{00000000-0005-0000-0000-0000BC170000}"/>
    <cellStyle name="Percent 16 8 2 2" xfId="6031" xr:uid="{00000000-0005-0000-0000-0000BD170000}"/>
    <cellStyle name="Percent 16 8 2 3" xfId="6032" xr:uid="{00000000-0005-0000-0000-0000BE170000}"/>
    <cellStyle name="Percent 16 8 3" xfId="6033" xr:uid="{00000000-0005-0000-0000-0000BF170000}"/>
    <cellStyle name="Percent 16 8 3 2" xfId="6034" xr:uid="{00000000-0005-0000-0000-0000C0170000}"/>
    <cellStyle name="Percent 16 8 3 3" xfId="6035" xr:uid="{00000000-0005-0000-0000-0000C1170000}"/>
    <cellStyle name="Percent 16 8 4" xfId="6036" xr:uid="{00000000-0005-0000-0000-0000C2170000}"/>
    <cellStyle name="Percent 16 8 4 2" xfId="6037" xr:uid="{00000000-0005-0000-0000-0000C3170000}"/>
    <cellStyle name="Percent 16 8 4 3" xfId="6038" xr:uid="{00000000-0005-0000-0000-0000C4170000}"/>
    <cellStyle name="Percent 16 8 5" xfId="6039" xr:uid="{00000000-0005-0000-0000-0000C5170000}"/>
    <cellStyle name="Percent 16 8 5 2" xfId="6040" xr:uid="{00000000-0005-0000-0000-0000C6170000}"/>
    <cellStyle name="Percent 16 8 5 3" xfId="6041" xr:uid="{00000000-0005-0000-0000-0000C7170000}"/>
    <cellStyle name="Percent 16 8 6" xfId="6042" xr:uid="{00000000-0005-0000-0000-0000C8170000}"/>
    <cellStyle name="Percent 16 8 6 2" xfId="6043" xr:uid="{00000000-0005-0000-0000-0000C9170000}"/>
    <cellStyle name="Percent 16 8 6 3" xfId="6044" xr:uid="{00000000-0005-0000-0000-0000CA170000}"/>
    <cellStyle name="Percent 16 8 7" xfId="6045" xr:uid="{00000000-0005-0000-0000-0000CB170000}"/>
    <cellStyle name="Percent 16 8 7 2" xfId="6046" xr:uid="{00000000-0005-0000-0000-0000CC170000}"/>
    <cellStyle name="Percent 16 8 7 3" xfId="6047" xr:uid="{00000000-0005-0000-0000-0000CD170000}"/>
    <cellStyle name="Percent 16 8 8" xfId="6048" xr:uid="{00000000-0005-0000-0000-0000CE170000}"/>
    <cellStyle name="Percent 16 8 8 2" xfId="6049" xr:uid="{00000000-0005-0000-0000-0000CF170000}"/>
    <cellStyle name="Percent 16 8 8 3" xfId="6050" xr:uid="{00000000-0005-0000-0000-0000D0170000}"/>
    <cellStyle name="Percent 16 8 9" xfId="6051" xr:uid="{00000000-0005-0000-0000-0000D1170000}"/>
    <cellStyle name="Percent 16 8 9 2" xfId="6052" xr:uid="{00000000-0005-0000-0000-0000D2170000}"/>
    <cellStyle name="Percent 16 8 9 3" xfId="6053" xr:uid="{00000000-0005-0000-0000-0000D3170000}"/>
    <cellStyle name="Percent 16 9" xfId="6054" xr:uid="{00000000-0005-0000-0000-0000D4170000}"/>
    <cellStyle name="Percent 16 9 10" xfId="6055" xr:uid="{00000000-0005-0000-0000-0000D5170000}"/>
    <cellStyle name="Percent 16 9 10 2" xfId="6056" xr:uid="{00000000-0005-0000-0000-0000D6170000}"/>
    <cellStyle name="Percent 16 9 10 3" xfId="6057" xr:uid="{00000000-0005-0000-0000-0000D7170000}"/>
    <cellStyle name="Percent 16 9 11" xfId="6058" xr:uid="{00000000-0005-0000-0000-0000D8170000}"/>
    <cellStyle name="Percent 16 9 11 2" xfId="6059" xr:uid="{00000000-0005-0000-0000-0000D9170000}"/>
    <cellStyle name="Percent 16 9 11 3" xfId="6060" xr:uid="{00000000-0005-0000-0000-0000DA170000}"/>
    <cellStyle name="Percent 16 9 12" xfId="6061" xr:uid="{00000000-0005-0000-0000-0000DB170000}"/>
    <cellStyle name="Percent 16 9 12 2" xfId="6062" xr:uid="{00000000-0005-0000-0000-0000DC170000}"/>
    <cellStyle name="Percent 16 9 12 3" xfId="6063" xr:uid="{00000000-0005-0000-0000-0000DD170000}"/>
    <cellStyle name="Percent 16 9 13" xfId="6064" xr:uid="{00000000-0005-0000-0000-0000DE170000}"/>
    <cellStyle name="Percent 16 9 13 2" xfId="6065" xr:uid="{00000000-0005-0000-0000-0000DF170000}"/>
    <cellStyle name="Percent 16 9 13 3" xfId="6066" xr:uid="{00000000-0005-0000-0000-0000E0170000}"/>
    <cellStyle name="Percent 16 9 14" xfId="6067" xr:uid="{00000000-0005-0000-0000-0000E1170000}"/>
    <cellStyle name="Percent 16 9 14 2" xfId="6068" xr:uid="{00000000-0005-0000-0000-0000E2170000}"/>
    <cellStyle name="Percent 16 9 14 3" xfId="6069" xr:uid="{00000000-0005-0000-0000-0000E3170000}"/>
    <cellStyle name="Percent 16 9 15" xfId="6070" xr:uid="{00000000-0005-0000-0000-0000E4170000}"/>
    <cellStyle name="Percent 16 9 15 2" xfId="6071" xr:uid="{00000000-0005-0000-0000-0000E5170000}"/>
    <cellStyle name="Percent 16 9 15 3" xfId="6072" xr:uid="{00000000-0005-0000-0000-0000E6170000}"/>
    <cellStyle name="Percent 16 9 16" xfId="6073" xr:uid="{00000000-0005-0000-0000-0000E7170000}"/>
    <cellStyle name="Percent 16 9 16 2" xfId="6074" xr:uid="{00000000-0005-0000-0000-0000E8170000}"/>
    <cellStyle name="Percent 16 9 16 3" xfId="6075" xr:uid="{00000000-0005-0000-0000-0000E9170000}"/>
    <cellStyle name="Percent 16 9 17" xfId="6076" xr:uid="{00000000-0005-0000-0000-0000EA170000}"/>
    <cellStyle name="Percent 16 9 17 2" xfId="6077" xr:uid="{00000000-0005-0000-0000-0000EB170000}"/>
    <cellStyle name="Percent 16 9 17 3" xfId="6078" xr:uid="{00000000-0005-0000-0000-0000EC170000}"/>
    <cellStyle name="Percent 16 9 18" xfId="6079" xr:uid="{00000000-0005-0000-0000-0000ED170000}"/>
    <cellStyle name="Percent 16 9 19" xfId="6080" xr:uid="{00000000-0005-0000-0000-0000EE170000}"/>
    <cellStyle name="Percent 16 9 2" xfId="6081" xr:uid="{00000000-0005-0000-0000-0000EF170000}"/>
    <cellStyle name="Percent 16 9 2 2" xfId="6082" xr:uid="{00000000-0005-0000-0000-0000F0170000}"/>
    <cellStyle name="Percent 16 9 2 3" xfId="6083" xr:uid="{00000000-0005-0000-0000-0000F1170000}"/>
    <cellStyle name="Percent 16 9 3" xfId="6084" xr:uid="{00000000-0005-0000-0000-0000F2170000}"/>
    <cellStyle name="Percent 16 9 3 2" xfId="6085" xr:uid="{00000000-0005-0000-0000-0000F3170000}"/>
    <cellStyle name="Percent 16 9 3 3" xfId="6086" xr:uid="{00000000-0005-0000-0000-0000F4170000}"/>
    <cellStyle name="Percent 16 9 4" xfId="6087" xr:uid="{00000000-0005-0000-0000-0000F5170000}"/>
    <cellStyle name="Percent 16 9 4 2" xfId="6088" xr:uid="{00000000-0005-0000-0000-0000F6170000}"/>
    <cellStyle name="Percent 16 9 4 3" xfId="6089" xr:uid="{00000000-0005-0000-0000-0000F7170000}"/>
    <cellStyle name="Percent 16 9 5" xfId="6090" xr:uid="{00000000-0005-0000-0000-0000F8170000}"/>
    <cellStyle name="Percent 16 9 5 2" xfId="6091" xr:uid="{00000000-0005-0000-0000-0000F9170000}"/>
    <cellStyle name="Percent 16 9 5 3" xfId="6092" xr:uid="{00000000-0005-0000-0000-0000FA170000}"/>
    <cellStyle name="Percent 16 9 6" xfId="6093" xr:uid="{00000000-0005-0000-0000-0000FB170000}"/>
    <cellStyle name="Percent 16 9 6 2" xfId="6094" xr:uid="{00000000-0005-0000-0000-0000FC170000}"/>
    <cellStyle name="Percent 16 9 6 3" xfId="6095" xr:uid="{00000000-0005-0000-0000-0000FD170000}"/>
    <cellStyle name="Percent 16 9 7" xfId="6096" xr:uid="{00000000-0005-0000-0000-0000FE170000}"/>
    <cellStyle name="Percent 16 9 7 2" xfId="6097" xr:uid="{00000000-0005-0000-0000-0000FF170000}"/>
    <cellStyle name="Percent 16 9 7 3" xfId="6098" xr:uid="{00000000-0005-0000-0000-000000180000}"/>
    <cellStyle name="Percent 16 9 8" xfId="6099" xr:uid="{00000000-0005-0000-0000-000001180000}"/>
    <cellStyle name="Percent 16 9 8 2" xfId="6100" xr:uid="{00000000-0005-0000-0000-000002180000}"/>
    <cellStyle name="Percent 16 9 8 3" xfId="6101" xr:uid="{00000000-0005-0000-0000-000003180000}"/>
    <cellStyle name="Percent 16 9 9" xfId="6102" xr:uid="{00000000-0005-0000-0000-000004180000}"/>
    <cellStyle name="Percent 16 9 9 2" xfId="6103" xr:uid="{00000000-0005-0000-0000-000005180000}"/>
    <cellStyle name="Percent 16 9 9 3" xfId="6104" xr:uid="{00000000-0005-0000-0000-000006180000}"/>
    <cellStyle name="Percent 17" xfId="6105" xr:uid="{00000000-0005-0000-0000-000007180000}"/>
    <cellStyle name="Percent 17 10" xfId="6106" xr:uid="{00000000-0005-0000-0000-000008180000}"/>
    <cellStyle name="Percent 17 11" xfId="6107" xr:uid="{00000000-0005-0000-0000-000009180000}"/>
    <cellStyle name="Percent 17 2" xfId="6108" xr:uid="{00000000-0005-0000-0000-00000A180000}"/>
    <cellStyle name="Percent 17 2 2" xfId="6109" xr:uid="{00000000-0005-0000-0000-00000B180000}"/>
    <cellStyle name="Percent 17 3" xfId="6110" xr:uid="{00000000-0005-0000-0000-00000C180000}"/>
    <cellStyle name="Percent 17 3 2" xfId="6111" xr:uid="{00000000-0005-0000-0000-00000D180000}"/>
    <cellStyle name="Percent 17 4" xfId="6112" xr:uid="{00000000-0005-0000-0000-00000E180000}"/>
    <cellStyle name="Percent 17 4 2" xfId="6113" xr:uid="{00000000-0005-0000-0000-00000F180000}"/>
    <cellStyle name="Percent 17 5" xfId="6114" xr:uid="{00000000-0005-0000-0000-000010180000}"/>
    <cellStyle name="Percent 17 5 2" xfId="6115" xr:uid="{00000000-0005-0000-0000-000011180000}"/>
    <cellStyle name="Percent 17 6" xfId="6116" xr:uid="{00000000-0005-0000-0000-000012180000}"/>
    <cellStyle name="Percent 17 6 2" xfId="6117" xr:uid="{00000000-0005-0000-0000-000013180000}"/>
    <cellStyle name="Percent 17 7" xfId="6118" xr:uid="{00000000-0005-0000-0000-000014180000}"/>
    <cellStyle name="Percent 17 7 2" xfId="6119" xr:uid="{00000000-0005-0000-0000-000015180000}"/>
    <cellStyle name="Percent 17 7 2 2" xfId="6120" xr:uid="{00000000-0005-0000-0000-000016180000}"/>
    <cellStyle name="Percent 17 7 3" xfId="6121" xr:uid="{00000000-0005-0000-0000-000017180000}"/>
    <cellStyle name="Percent 17 7 3 2" xfId="6122" xr:uid="{00000000-0005-0000-0000-000018180000}"/>
    <cellStyle name="Percent 17 7 4" xfId="6123" xr:uid="{00000000-0005-0000-0000-000019180000}"/>
    <cellStyle name="Percent 17 8" xfId="6124" xr:uid="{00000000-0005-0000-0000-00001A180000}"/>
    <cellStyle name="Percent 17 8 2" xfId="6125" xr:uid="{00000000-0005-0000-0000-00001B180000}"/>
    <cellStyle name="Percent 17 8 2 2" xfId="6126" xr:uid="{00000000-0005-0000-0000-00001C180000}"/>
    <cellStyle name="Percent 17 8 3" xfId="6127" xr:uid="{00000000-0005-0000-0000-00001D180000}"/>
    <cellStyle name="Percent 17 9" xfId="6128" xr:uid="{00000000-0005-0000-0000-00001E180000}"/>
    <cellStyle name="Percent 17 9 2" xfId="6129" xr:uid="{00000000-0005-0000-0000-00001F180000}"/>
    <cellStyle name="Percent 18" xfId="6130" xr:uid="{00000000-0005-0000-0000-000020180000}"/>
    <cellStyle name="Percent 18 2" xfId="6131" xr:uid="{00000000-0005-0000-0000-000021180000}"/>
    <cellStyle name="Percent 18 2 2" xfId="6132" xr:uid="{00000000-0005-0000-0000-000022180000}"/>
    <cellStyle name="Percent 18 3" xfId="6133" xr:uid="{00000000-0005-0000-0000-000023180000}"/>
    <cellStyle name="Percent 19" xfId="6134" xr:uid="{00000000-0005-0000-0000-000024180000}"/>
    <cellStyle name="Percent 19 2" xfId="6135" xr:uid="{00000000-0005-0000-0000-000025180000}"/>
    <cellStyle name="Percent 19 2 2" xfId="6136" xr:uid="{00000000-0005-0000-0000-000026180000}"/>
    <cellStyle name="Percent 19 3" xfId="6137" xr:uid="{00000000-0005-0000-0000-000027180000}"/>
    <cellStyle name="Percent 2" xfId="6138" xr:uid="{00000000-0005-0000-0000-000028180000}"/>
    <cellStyle name="Percent 2 10" xfId="6139" xr:uid="{00000000-0005-0000-0000-000029180000}"/>
    <cellStyle name="Percent 2 10 10" xfId="6140" xr:uid="{00000000-0005-0000-0000-00002A180000}"/>
    <cellStyle name="Percent 2 10 2" xfId="6141" xr:uid="{00000000-0005-0000-0000-00002B180000}"/>
    <cellStyle name="Percent 2 10 2 2" xfId="6142" xr:uid="{00000000-0005-0000-0000-00002C180000}"/>
    <cellStyle name="Percent 2 10 2 3" xfId="6143" xr:uid="{00000000-0005-0000-0000-00002D180000}"/>
    <cellStyle name="Percent 2 10 3" xfId="6144" xr:uid="{00000000-0005-0000-0000-00002E180000}"/>
    <cellStyle name="Percent 2 10 3 2" xfId="6145" xr:uid="{00000000-0005-0000-0000-00002F180000}"/>
    <cellStyle name="Percent 2 10 3 3" xfId="6146" xr:uid="{00000000-0005-0000-0000-000030180000}"/>
    <cellStyle name="Percent 2 10 4" xfId="6147" xr:uid="{00000000-0005-0000-0000-000031180000}"/>
    <cellStyle name="Percent 2 10 4 2" xfId="6148" xr:uid="{00000000-0005-0000-0000-000032180000}"/>
    <cellStyle name="Percent 2 10 4 3" xfId="6149" xr:uid="{00000000-0005-0000-0000-000033180000}"/>
    <cellStyle name="Percent 2 10 5" xfId="6150" xr:uid="{00000000-0005-0000-0000-000034180000}"/>
    <cellStyle name="Percent 2 10 5 2" xfId="6151" xr:uid="{00000000-0005-0000-0000-000035180000}"/>
    <cellStyle name="Percent 2 10 5 3" xfId="6152" xr:uid="{00000000-0005-0000-0000-000036180000}"/>
    <cellStyle name="Percent 2 10 6" xfId="6153" xr:uid="{00000000-0005-0000-0000-000037180000}"/>
    <cellStyle name="Percent 2 10 6 2" xfId="6154" xr:uid="{00000000-0005-0000-0000-000038180000}"/>
    <cellStyle name="Percent 2 10 6 3" xfId="6155" xr:uid="{00000000-0005-0000-0000-000039180000}"/>
    <cellStyle name="Percent 2 10 7" xfId="6156" xr:uid="{00000000-0005-0000-0000-00003A180000}"/>
    <cellStyle name="Percent 2 10 7 2" xfId="6157" xr:uid="{00000000-0005-0000-0000-00003B180000}"/>
    <cellStyle name="Percent 2 10 7 3" xfId="6158" xr:uid="{00000000-0005-0000-0000-00003C180000}"/>
    <cellStyle name="Percent 2 10 8" xfId="6159" xr:uid="{00000000-0005-0000-0000-00003D180000}"/>
    <cellStyle name="Percent 2 10 8 2" xfId="6160" xr:uid="{00000000-0005-0000-0000-00003E180000}"/>
    <cellStyle name="Percent 2 10 8 3" xfId="6161" xr:uid="{00000000-0005-0000-0000-00003F180000}"/>
    <cellStyle name="Percent 2 10 9" xfId="6162" xr:uid="{00000000-0005-0000-0000-000040180000}"/>
    <cellStyle name="Percent 2 11" xfId="6163" xr:uid="{00000000-0005-0000-0000-000041180000}"/>
    <cellStyle name="Percent 2 11 10" xfId="6164" xr:uid="{00000000-0005-0000-0000-000042180000}"/>
    <cellStyle name="Percent 2 11 2" xfId="6165" xr:uid="{00000000-0005-0000-0000-000043180000}"/>
    <cellStyle name="Percent 2 11 2 2" xfId="6166" xr:uid="{00000000-0005-0000-0000-000044180000}"/>
    <cellStyle name="Percent 2 11 2 3" xfId="6167" xr:uid="{00000000-0005-0000-0000-000045180000}"/>
    <cellStyle name="Percent 2 11 3" xfId="6168" xr:uid="{00000000-0005-0000-0000-000046180000}"/>
    <cellStyle name="Percent 2 11 3 2" xfId="6169" xr:uid="{00000000-0005-0000-0000-000047180000}"/>
    <cellStyle name="Percent 2 11 3 3" xfId="6170" xr:uid="{00000000-0005-0000-0000-000048180000}"/>
    <cellStyle name="Percent 2 11 4" xfId="6171" xr:uid="{00000000-0005-0000-0000-000049180000}"/>
    <cellStyle name="Percent 2 11 4 2" xfId="6172" xr:uid="{00000000-0005-0000-0000-00004A180000}"/>
    <cellStyle name="Percent 2 11 4 3" xfId="6173" xr:uid="{00000000-0005-0000-0000-00004B180000}"/>
    <cellStyle name="Percent 2 11 5" xfId="6174" xr:uid="{00000000-0005-0000-0000-00004C180000}"/>
    <cellStyle name="Percent 2 11 5 2" xfId="6175" xr:uid="{00000000-0005-0000-0000-00004D180000}"/>
    <cellStyle name="Percent 2 11 5 3" xfId="6176" xr:uid="{00000000-0005-0000-0000-00004E180000}"/>
    <cellStyle name="Percent 2 11 6" xfId="6177" xr:uid="{00000000-0005-0000-0000-00004F180000}"/>
    <cellStyle name="Percent 2 11 6 2" xfId="6178" xr:uid="{00000000-0005-0000-0000-000050180000}"/>
    <cellStyle name="Percent 2 11 6 3" xfId="6179" xr:uid="{00000000-0005-0000-0000-000051180000}"/>
    <cellStyle name="Percent 2 11 7" xfId="6180" xr:uid="{00000000-0005-0000-0000-000052180000}"/>
    <cellStyle name="Percent 2 11 7 2" xfId="6181" xr:uid="{00000000-0005-0000-0000-000053180000}"/>
    <cellStyle name="Percent 2 11 7 3" xfId="6182" xr:uid="{00000000-0005-0000-0000-000054180000}"/>
    <cellStyle name="Percent 2 11 8" xfId="6183" xr:uid="{00000000-0005-0000-0000-000055180000}"/>
    <cellStyle name="Percent 2 11 8 2" xfId="6184" xr:uid="{00000000-0005-0000-0000-000056180000}"/>
    <cellStyle name="Percent 2 11 8 3" xfId="6185" xr:uid="{00000000-0005-0000-0000-000057180000}"/>
    <cellStyle name="Percent 2 11 9" xfId="6186" xr:uid="{00000000-0005-0000-0000-000058180000}"/>
    <cellStyle name="Percent 2 12" xfId="6187" xr:uid="{00000000-0005-0000-0000-000059180000}"/>
    <cellStyle name="Percent 2 12 2" xfId="6188" xr:uid="{00000000-0005-0000-0000-00005A180000}"/>
    <cellStyle name="Percent 2 12 3" xfId="6189" xr:uid="{00000000-0005-0000-0000-00005B180000}"/>
    <cellStyle name="Percent 2 13" xfId="6190" xr:uid="{00000000-0005-0000-0000-00005C180000}"/>
    <cellStyle name="Percent 2 13 2" xfId="6191" xr:uid="{00000000-0005-0000-0000-00005D180000}"/>
    <cellStyle name="Percent 2 13 3" xfId="6192" xr:uid="{00000000-0005-0000-0000-00005E180000}"/>
    <cellStyle name="Percent 2 14" xfId="6193" xr:uid="{00000000-0005-0000-0000-00005F180000}"/>
    <cellStyle name="Percent 2 14 2" xfId="6194" xr:uid="{00000000-0005-0000-0000-000060180000}"/>
    <cellStyle name="Percent 2 14 3" xfId="6195" xr:uid="{00000000-0005-0000-0000-000061180000}"/>
    <cellStyle name="Percent 2 15" xfId="6196" xr:uid="{00000000-0005-0000-0000-000062180000}"/>
    <cellStyle name="Percent 2 15 2" xfId="6197" xr:uid="{00000000-0005-0000-0000-000063180000}"/>
    <cellStyle name="Percent 2 15 3" xfId="6198" xr:uid="{00000000-0005-0000-0000-000064180000}"/>
    <cellStyle name="Percent 2 16" xfId="6199" xr:uid="{00000000-0005-0000-0000-000065180000}"/>
    <cellStyle name="Percent 2 16 2" xfId="6200" xr:uid="{00000000-0005-0000-0000-000066180000}"/>
    <cellStyle name="Percent 2 16 3" xfId="6201" xr:uid="{00000000-0005-0000-0000-000067180000}"/>
    <cellStyle name="Percent 2 17" xfId="6202" xr:uid="{00000000-0005-0000-0000-000068180000}"/>
    <cellStyle name="Percent 2 17 2" xfId="6203" xr:uid="{00000000-0005-0000-0000-000069180000}"/>
    <cellStyle name="Percent 2 17 3" xfId="6204" xr:uid="{00000000-0005-0000-0000-00006A180000}"/>
    <cellStyle name="Percent 2 18" xfId="6205" xr:uid="{00000000-0005-0000-0000-00006B180000}"/>
    <cellStyle name="Percent 2 18 2" xfId="6206" xr:uid="{00000000-0005-0000-0000-00006C180000}"/>
    <cellStyle name="Percent 2 18 3" xfId="6207" xr:uid="{00000000-0005-0000-0000-00006D180000}"/>
    <cellStyle name="Percent 2 19" xfId="6208" xr:uid="{00000000-0005-0000-0000-00006E180000}"/>
    <cellStyle name="Percent 2 19 2" xfId="6209" xr:uid="{00000000-0005-0000-0000-00006F180000}"/>
    <cellStyle name="Percent 2 2" xfId="6210" xr:uid="{00000000-0005-0000-0000-000070180000}"/>
    <cellStyle name="Percent 2 2 10" xfId="6211" xr:uid="{00000000-0005-0000-0000-000071180000}"/>
    <cellStyle name="Percent 2 2 10 2" xfId="6212" xr:uid="{00000000-0005-0000-0000-000072180000}"/>
    <cellStyle name="Percent 2 2 2" xfId="6213" xr:uid="{00000000-0005-0000-0000-000073180000}"/>
    <cellStyle name="Percent 2 2 2 2" xfId="6214" xr:uid="{00000000-0005-0000-0000-000074180000}"/>
    <cellStyle name="Percent 2 2 2 2 2" xfId="6215" xr:uid="{00000000-0005-0000-0000-000075180000}"/>
    <cellStyle name="Percent 2 2 3" xfId="6216" xr:uid="{00000000-0005-0000-0000-000076180000}"/>
    <cellStyle name="Percent 2 2 3 2" xfId="6217" xr:uid="{00000000-0005-0000-0000-000077180000}"/>
    <cellStyle name="Percent 2 2 3 2 2" xfId="6218" xr:uid="{00000000-0005-0000-0000-000078180000}"/>
    <cellStyle name="Percent 2 2 3 2 2 2" xfId="6219" xr:uid="{00000000-0005-0000-0000-000079180000}"/>
    <cellStyle name="Percent 2 2 3 3" xfId="6220" xr:uid="{00000000-0005-0000-0000-00007A180000}"/>
    <cellStyle name="Percent 2 2 3 3 2" xfId="6221" xr:uid="{00000000-0005-0000-0000-00007B180000}"/>
    <cellStyle name="Percent 2 2 3 4" xfId="6222" xr:uid="{00000000-0005-0000-0000-00007C180000}"/>
    <cellStyle name="Percent 2 2 3 4 2" xfId="6223" xr:uid="{00000000-0005-0000-0000-00007D180000}"/>
    <cellStyle name="Percent 2 2 3 4 2 2" xfId="6224" xr:uid="{00000000-0005-0000-0000-00007E180000}"/>
    <cellStyle name="Percent 2 2 3 4 3" xfId="6225" xr:uid="{00000000-0005-0000-0000-00007F180000}"/>
    <cellStyle name="Percent 2 2 3 5" xfId="6226" xr:uid="{00000000-0005-0000-0000-000080180000}"/>
    <cellStyle name="Percent 2 2 3 5 2" xfId="6227" xr:uid="{00000000-0005-0000-0000-000081180000}"/>
    <cellStyle name="Percent 2 2 4" xfId="6228" xr:uid="{00000000-0005-0000-0000-000082180000}"/>
    <cellStyle name="Percent 2 2 4 2" xfId="6229" xr:uid="{00000000-0005-0000-0000-000083180000}"/>
    <cellStyle name="Percent 2 2 4 2 2" xfId="6230" xr:uid="{00000000-0005-0000-0000-000084180000}"/>
    <cellStyle name="Percent 2 2 4 3" xfId="6231" xr:uid="{00000000-0005-0000-0000-000085180000}"/>
    <cellStyle name="Percent 2 2 4 3 2" xfId="6232" xr:uid="{00000000-0005-0000-0000-000086180000}"/>
    <cellStyle name="Percent 2 2 4 4" xfId="6233" xr:uid="{00000000-0005-0000-0000-000087180000}"/>
    <cellStyle name="Percent 2 2 4 5" xfId="6234" xr:uid="{00000000-0005-0000-0000-000088180000}"/>
    <cellStyle name="Percent 2 2 5" xfId="6235" xr:uid="{00000000-0005-0000-0000-000089180000}"/>
    <cellStyle name="Percent 2 2 5 2" xfId="6236" xr:uid="{00000000-0005-0000-0000-00008A180000}"/>
    <cellStyle name="Percent 2 2 5 3" xfId="6237" xr:uid="{00000000-0005-0000-0000-00008B180000}"/>
    <cellStyle name="Percent 2 2 6" xfId="6238" xr:uid="{00000000-0005-0000-0000-00008C180000}"/>
    <cellStyle name="Percent 2 2 6 2" xfId="6239" xr:uid="{00000000-0005-0000-0000-00008D180000}"/>
    <cellStyle name="Percent 2 2 6 2 2" xfId="6240" xr:uid="{00000000-0005-0000-0000-00008E180000}"/>
    <cellStyle name="Percent 2 2 6 3" xfId="6241" xr:uid="{00000000-0005-0000-0000-00008F180000}"/>
    <cellStyle name="Percent 2 2 6 3 2" xfId="6242" xr:uid="{00000000-0005-0000-0000-000090180000}"/>
    <cellStyle name="Percent 2 2 6 4" xfId="6243" xr:uid="{00000000-0005-0000-0000-000091180000}"/>
    <cellStyle name="Percent 2 2 6 5" xfId="6244" xr:uid="{00000000-0005-0000-0000-000092180000}"/>
    <cellStyle name="Percent 2 2 7" xfId="6245" xr:uid="{00000000-0005-0000-0000-000093180000}"/>
    <cellStyle name="Percent 2 2 7 2" xfId="6246" xr:uid="{00000000-0005-0000-0000-000094180000}"/>
    <cellStyle name="Percent 2 2 7 2 2" xfId="6247" xr:uid="{00000000-0005-0000-0000-000095180000}"/>
    <cellStyle name="Percent 2 2 7 3" xfId="6248" xr:uid="{00000000-0005-0000-0000-000096180000}"/>
    <cellStyle name="Percent 2 2 7 3 2" xfId="6249" xr:uid="{00000000-0005-0000-0000-000097180000}"/>
    <cellStyle name="Percent 2 2 7 4" xfId="6250" xr:uid="{00000000-0005-0000-0000-000098180000}"/>
    <cellStyle name="Percent 2 2 7 5" xfId="6251" xr:uid="{00000000-0005-0000-0000-000099180000}"/>
    <cellStyle name="Percent 2 2 8" xfId="6252" xr:uid="{00000000-0005-0000-0000-00009A180000}"/>
    <cellStyle name="Percent 2 2 8 2" xfId="6253" xr:uid="{00000000-0005-0000-0000-00009B180000}"/>
    <cellStyle name="Percent 2 2 8 3" xfId="6254" xr:uid="{00000000-0005-0000-0000-00009C180000}"/>
    <cellStyle name="Percent 2 2 9" xfId="6255" xr:uid="{00000000-0005-0000-0000-00009D180000}"/>
    <cellStyle name="Percent 2 2 9 2" xfId="6256" xr:uid="{00000000-0005-0000-0000-00009E180000}"/>
    <cellStyle name="Percent 2 20" xfId="6257" xr:uid="{00000000-0005-0000-0000-00009F180000}"/>
    <cellStyle name="Percent 2 20 2" xfId="6258" xr:uid="{00000000-0005-0000-0000-0000A0180000}"/>
    <cellStyle name="Percent 2 21" xfId="6259" xr:uid="{00000000-0005-0000-0000-0000A1180000}"/>
    <cellStyle name="Percent 2 21 2" xfId="6260" xr:uid="{00000000-0005-0000-0000-0000A2180000}"/>
    <cellStyle name="Percent 2 22" xfId="6261" xr:uid="{00000000-0005-0000-0000-0000A3180000}"/>
    <cellStyle name="Percent 2 22 2" xfId="6262" xr:uid="{00000000-0005-0000-0000-0000A4180000}"/>
    <cellStyle name="Percent 2 23" xfId="6263" xr:uid="{00000000-0005-0000-0000-0000A5180000}"/>
    <cellStyle name="Percent 2 23 2" xfId="6264" xr:uid="{00000000-0005-0000-0000-0000A6180000}"/>
    <cellStyle name="Percent 2 24" xfId="6265" xr:uid="{00000000-0005-0000-0000-0000A7180000}"/>
    <cellStyle name="Percent 2 24 2" xfId="6266" xr:uid="{00000000-0005-0000-0000-0000A8180000}"/>
    <cellStyle name="Percent 2 25" xfId="6267" xr:uid="{00000000-0005-0000-0000-0000A9180000}"/>
    <cellStyle name="Percent 2 25 2" xfId="6268" xr:uid="{00000000-0005-0000-0000-0000AA180000}"/>
    <cellStyle name="Percent 2 26" xfId="6269" xr:uid="{00000000-0005-0000-0000-0000AB180000}"/>
    <cellStyle name="Percent 2 26 2" xfId="6270" xr:uid="{00000000-0005-0000-0000-0000AC180000}"/>
    <cellStyle name="Percent 2 27" xfId="6271" xr:uid="{00000000-0005-0000-0000-0000AD180000}"/>
    <cellStyle name="Percent 2 27 2" xfId="6272" xr:uid="{00000000-0005-0000-0000-0000AE180000}"/>
    <cellStyle name="Percent 2 28" xfId="6273" xr:uid="{00000000-0005-0000-0000-0000AF180000}"/>
    <cellStyle name="Percent 2 28 2" xfId="6274" xr:uid="{00000000-0005-0000-0000-0000B0180000}"/>
    <cellStyle name="Percent 2 29" xfId="6275" xr:uid="{00000000-0005-0000-0000-0000B1180000}"/>
    <cellStyle name="Percent 2 29 2" xfId="6276" xr:uid="{00000000-0005-0000-0000-0000B2180000}"/>
    <cellStyle name="Percent 2 3" xfId="6277" xr:uid="{00000000-0005-0000-0000-0000B3180000}"/>
    <cellStyle name="Percent 2 3 10" xfId="6278" xr:uid="{00000000-0005-0000-0000-0000B4180000}"/>
    <cellStyle name="Percent 2 3 10 2" xfId="6279" xr:uid="{00000000-0005-0000-0000-0000B5180000}"/>
    <cellStyle name="Percent 2 3 11" xfId="6280" xr:uid="{00000000-0005-0000-0000-0000B6180000}"/>
    <cellStyle name="Percent 2 3 11 2" xfId="6281" xr:uid="{00000000-0005-0000-0000-0000B7180000}"/>
    <cellStyle name="Percent 2 3 12" xfId="6282" xr:uid="{00000000-0005-0000-0000-0000B8180000}"/>
    <cellStyle name="Percent 2 3 12 2" xfId="6283" xr:uid="{00000000-0005-0000-0000-0000B9180000}"/>
    <cellStyle name="Percent 2 3 13" xfId="6284" xr:uid="{00000000-0005-0000-0000-0000BA180000}"/>
    <cellStyle name="Percent 2 3 13 2" xfId="6285" xr:uid="{00000000-0005-0000-0000-0000BB180000}"/>
    <cellStyle name="Percent 2 3 14" xfId="6286" xr:uid="{00000000-0005-0000-0000-0000BC180000}"/>
    <cellStyle name="Percent 2 3 14 2" xfId="6287" xr:uid="{00000000-0005-0000-0000-0000BD180000}"/>
    <cellStyle name="Percent 2 3 15" xfId="6288" xr:uid="{00000000-0005-0000-0000-0000BE180000}"/>
    <cellStyle name="Percent 2 3 15 2" xfId="6289" xr:uid="{00000000-0005-0000-0000-0000BF180000}"/>
    <cellStyle name="Percent 2 3 16" xfId="6290" xr:uid="{00000000-0005-0000-0000-0000C0180000}"/>
    <cellStyle name="Percent 2 3 16 2" xfId="6291" xr:uid="{00000000-0005-0000-0000-0000C1180000}"/>
    <cellStyle name="Percent 2 3 17" xfId="6292" xr:uid="{00000000-0005-0000-0000-0000C2180000}"/>
    <cellStyle name="Percent 2 3 17 2" xfId="6293" xr:uid="{00000000-0005-0000-0000-0000C3180000}"/>
    <cellStyle name="Percent 2 3 2" xfId="6294" xr:uid="{00000000-0005-0000-0000-0000C4180000}"/>
    <cellStyle name="Percent 2 3 2 2" xfId="6295" xr:uid="{00000000-0005-0000-0000-0000C5180000}"/>
    <cellStyle name="Percent 2 3 2 2 2" xfId="6296" xr:uid="{00000000-0005-0000-0000-0000C6180000}"/>
    <cellStyle name="Percent 2 3 3" xfId="6297" xr:uid="{00000000-0005-0000-0000-0000C7180000}"/>
    <cellStyle name="Percent 2 3 3 2" xfId="6298" xr:uid="{00000000-0005-0000-0000-0000C8180000}"/>
    <cellStyle name="Percent 2 3 3 2 2" xfId="6299" xr:uid="{00000000-0005-0000-0000-0000C9180000}"/>
    <cellStyle name="Percent 2 3 3 2 2 2" xfId="6300" xr:uid="{00000000-0005-0000-0000-0000CA180000}"/>
    <cellStyle name="Percent 2 3 3 3" xfId="6301" xr:uid="{00000000-0005-0000-0000-0000CB180000}"/>
    <cellStyle name="Percent 2 3 3 3 2" xfId="6302" xr:uid="{00000000-0005-0000-0000-0000CC180000}"/>
    <cellStyle name="Percent 2 3 3 3 2 2" xfId="6303" xr:uid="{00000000-0005-0000-0000-0000CD180000}"/>
    <cellStyle name="Percent 2 3 3 3 3" xfId="6304" xr:uid="{00000000-0005-0000-0000-0000CE180000}"/>
    <cellStyle name="Percent 2 3 3 3 3 2" xfId="6305" xr:uid="{00000000-0005-0000-0000-0000CF180000}"/>
    <cellStyle name="Percent 2 3 3 3 4" xfId="6306" xr:uid="{00000000-0005-0000-0000-0000D0180000}"/>
    <cellStyle name="Percent 2 3 3 3 4 2" xfId="6307" xr:uid="{00000000-0005-0000-0000-0000D1180000}"/>
    <cellStyle name="Percent 2 3 3 3 4 2 2" xfId="6308" xr:uid="{00000000-0005-0000-0000-0000D2180000}"/>
    <cellStyle name="Percent 2 3 3 3 4 3" xfId="6309" xr:uid="{00000000-0005-0000-0000-0000D3180000}"/>
    <cellStyle name="Percent 2 3 3 3 5" xfId="6310" xr:uid="{00000000-0005-0000-0000-0000D4180000}"/>
    <cellStyle name="Percent 2 3 3 4" xfId="6311" xr:uid="{00000000-0005-0000-0000-0000D5180000}"/>
    <cellStyle name="Percent 2 3 3 4 2" xfId="6312" xr:uid="{00000000-0005-0000-0000-0000D6180000}"/>
    <cellStyle name="Percent 2 3 4" xfId="6313" xr:uid="{00000000-0005-0000-0000-0000D7180000}"/>
    <cellStyle name="Percent 2 3 4 2" xfId="6314" xr:uid="{00000000-0005-0000-0000-0000D8180000}"/>
    <cellStyle name="Percent 2 3 4 3" xfId="6315" xr:uid="{00000000-0005-0000-0000-0000D9180000}"/>
    <cellStyle name="Percent 2 3 5" xfId="6316" xr:uid="{00000000-0005-0000-0000-0000DA180000}"/>
    <cellStyle name="Percent 2 3 5 2" xfId="6317" xr:uid="{00000000-0005-0000-0000-0000DB180000}"/>
    <cellStyle name="Percent 2 3 5 2 2" xfId="6318" xr:uid="{00000000-0005-0000-0000-0000DC180000}"/>
    <cellStyle name="Percent 2 3 5 3" xfId="6319" xr:uid="{00000000-0005-0000-0000-0000DD180000}"/>
    <cellStyle name="Percent 2 3 5 4" xfId="6320" xr:uid="{00000000-0005-0000-0000-0000DE180000}"/>
    <cellStyle name="Percent 2 3 6" xfId="6321" xr:uid="{00000000-0005-0000-0000-0000DF180000}"/>
    <cellStyle name="Percent 2 3 6 2" xfId="6322" xr:uid="{00000000-0005-0000-0000-0000E0180000}"/>
    <cellStyle name="Percent 2 3 6 3" xfId="6323" xr:uid="{00000000-0005-0000-0000-0000E1180000}"/>
    <cellStyle name="Percent 2 3 7" xfId="6324" xr:uid="{00000000-0005-0000-0000-0000E2180000}"/>
    <cellStyle name="Percent 2 3 7 2" xfId="6325" xr:uid="{00000000-0005-0000-0000-0000E3180000}"/>
    <cellStyle name="Percent 2 3 7 3" xfId="6326" xr:uid="{00000000-0005-0000-0000-0000E4180000}"/>
    <cellStyle name="Percent 2 3 8" xfId="6327" xr:uid="{00000000-0005-0000-0000-0000E5180000}"/>
    <cellStyle name="Percent 2 3 8 2" xfId="6328" xr:uid="{00000000-0005-0000-0000-0000E6180000}"/>
    <cellStyle name="Percent 2 3 8 3" xfId="6329" xr:uid="{00000000-0005-0000-0000-0000E7180000}"/>
    <cellStyle name="Percent 2 3 9" xfId="6330" xr:uid="{00000000-0005-0000-0000-0000E8180000}"/>
    <cellStyle name="Percent 2 3 9 2" xfId="6331" xr:uid="{00000000-0005-0000-0000-0000E9180000}"/>
    <cellStyle name="Percent 2 30" xfId="6332" xr:uid="{00000000-0005-0000-0000-0000EA180000}"/>
    <cellStyle name="Percent 2 30 2" xfId="6333" xr:uid="{00000000-0005-0000-0000-0000EB180000}"/>
    <cellStyle name="Percent 2 31" xfId="6334" xr:uid="{00000000-0005-0000-0000-0000EC180000}"/>
    <cellStyle name="Percent 2 31 2" xfId="6335" xr:uid="{00000000-0005-0000-0000-0000ED180000}"/>
    <cellStyle name="Percent 2 32" xfId="6336" xr:uid="{00000000-0005-0000-0000-0000EE180000}"/>
    <cellStyle name="Percent 2 32 2" xfId="6337" xr:uid="{00000000-0005-0000-0000-0000EF180000}"/>
    <cellStyle name="Percent 2 33" xfId="6338" xr:uid="{00000000-0005-0000-0000-0000F0180000}"/>
    <cellStyle name="Percent 2 33 2" xfId="6339" xr:uid="{00000000-0005-0000-0000-0000F1180000}"/>
    <cellStyle name="Percent 2 34" xfId="6340" xr:uid="{00000000-0005-0000-0000-0000F2180000}"/>
    <cellStyle name="Percent 2 34 2" xfId="6341" xr:uid="{00000000-0005-0000-0000-0000F3180000}"/>
    <cellStyle name="Percent 2 35" xfId="6342" xr:uid="{00000000-0005-0000-0000-0000F4180000}"/>
    <cellStyle name="Percent 2 35 2" xfId="6343" xr:uid="{00000000-0005-0000-0000-0000F5180000}"/>
    <cellStyle name="Percent 2 36" xfId="6344" xr:uid="{00000000-0005-0000-0000-0000F6180000}"/>
    <cellStyle name="Percent 2 36 2" xfId="6345" xr:uid="{00000000-0005-0000-0000-0000F7180000}"/>
    <cellStyle name="Percent 2 37" xfId="6346" xr:uid="{00000000-0005-0000-0000-0000F8180000}"/>
    <cellStyle name="Percent 2 37 2" xfId="6347" xr:uid="{00000000-0005-0000-0000-0000F9180000}"/>
    <cellStyle name="Percent 2 38" xfId="6348" xr:uid="{00000000-0005-0000-0000-0000FA180000}"/>
    <cellStyle name="Percent 2 38 2" xfId="6349" xr:uid="{00000000-0005-0000-0000-0000FB180000}"/>
    <cellStyle name="Percent 2 39" xfId="6350" xr:uid="{00000000-0005-0000-0000-0000FC180000}"/>
    <cellStyle name="Percent 2 39 2" xfId="6351" xr:uid="{00000000-0005-0000-0000-0000FD180000}"/>
    <cellStyle name="Percent 2 4" xfId="6352" xr:uid="{00000000-0005-0000-0000-0000FE180000}"/>
    <cellStyle name="Percent 2 4 10" xfId="6353" xr:uid="{00000000-0005-0000-0000-0000FF180000}"/>
    <cellStyle name="Percent 2 4 10 2" xfId="6354" xr:uid="{00000000-0005-0000-0000-000000190000}"/>
    <cellStyle name="Percent 2 4 11" xfId="6355" xr:uid="{00000000-0005-0000-0000-000001190000}"/>
    <cellStyle name="Percent 2 4 11 2" xfId="6356" xr:uid="{00000000-0005-0000-0000-000002190000}"/>
    <cellStyle name="Percent 2 4 12" xfId="6357" xr:uid="{00000000-0005-0000-0000-000003190000}"/>
    <cellStyle name="Percent 2 4 12 2" xfId="6358" xr:uid="{00000000-0005-0000-0000-000004190000}"/>
    <cellStyle name="Percent 2 4 13" xfId="6359" xr:uid="{00000000-0005-0000-0000-000005190000}"/>
    <cellStyle name="Percent 2 4 13 2" xfId="6360" xr:uid="{00000000-0005-0000-0000-000006190000}"/>
    <cellStyle name="Percent 2 4 14" xfId="6361" xr:uid="{00000000-0005-0000-0000-000007190000}"/>
    <cellStyle name="Percent 2 4 14 2" xfId="6362" xr:uid="{00000000-0005-0000-0000-000008190000}"/>
    <cellStyle name="Percent 2 4 15" xfId="6363" xr:uid="{00000000-0005-0000-0000-000009190000}"/>
    <cellStyle name="Percent 2 4 15 2" xfId="6364" xr:uid="{00000000-0005-0000-0000-00000A190000}"/>
    <cellStyle name="Percent 2 4 16" xfId="6365" xr:uid="{00000000-0005-0000-0000-00000B190000}"/>
    <cellStyle name="Percent 2 4 16 2" xfId="6366" xr:uid="{00000000-0005-0000-0000-00000C190000}"/>
    <cellStyle name="Percent 2 4 17" xfId="6367" xr:uid="{00000000-0005-0000-0000-00000D190000}"/>
    <cellStyle name="Percent 2 4 17 2" xfId="6368" xr:uid="{00000000-0005-0000-0000-00000E190000}"/>
    <cellStyle name="Percent 2 4 18" xfId="6369" xr:uid="{00000000-0005-0000-0000-00000F190000}"/>
    <cellStyle name="Percent 2 4 18 2" xfId="6370" xr:uid="{00000000-0005-0000-0000-000010190000}"/>
    <cellStyle name="Percent 2 4 19" xfId="6371" xr:uid="{00000000-0005-0000-0000-000011190000}"/>
    <cellStyle name="Percent 2 4 2" xfId="6372" xr:uid="{00000000-0005-0000-0000-000012190000}"/>
    <cellStyle name="Percent 2 4 2 2" xfId="6373" xr:uid="{00000000-0005-0000-0000-000013190000}"/>
    <cellStyle name="Percent 2 4 2 3" xfId="6374" xr:uid="{00000000-0005-0000-0000-000014190000}"/>
    <cellStyle name="Percent 2 4 3" xfId="6375" xr:uid="{00000000-0005-0000-0000-000015190000}"/>
    <cellStyle name="Percent 2 4 3 2" xfId="6376" xr:uid="{00000000-0005-0000-0000-000016190000}"/>
    <cellStyle name="Percent 2 4 3 3" xfId="6377" xr:uid="{00000000-0005-0000-0000-000017190000}"/>
    <cellStyle name="Percent 2 4 4" xfId="6378" xr:uid="{00000000-0005-0000-0000-000018190000}"/>
    <cellStyle name="Percent 2 4 4 2" xfId="6379" xr:uid="{00000000-0005-0000-0000-000019190000}"/>
    <cellStyle name="Percent 2 4 4 3" xfId="6380" xr:uid="{00000000-0005-0000-0000-00001A190000}"/>
    <cellStyle name="Percent 2 4 5" xfId="6381" xr:uid="{00000000-0005-0000-0000-00001B190000}"/>
    <cellStyle name="Percent 2 4 5 2" xfId="6382" xr:uid="{00000000-0005-0000-0000-00001C190000}"/>
    <cellStyle name="Percent 2 4 5 3" xfId="6383" xr:uid="{00000000-0005-0000-0000-00001D190000}"/>
    <cellStyle name="Percent 2 4 6" xfId="6384" xr:uid="{00000000-0005-0000-0000-00001E190000}"/>
    <cellStyle name="Percent 2 4 6 2" xfId="6385" xr:uid="{00000000-0005-0000-0000-00001F190000}"/>
    <cellStyle name="Percent 2 4 6 3" xfId="6386" xr:uid="{00000000-0005-0000-0000-000020190000}"/>
    <cellStyle name="Percent 2 4 7" xfId="6387" xr:uid="{00000000-0005-0000-0000-000021190000}"/>
    <cellStyle name="Percent 2 4 7 2" xfId="6388" xr:uid="{00000000-0005-0000-0000-000022190000}"/>
    <cellStyle name="Percent 2 4 7 3" xfId="6389" xr:uid="{00000000-0005-0000-0000-000023190000}"/>
    <cellStyle name="Percent 2 4 8" xfId="6390" xr:uid="{00000000-0005-0000-0000-000024190000}"/>
    <cellStyle name="Percent 2 4 8 2" xfId="6391" xr:uid="{00000000-0005-0000-0000-000025190000}"/>
    <cellStyle name="Percent 2 4 8 3" xfId="6392" xr:uid="{00000000-0005-0000-0000-000026190000}"/>
    <cellStyle name="Percent 2 4 9" xfId="6393" xr:uid="{00000000-0005-0000-0000-000027190000}"/>
    <cellStyle name="Percent 2 4 9 2" xfId="6394" xr:uid="{00000000-0005-0000-0000-000028190000}"/>
    <cellStyle name="Percent 2 4 9 3" xfId="6395" xr:uid="{00000000-0005-0000-0000-000029190000}"/>
    <cellStyle name="Percent 2 40" xfId="6396" xr:uid="{00000000-0005-0000-0000-00002A190000}"/>
    <cellStyle name="Percent 2 40 2" xfId="6397" xr:uid="{00000000-0005-0000-0000-00002B190000}"/>
    <cellStyle name="Percent 2 41" xfId="6398" xr:uid="{00000000-0005-0000-0000-00002C190000}"/>
    <cellStyle name="Percent 2 41 2" xfId="6399" xr:uid="{00000000-0005-0000-0000-00002D190000}"/>
    <cellStyle name="Percent 2 42" xfId="6400" xr:uid="{00000000-0005-0000-0000-00002E190000}"/>
    <cellStyle name="Percent 2 42 2" xfId="6401" xr:uid="{00000000-0005-0000-0000-00002F190000}"/>
    <cellStyle name="Percent 2 43" xfId="6402" xr:uid="{00000000-0005-0000-0000-000030190000}"/>
    <cellStyle name="Percent 2 43 2" xfId="6403" xr:uid="{00000000-0005-0000-0000-000031190000}"/>
    <cellStyle name="Percent 2 44" xfId="6404" xr:uid="{00000000-0005-0000-0000-000032190000}"/>
    <cellStyle name="Percent 2 44 2" xfId="6405" xr:uid="{00000000-0005-0000-0000-000033190000}"/>
    <cellStyle name="Percent 2 45" xfId="6406" xr:uid="{00000000-0005-0000-0000-000034190000}"/>
    <cellStyle name="Percent 2 45 2" xfId="6407" xr:uid="{00000000-0005-0000-0000-000035190000}"/>
    <cellStyle name="Percent 2 46" xfId="6408" xr:uid="{00000000-0005-0000-0000-000036190000}"/>
    <cellStyle name="Percent 2 46 2" xfId="6409" xr:uid="{00000000-0005-0000-0000-000037190000}"/>
    <cellStyle name="Percent 2 47" xfId="6410" xr:uid="{00000000-0005-0000-0000-000038190000}"/>
    <cellStyle name="Percent 2 47 2" xfId="6411" xr:uid="{00000000-0005-0000-0000-000039190000}"/>
    <cellStyle name="Percent 2 48" xfId="6412" xr:uid="{00000000-0005-0000-0000-00003A190000}"/>
    <cellStyle name="Percent 2 48 2" xfId="6413" xr:uid="{00000000-0005-0000-0000-00003B190000}"/>
    <cellStyle name="Percent 2 48 2 2" xfId="6414" xr:uid="{00000000-0005-0000-0000-00003C190000}"/>
    <cellStyle name="Percent 2 48 3" xfId="6415" xr:uid="{00000000-0005-0000-0000-00003D190000}"/>
    <cellStyle name="Percent 2 49" xfId="6416" xr:uid="{00000000-0005-0000-0000-00003E190000}"/>
    <cellStyle name="Percent 2 49 2" xfId="6417" xr:uid="{00000000-0005-0000-0000-00003F190000}"/>
    <cellStyle name="Percent 2 5" xfId="6418" xr:uid="{00000000-0005-0000-0000-000040190000}"/>
    <cellStyle name="Percent 2 5 10" xfId="6419" xr:uid="{00000000-0005-0000-0000-000041190000}"/>
    <cellStyle name="Percent 2 5 10 2" xfId="6420" xr:uid="{00000000-0005-0000-0000-000042190000}"/>
    <cellStyle name="Percent 2 5 11" xfId="6421" xr:uid="{00000000-0005-0000-0000-000043190000}"/>
    <cellStyle name="Percent 2 5 11 2" xfId="6422" xr:uid="{00000000-0005-0000-0000-000044190000}"/>
    <cellStyle name="Percent 2 5 12" xfId="6423" xr:uid="{00000000-0005-0000-0000-000045190000}"/>
    <cellStyle name="Percent 2 5 12 2" xfId="6424" xr:uid="{00000000-0005-0000-0000-000046190000}"/>
    <cellStyle name="Percent 2 5 13" xfId="6425" xr:uid="{00000000-0005-0000-0000-000047190000}"/>
    <cellStyle name="Percent 2 5 13 2" xfId="6426" xr:uid="{00000000-0005-0000-0000-000048190000}"/>
    <cellStyle name="Percent 2 5 14" xfId="6427" xr:uid="{00000000-0005-0000-0000-000049190000}"/>
    <cellStyle name="Percent 2 5 14 2" xfId="6428" xr:uid="{00000000-0005-0000-0000-00004A190000}"/>
    <cellStyle name="Percent 2 5 15" xfId="6429" xr:uid="{00000000-0005-0000-0000-00004B190000}"/>
    <cellStyle name="Percent 2 5 15 2" xfId="6430" xr:uid="{00000000-0005-0000-0000-00004C190000}"/>
    <cellStyle name="Percent 2 5 16" xfId="6431" xr:uid="{00000000-0005-0000-0000-00004D190000}"/>
    <cellStyle name="Percent 2 5 16 2" xfId="6432" xr:uid="{00000000-0005-0000-0000-00004E190000}"/>
    <cellStyle name="Percent 2 5 2" xfId="6433" xr:uid="{00000000-0005-0000-0000-00004F190000}"/>
    <cellStyle name="Percent 2 5 2 2" xfId="6434" xr:uid="{00000000-0005-0000-0000-000050190000}"/>
    <cellStyle name="Percent 2 5 2 2 2" xfId="6435" xr:uid="{00000000-0005-0000-0000-000051190000}"/>
    <cellStyle name="Percent 2 5 3" xfId="6436" xr:uid="{00000000-0005-0000-0000-000052190000}"/>
    <cellStyle name="Percent 2 5 3 2" xfId="6437" xr:uid="{00000000-0005-0000-0000-000053190000}"/>
    <cellStyle name="Percent 2 5 3 2 2" xfId="6438" xr:uid="{00000000-0005-0000-0000-000054190000}"/>
    <cellStyle name="Percent 2 5 4" xfId="6439" xr:uid="{00000000-0005-0000-0000-000055190000}"/>
    <cellStyle name="Percent 2 5 4 2" xfId="6440" xr:uid="{00000000-0005-0000-0000-000056190000}"/>
    <cellStyle name="Percent 2 5 4 3" xfId="6441" xr:uid="{00000000-0005-0000-0000-000057190000}"/>
    <cellStyle name="Percent 2 5 5" xfId="6442" xr:uid="{00000000-0005-0000-0000-000058190000}"/>
    <cellStyle name="Percent 2 5 5 2" xfId="6443" xr:uid="{00000000-0005-0000-0000-000059190000}"/>
    <cellStyle name="Percent 2 5 5 3" xfId="6444" xr:uid="{00000000-0005-0000-0000-00005A190000}"/>
    <cellStyle name="Percent 2 5 6" xfId="6445" xr:uid="{00000000-0005-0000-0000-00005B190000}"/>
    <cellStyle name="Percent 2 5 6 2" xfId="6446" xr:uid="{00000000-0005-0000-0000-00005C190000}"/>
    <cellStyle name="Percent 2 5 6 3" xfId="6447" xr:uid="{00000000-0005-0000-0000-00005D190000}"/>
    <cellStyle name="Percent 2 5 7" xfId="6448" xr:uid="{00000000-0005-0000-0000-00005E190000}"/>
    <cellStyle name="Percent 2 5 7 2" xfId="6449" xr:uid="{00000000-0005-0000-0000-00005F190000}"/>
    <cellStyle name="Percent 2 5 7 3" xfId="6450" xr:uid="{00000000-0005-0000-0000-000060190000}"/>
    <cellStyle name="Percent 2 5 8" xfId="6451" xr:uid="{00000000-0005-0000-0000-000061190000}"/>
    <cellStyle name="Percent 2 5 8 2" xfId="6452" xr:uid="{00000000-0005-0000-0000-000062190000}"/>
    <cellStyle name="Percent 2 5 8 3" xfId="6453" xr:uid="{00000000-0005-0000-0000-000063190000}"/>
    <cellStyle name="Percent 2 5 9" xfId="6454" xr:uid="{00000000-0005-0000-0000-000064190000}"/>
    <cellStyle name="Percent 2 5 9 2" xfId="6455" xr:uid="{00000000-0005-0000-0000-000065190000}"/>
    <cellStyle name="Percent 2 50" xfId="6456" xr:uid="{00000000-0005-0000-0000-000066190000}"/>
    <cellStyle name="Percent 2 6" xfId="6457" xr:uid="{00000000-0005-0000-0000-000067190000}"/>
    <cellStyle name="Percent 2 6 10" xfId="6458" xr:uid="{00000000-0005-0000-0000-000068190000}"/>
    <cellStyle name="Percent 2 6 10 2" xfId="6459" xr:uid="{00000000-0005-0000-0000-000069190000}"/>
    <cellStyle name="Percent 2 6 11" xfId="6460" xr:uid="{00000000-0005-0000-0000-00006A190000}"/>
    <cellStyle name="Percent 2 6 11 2" xfId="6461" xr:uid="{00000000-0005-0000-0000-00006B190000}"/>
    <cellStyle name="Percent 2 6 12" xfId="6462" xr:uid="{00000000-0005-0000-0000-00006C190000}"/>
    <cellStyle name="Percent 2 6 12 2" xfId="6463" xr:uid="{00000000-0005-0000-0000-00006D190000}"/>
    <cellStyle name="Percent 2 6 13" xfId="6464" xr:uid="{00000000-0005-0000-0000-00006E190000}"/>
    <cellStyle name="Percent 2 6 13 2" xfId="6465" xr:uid="{00000000-0005-0000-0000-00006F190000}"/>
    <cellStyle name="Percent 2 6 14" xfId="6466" xr:uid="{00000000-0005-0000-0000-000070190000}"/>
    <cellStyle name="Percent 2 6 14 2" xfId="6467" xr:uid="{00000000-0005-0000-0000-000071190000}"/>
    <cellStyle name="Percent 2 6 15" xfId="6468" xr:uid="{00000000-0005-0000-0000-000072190000}"/>
    <cellStyle name="Percent 2 6 15 2" xfId="6469" xr:uid="{00000000-0005-0000-0000-000073190000}"/>
    <cellStyle name="Percent 2 6 16" xfId="6470" xr:uid="{00000000-0005-0000-0000-000074190000}"/>
    <cellStyle name="Percent 2 6 16 2" xfId="6471" xr:uid="{00000000-0005-0000-0000-000075190000}"/>
    <cellStyle name="Percent 2 6 17" xfId="6472" xr:uid="{00000000-0005-0000-0000-000076190000}"/>
    <cellStyle name="Percent 2 6 2" xfId="6473" xr:uid="{00000000-0005-0000-0000-000077190000}"/>
    <cellStyle name="Percent 2 6 2 2" xfId="6474" xr:uid="{00000000-0005-0000-0000-000078190000}"/>
    <cellStyle name="Percent 2 6 2 3" xfId="6475" xr:uid="{00000000-0005-0000-0000-000079190000}"/>
    <cellStyle name="Percent 2 6 3" xfId="6476" xr:uid="{00000000-0005-0000-0000-00007A190000}"/>
    <cellStyle name="Percent 2 6 3 2" xfId="6477" xr:uid="{00000000-0005-0000-0000-00007B190000}"/>
    <cellStyle name="Percent 2 6 3 3" xfId="6478" xr:uid="{00000000-0005-0000-0000-00007C190000}"/>
    <cellStyle name="Percent 2 6 4" xfId="6479" xr:uid="{00000000-0005-0000-0000-00007D190000}"/>
    <cellStyle name="Percent 2 6 4 2" xfId="6480" xr:uid="{00000000-0005-0000-0000-00007E190000}"/>
    <cellStyle name="Percent 2 6 4 3" xfId="6481" xr:uid="{00000000-0005-0000-0000-00007F190000}"/>
    <cellStyle name="Percent 2 6 5" xfId="6482" xr:uid="{00000000-0005-0000-0000-000080190000}"/>
    <cellStyle name="Percent 2 6 5 2" xfId="6483" xr:uid="{00000000-0005-0000-0000-000081190000}"/>
    <cellStyle name="Percent 2 6 5 3" xfId="6484" xr:uid="{00000000-0005-0000-0000-000082190000}"/>
    <cellStyle name="Percent 2 6 6" xfId="6485" xr:uid="{00000000-0005-0000-0000-000083190000}"/>
    <cellStyle name="Percent 2 6 6 2" xfId="6486" xr:uid="{00000000-0005-0000-0000-000084190000}"/>
    <cellStyle name="Percent 2 6 6 3" xfId="6487" xr:uid="{00000000-0005-0000-0000-000085190000}"/>
    <cellStyle name="Percent 2 6 7" xfId="6488" xr:uid="{00000000-0005-0000-0000-000086190000}"/>
    <cellStyle name="Percent 2 6 7 2" xfId="6489" xr:uid="{00000000-0005-0000-0000-000087190000}"/>
    <cellStyle name="Percent 2 6 7 3" xfId="6490" xr:uid="{00000000-0005-0000-0000-000088190000}"/>
    <cellStyle name="Percent 2 6 8" xfId="6491" xr:uid="{00000000-0005-0000-0000-000089190000}"/>
    <cellStyle name="Percent 2 6 8 2" xfId="6492" xr:uid="{00000000-0005-0000-0000-00008A190000}"/>
    <cellStyle name="Percent 2 6 8 3" xfId="6493" xr:uid="{00000000-0005-0000-0000-00008B190000}"/>
    <cellStyle name="Percent 2 6 9" xfId="6494" xr:uid="{00000000-0005-0000-0000-00008C190000}"/>
    <cellStyle name="Percent 2 6 9 2" xfId="6495" xr:uid="{00000000-0005-0000-0000-00008D190000}"/>
    <cellStyle name="Percent 2 7" xfId="6496" xr:uid="{00000000-0005-0000-0000-00008E190000}"/>
    <cellStyle name="Percent 2 7 10" xfId="6497" xr:uid="{00000000-0005-0000-0000-00008F190000}"/>
    <cellStyle name="Percent 2 7 2" xfId="6498" xr:uid="{00000000-0005-0000-0000-000090190000}"/>
    <cellStyle name="Percent 2 7 2 2" xfId="6499" xr:uid="{00000000-0005-0000-0000-000091190000}"/>
    <cellStyle name="Percent 2 7 2 3" xfId="6500" xr:uid="{00000000-0005-0000-0000-000092190000}"/>
    <cellStyle name="Percent 2 7 3" xfId="6501" xr:uid="{00000000-0005-0000-0000-000093190000}"/>
    <cellStyle name="Percent 2 7 3 2" xfId="6502" xr:uid="{00000000-0005-0000-0000-000094190000}"/>
    <cellStyle name="Percent 2 7 3 3" xfId="6503" xr:uid="{00000000-0005-0000-0000-000095190000}"/>
    <cellStyle name="Percent 2 7 4" xfId="6504" xr:uid="{00000000-0005-0000-0000-000096190000}"/>
    <cellStyle name="Percent 2 7 4 2" xfId="6505" xr:uid="{00000000-0005-0000-0000-000097190000}"/>
    <cellStyle name="Percent 2 7 4 3" xfId="6506" xr:uid="{00000000-0005-0000-0000-000098190000}"/>
    <cellStyle name="Percent 2 7 5" xfId="6507" xr:uid="{00000000-0005-0000-0000-000099190000}"/>
    <cellStyle name="Percent 2 7 5 2" xfId="6508" xr:uid="{00000000-0005-0000-0000-00009A190000}"/>
    <cellStyle name="Percent 2 7 5 3" xfId="6509" xr:uid="{00000000-0005-0000-0000-00009B190000}"/>
    <cellStyle name="Percent 2 7 6" xfId="6510" xr:uid="{00000000-0005-0000-0000-00009C190000}"/>
    <cellStyle name="Percent 2 7 6 2" xfId="6511" xr:uid="{00000000-0005-0000-0000-00009D190000}"/>
    <cellStyle name="Percent 2 7 6 3" xfId="6512" xr:uid="{00000000-0005-0000-0000-00009E190000}"/>
    <cellStyle name="Percent 2 7 7" xfId="6513" xr:uid="{00000000-0005-0000-0000-00009F190000}"/>
    <cellStyle name="Percent 2 7 7 2" xfId="6514" xr:uid="{00000000-0005-0000-0000-0000A0190000}"/>
    <cellStyle name="Percent 2 7 7 3" xfId="6515" xr:uid="{00000000-0005-0000-0000-0000A1190000}"/>
    <cellStyle name="Percent 2 7 8" xfId="6516" xr:uid="{00000000-0005-0000-0000-0000A2190000}"/>
    <cellStyle name="Percent 2 7 8 2" xfId="6517" xr:uid="{00000000-0005-0000-0000-0000A3190000}"/>
    <cellStyle name="Percent 2 7 8 3" xfId="6518" xr:uid="{00000000-0005-0000-0000-0000A4190000}"/>
    <cellStyle name="Percent 2 7 9" xfId="6519" xr:uid="{00000000-0005-0000-0000-0000A5190000}"/>
    <cellStyle name="Percent 2 8" xfId="6520" xr:uid="{00000000-0005-0000-0000-0000A6190000}"/>
    <cellStyle name="Percent 2 8 10" xfId="6521" xr:uid="{00000000-0005-0000-0000-0000A7190000}"/>
    <cellStyle name="Percent 2 8 2" xfId="6522" xr:uid="{00000000-0005-0000-0000-0000A8190000}"/>
    <cellStyle name="Percent 2 8 2 2" xfId="6523" xr:uid="{00000000-0005-0000-0000-0000A9190000}"/>
    <cellStyle name="Percent 2 8 2 3" xfId="6524" xr:uid="{00000000-0005-0000-0000-0000AA190000}"/>
    <cellStyle name="Percent 2 8 3" xfId="6525" xr:uid="{00000000-0005-0000-0000-0000AB190000}"/>
    <cellStyle name="Percent 2 8 3 2" xfId="6526" xr:uid="{00000000-0005-0000-0000-0000AC190000}"/>
    <cellStyle name="Percent 2 8 3 3" xfId="6527" xr:uid="{00000000-0005-0000-0000-0000AD190000}"/>
    <cellStyle name="Percent 2 8 4" xfId="6528" xr:uid="{00000000-0005-0000-0000-0000AE190000}"/>
    <cellStyle name="Percent 2 8 4 2" xfId="6529" xr:uid="{00000000-0005-0000-0000-0000AF190000}"/>
    <cellStyle name="Percent 2 8 4 3" xfId="6530" xr:uid="{00000000-0005-0000-0000-0000B0190000}"/>
    <cellStyle name="Percent 2 8 5" xfId="6531" xr:uid="{00000000-0005-0000-0000-0000B1190000}"/>
    <cellStyle name="Percent 2 8 5 2" xfId="6532" xr:uid="{00000000-0005-0000-0000-0000B2190000}"/>
    <cellStyle name="Percent 2 8 5 3" xfId="6533" xr:uid="{00000000-0005-0000-0000-0000B3190000}"/>
    <cellStyle name="Percent 2 8 6" xfId="6534" xr:uid="{00000000-0005-0000-0000-0000B4190000}"/>
    <cellStyle name="Percent 2 8 6 2" xfId="6535" xr:uid="{00000000-0005-0000-0000-0000B5190000}"/>
    <cellStyle name="Percent 2 8 6 3" xfId="6536" xr:uid="{00000000-0005-0000-0000-0000B6190000}"/>
    <cellStyle name="Percent 2 8 7" xfId="6537" xr:uid="{00000000-0005-0000-0000-0000B7190000}"/>
    <cellStyle name="Percent 2 8 7 2" xfId="6538" xr:uid="{00000000-0005-0000-0000-0000B8190000}"/>
    <cellStyle name="Percent 2 8 7 3" xfId="6539" xr:uid="{00000000-0005-0000-0000-0000B9190000}"/>
    <cellStyle name="Percent 2 8 8" xfId="6540" xr:uid="{00000000-0005-0000-0000-0000BA190000}"/>
    <cellStyle name="Percent 2 8 8 2" xfId="6541" xr:uid="{00000000-0005-0000-0000-0000BB190000}"/>
    <cellStyle name="Percent 2 8 8 3" xfId="6542" xr:uid="{00000000-0005-0000-0000-0000BC190000}"/>
    <cellStyle name="Percent 2 8 9" xfId="6543" xr:uid="{00000000-0005-0000-0000-0000BD190000}"/>
    <cellStyle name="Percent 2 9" xfId="6544" xr:uid="{00000000-0005-0000-0000-0000BE190000}"/>
    <cellStyle name="Percent 2 9 10" xfId="6545" xr:uid="{00000000-0005-0000-0000-0000BF190000}"/>
    <cellStyle name="Percent 2 9 2" xfId="6546" xr:uid="{00000000-0005-0000-0000-0000C0190000}"/>
    <cellStyle name="Percent 2 9 2 2" xfId="6547" xr:uid="{00000000-0005-0000-0000-0000C1190000}"/>
    <cellStyle name="Percent 2 9 2 3" xfId="6548" xr:uid="{00000000-0005-0000-0000-0000C2190000}"/>
    <cellStyle name="Percent 2 9 3" xfId="6549" xr:uid="{00000000-0005-0000-0000-0000C3190000}"/>
    <cellStyle name="Percent 2 9 3 2" xfId="6550" xr:uid="{00000000-0005-0000-0000-0000C4190000}"/>
    <cellStyle name="Percent 2 9 3 3" xfId="6551" xr:uid="{00000000-0005-0000-0000-0000C5190000}"/>
    <cellStyle name="Percent 2 9 4" xfId="6552" xr:uid="{00000000-0005-0000-0000-0000C6190000}"/>
    <cellStyle name="Percent 2 9 4 2" xfId="6553" xr:uid="{00000000-0005-0000-0000-0000C7190000}"/>
    <cellStyle name="Percent 2 9 4 3" xfId="6554" xr:uid="{00000000-0005-0000-0000-0000C8190000}"/>
    <cellStyle name="Percent 2 9 5" xfId="6555" xr:uid="{00000000-0005-0000-0000-0000C9190000}"/>
    <cellStyle name="Percent 2 9 5 2" xfId="6556" xr:uid="{00000000-0005-0000-0000-0000CA190000}"/>
    <cellStyle name="Percent 2 9 5 3" xfId="6557" xr:uid="{00000000-0005-0000-0000-0000CB190000}"/>
    <cellStyle name="Percent 2 9 6" xfId="6558" xr:uid="{00000000-0005-0000-0000-0000CC190000}"/>
    <cellStyle name="Percent 2 9 6 2" xfId="6559" xr:uid="{00000000-0005-0000-0000-0000CD190000}"/>
    <cellStyle name="Percent 2 9 6 3" xfId="6560" xr:uid="{00000000-0005-0000-0000-0000CE190000}"/>
    <cellStyle name="Percent 2 9 7" xfId="6561" xr:uid="{00000000-0005-0000-0000-0000CF190000}"/>
    <cellStyle name="Percent 2 9 7 2" xfId="6562" xr:uid="{00000000-0005-0000-0000-0000D0190000}"/>
    <cellStyle name="Percent 2 9 7 3" xfId="6563" xr:uid="{00000000-0005-0000-0000-0000D1190000}"/>
    <cellStyle name="Percent 2 9 8" xfId="6564" xr:uid="{00000000-0005-0000-0000-0000D2190000}"/>
    <cellStyle name="Percent 2 9 8 2" xfId="6565" xr:uid="{00000000-0005-0000-0000-0000D3190000}"/>
    <cellStyle name="Percent 2 9 8 3" xfId="6566" xr:uid="{00000000-0005-0000-0000-0000D4190000}"/>
    <cellStyle name="Percent 2 9 9" xfId="6567" xr:uid="{00000000-0005-0000-0000-0000D5190000}"/>
    <cellStyle name="Percent 20" xfId="6568" xr:uid="{00000000-0005-0000-0000-0000D6190000}"/>
    <cellStyle name="Percent 20 2" xfId="6569" xr:uid="{00000000-0005-0000-0000-0000D7190000}"/>
    <cellStyle name="Percent 20 2 2" xfId="6570" xr:uid="{00000000-0005-0000-0000-0000D8190000}"/>
    <cellStyle name="Percent 20 3" xfId="6571" xr:uid="{00000000-0005-0000-0000-0000D9190000}"/>
    <cellStyle name="Percent 20 3 2" xfId="6572" xr:uid="{00000000-0005-0000-0000-0000DA190000}"/>
    <cellStyle name="Percent 20 4" xfId="6573" xr:uid="{00000000-0005-0000-0000-0000DB190000}"/>
    <cellStyle name="Percent 20 4 2" xfId="6574" xr:uid="{00000000-0005-0000-0000-0000DC190000}"/>
    <cellStyle name="Percent 20 5" xfId="6575" xr:uid="{00000000-0005-0000-0000-0000DD190000}"/>
    <cellStyle name="Percent 20 5 2" xfId="6576" xr:uid="{00000000-0005-0000-0000-0000DE190000}"/>
    <cellStyle name="Percent 20 6" xfId="6577" xr:uid="{00000000-0005-0000-0000-0000DF190000}"/>
    <cellStyle name="Percent 20 6 2" xfId="6578" xr:uid="{00000000-0005-0000-0000-0000E0190000}"/>
    <cellStyle name="Percent 20 7" xfId="6579" xr:uid="{00000000-0005-0000-0000-0000E1190000}"/>
    <cellStyle name="Percent 20 7 2" xfId="6580" xr:uid="{00000000-0005-0000-0000-0000E2190000}"/>
    <cellStyle name="Percent 20 7 2 2" xfId="6581" xr:uid="{00000000-0005-0000-0000-0000E3190000}"/>
    <cellStyle name="Percent 20 7 3" xfId="6582" xr:uid="{00000000-0005-0000-0000-0000E4190000}"/>
    <cellStyle name="Percent 20 7 3 2" xfId="6583" xr:uid="{00000000-0005-0000-0000-0000E5190000}"/>
    <cellStyle name="Percent 20 7 4" xfId="6584" xr:uid="{00000000-0005-0000-0000-0000E6190000}"/>
    <cellStyle name="Percent 20 8" xfId="6585" xr:uid="{00000000-0005-0000-0000-0000E7190000}"/>
    <cellStyle name="Percent 21" xfId="6586" xr:uid="{00000000-0005-0000-0000-0000E8190000}"/>
    <cellStyle name="Percent 21 2" xfId="6587" xr:uid="{00000000-0005-0000-0000-0000E9190000}"/>
    <cellStyle name="Percent 21 2 2" xfId="6588" xr:uid="{00000000-0005-0000-0000-0000EA190000}"/>
    <cellStyle name="Percent 21 3" xfId="6589" xr:uid="{00000000-0005-0000-0000-0000EB190000}"/>
    <cellStyle name="Percent 21 3 2" xfId="6590" xr:uid="{00000000-0005-0000-0000-0000EC190000}"/>
    <cellStyle name="Percent 21 4" xfId="6591" xr:uid="{00000000-0005-0000-0000-0000ED190000}"/>
    <cellStyle name="Percent 21 4 2" xfId="6592" xr:uid="{00000000-0005-0000-0000-0000EE190000}"/>
    <cellStyle name="Percent 21 5" xfId="6593" xr:uid="{00000000-0005-0000-0000-0000EF190000}"/>
    <cellStyle name="Percent 21 5 2" xfId="6594" xr:uid="{00000000-0005-0000-0000-0000F0190000}"/>
    <cellStyle name="Percent 21 6" xfId="6595" xr:uid="{00000000-0005-0000-0000-0000F1190000}"/>
    <cellStyle name="Percent 21 6 2" xfId="6596" xr:uid="{00000000-0005-0000-0000-0000F2190000}"/>
    <cellStyle name="Percent 21 7" xfId="6597" xr:uid="{00000000-0005-0000-0000-0000F3190000}"/>
    <cellStyle name="Percent 21 7 2" xfId="6598" xr:uid="{00000000-0005-0000-0000-0000F4190000}"/>
    <cellStyle name="Percent 21 7 2 2" xfId="6599" xr:uid="{00000000-0005-0000-0000-0000F5190000}"/>
    <cellStyle name="Percent 21 7 3" xfId="6600" xr:uid="{00000000-0005-0000-0000-0000F6190000}"/>
    <cellStyle name="Percent 21 7 3 2" xfId="6601" xr:uid="{00000000-0005-0000-0000-0000F7190000}"/>
    <cellStyle name="Percent 21 7 4" xfId="6602" xr:uid="{00000000-0005-0000-0000-0000F8190000}"/>
    <cellStyle name="Percent 21 8" xfId="6603" xr:uid="{00000000-0005-0000-0000-0000F9190000}"/>
    <cellStyle name="Percent 22" xfId="6604" xr:uid="{00000000-0005-0000-0000-0000FA190000}"/>
    <cellStyle name="Percent 22 2" xfId="6605" xr:uid="{00000000-0005-0000-0000-0000FB190000}"/>
    <cellStyle name="Percent 22 2 2" xfId="6606" xr:uid="{00000000-0005-0000-0000-0000FC190000}"/>
    <cellStyle name="Percent 22 3" xfId="6607" xr:uid="{00000000-0005-0000-0000-0000FD190000}"/>
    <cellStyle name="Percent 22 3 2" xfId="6608" xr:uid="{00000000-0005-0000-0000-0000FE190000}"/>
    <cellStyle name="Percent 22 4" xfId="6609" xr:uid="{00000000-0005-0000-0000-0000FF190000}"/>
    <cellStyle name="Percent 22 4 2" xfId="6610" xr:uid="{00000000-0005-0000-0000-0000001A0000}"/>
    <cellStyle name="Percent 22 5" xfId="6611" xr:uid="{00000000-0005-0000-0000-0000011A0000}"/>
    <cellStyle name="Percent 22 5 2" xfId="6612" xr:uid="{00000000-0005-0000-0000-0000021A0000}"/>
    <cellStyle name="Percent 22 6" xfId="6613" xr:uid="{00000000-0005-0000-0000-0000031A0000}"/>
    <cellStyle name="Percent 22 6 2" xfId="6614" xr:uid="{00000000-0005-0000-0000-0000041A0000}"/>
    <cellStyle name="Percent 22 7" xfId="6615" xr:uid="{00000000-0005-0000-0000-0000051A0000}"/>
    <cellStyle name="Percent 22 7 2" xfId="6616" xr:uid="{00000000-0005-0000-0000-0000061A0000}"/>
    <cellStyle name="Percent 22 7 2 2" xfId="6617" xr:uid="{00000000-0005-0000-0000-0000071A0000}"/>
    <cellStyle name="Percent 22 7 3" xfId="6618" xr:uid="{00000000-0005-0000-0000-0000081A0000}"/>
    <cellStyle name="Percent 22 7 3 2" xfId="6619" xr:uid="{00000000-0005-0000-0000-0000091A0000}"/>
    <cellStyle name="Percent 22 7 4" xfId="6620" xr:uid="{00000000-0005-0000-0000-00000A1A0000}"/>
    <cellStyle name="Percent 22 8" xfId="6621" xr:uid="{00000000-0005-0000-0000-00000B1A0000}"/>
    <cellStyle name="Percent 23" xfId="6622" xr:uid="{00000000-0005-0000-0000-00000C1A0000}"/>
    <cellStyle name="Percent 23 2" xfId="6623" xr:uid="{00000000-0005-0000-0000-00000D1A0000}"/>
    <cellStyle name="Percent 23 2 2" xfId="6624" xr:uid="{00000000-0005-0000-0000-00000E1A0000}"/>
    <cellStyle name="Percent 23 3" xfId="6625" xr:uid="{00000000-0005-0000-0000-00000F1A0000}"/>
    <cellStyle name="Percent 23 3 2" xfId="6626" xr:uid="{00000000-0005-0000-0000-0000101A0000}"/>
    <cellStyle name="Percent 23 4" xfId="6627" xr:uid="{00000000-0005-0000-0000-0000111A0000}"/>
    <cellStyle name="Percent 23 4 2" xfId="6628" xr:uid="{00000000-0005-0000-0000-0000121A0000}"/>
    <cellStyle name="Percent 23 5" xfId="6629" xr:uid="{00000000-0005-0000-0000-0000131A0000}"/>
    <cellStyle name="Percent 23 5 2" xfId="6630" xr:uid="{00000000-0005-0000-0000-0000141A0000}"/>
    <cellStyle name="Percent 23 6" xfId="6631" xr:uid="{00000000-0005-0000-0000-0000151A0000}"/>
    <cellStyle name="Percent 23 6 2" xfId="6632" xr:uid="{00000000-0005-0000-0000-0000161A0000}"/>
    <cellStyle name="Percent 23 7" xfId="6633" xr:uid="{00000000-0005-0000-0000-0000171A0000}"/>
    <cellStyle name="Percent 23 7 2" xfId="6634" xr:uid="{00000000-0005-0000-0000-0000181A0000}"/>
    <cellStyle name="Percent 23 7 2 2" xfId="6635" xr:uid="{00000000-0005-0000-0000-0000191A0000}"/>
    <cellStyle name="Percent 23 7 3" xfId="6636" xr:uid="{00000000-0005-0000-0000-00001A1A0000}"/>
    <cellStyle name="Percent 23 7 3 2" xfId="6637" xr:uid="{00000000-0005-0000-0000-00001B1A0000}"/>
    <cellStyle name="Percent 23 7 4" xfId="6638" xr:uid="{00000000-0005-0000-0000-00001C1A0000}"/>
    <cellStyle name="Percent 23 8" xfId="6639" xr:uid="{00000000-0005-0000-0000-00001D1A0000}"/>
    <cellStyle name="Percent 24" xfId="6640" xr:uid="{00000000-0005-0000-0000-00001E1A0000}"/>
    <cellStyle name="Percent 24 2" xfId="6641" xr:uid="{00000000-0005-0000-0000-00001F1A0000}"/>
    <cellStyle name="Percent 24 2 2" xfId="6642" xr:uid="{00000000-0005-0000-0000-0000201A0000}"/>
    <cellStyle name="Percent 24 3" xfId="6643" xr:uid="{00000000-0005-0000-0000-0000211A0000}"/>
    <cellStyle name="Percent 24 3 2" xfId="6644" xr:uid="{00000000-0005-0000-0000-0000221A0000}"/>
    <cellStyle name="Percent 24 4" xfId="6645" xr:uid="{00000000-0005-0000-0000-0000231A0000}"/>
    <cellStyle name="Percent 24 4 2" xfId="6646" xr:uid="{00000000-0005-0000-0000-0000241A0000}"/>
    <cellStyle name="Percent 24 5" xfId="6647" xr:uid="{00000000-0005-0000-0000-0000251A0000}"/>
    <cellStyle name="Percent 24 5 2" xfId="6648" xr:uid="{00000000-0005-0000-0000-0000261A0000}"/>
    <cellStyle name="Percent 24 6" xfId="6649" xr:uid="{00000000-0005-0000-0000-0000271A0000}"/>
    <cellStyle name="Percent 24 6 2" xfId="6650" xr:uid="{00000000-0005-0000-0000-0000281A0000}"/>
    <cellStyle name="Percent 24 7" xfId="6651" xr:uid="{00000000-0005-0000-0000-0000291A0000}"/>
    <cellStyle name="Percent 24 7 2" xfId="6652" xr:uid="{00000000-0005-0000-0000-00002A1A0000}"/>
    <cellStyle name="Percent 24 7 2 2" xfId="6653" xr:uid="{00000000-0005-0000-0000-00002B1A0000}"/>
    <cellStyle name="Percent 24 7 3" xfId="6654" xr:uid="{00000000-0005-0000-0000-00002C1A0000}"/>
    <cellStyle name="Percent 24 7 3 2" xfId="6655" xr:uid="{00000000-0005-0000-0000-00002D1A0000}"/>
    <cellStyle name="Percent 24 7 4" xfId="6656" xr:uid="{00000000-0005-0000-0000-00002E1A0000}"/>
    <cellStyle name="Percent 24 8" xfId="6657" xr:uid="{00000000-0005-0000-0000-00002F1A0000}"/>
    <cellStyle name="Percent 24 8 2" xfId="6658" xr:uid="{00000000-0005-0000-0000-0000301A0000}"/>
    <cellStyle name="Percent 24 9" xfId="6659" xr:uid="{00000000-0005-0000-0000-0000311A0000}"/>
    <cellStyle name="Percent 25" xfId="6660" xr:uid="{00000000-0005-0000-0000-0000321A0000}"/>
    <cellStyle name="Percent 25 2" xfId="6661" xr:uid="{00000000-0005-0000-0000-0000331A0000}"/>
    <cellStyle name="Percent 25 2 2" xfId="6662" xr:uid="{00000000-0005-0000-0000-0000341A0000}"/>
    <cellStyle name="Percent 25 3" xfId="6663" xr:uid="{00000000-0005-0000-0000-0000351A0000}"/>
    <cellStyle name="Percent 25 3 2" xfId="6664" xr:uid="{00000000-0005-0000-0000-0000361A0000}"/>
    <cellStyle name="Percent 25 4" xfId="6665" xr:uid="{00000000-0005-0000-0000-0000371A0000}"/>
    <cellStyle name="Percent 25 4 2" xfId="6666" xr:uid="{00000000-0005-0000-0000-0000381A0000}"/>
    <cellStyle name="Percent 25 5" xfId="6667" xr:uid="{00000000-0005-0000-0000-0000391A0000}"/>
    <cellStyle name="Percent 25 5 2" xfId="6668" xr:uid="{00000000-0005-0000-0000-00003A1A0000}"/>
    <cellStyle name="Percent 25 6" xfId="6669" xr:uid="{00000000-0005-0000-0000-00003B1A0000}"/>
    <cellStyle name="Percent 25 6 2" xfId="6670" xr:uid="{00000000-0005-0000-0000-00003C1A0000}"/>
    <cellStyle name="Percent 25 7" xfId="6671" xr:uid="{00000000-0005-0000-0000-00003D1A0000}"/>
    <cellStyle name="Percent 25 7 2" xfId="6672" xr:uid="{00000000-0005-0000-0000-00003E1A0000}"/>
    <cellStyle name="Percent 25 7 2 2" xfId="6673" xr:uid="{00000000-0005-0000-0000-00003F1A0000}"/>
    <cellStyle name="Percent 25 7 3" xfId="6674" xr:uid="{00000000-0005-0000-0000-0000401A0000}"/>
    <cellStyle name="Percent 25 7 3 2" xfId="6675" xr:uid="{00000000-0005-0000-0000-0000411A0000}"/>
    <cellStyle name="Percent 25 7 4" xfId="6676" xr:uid="{00000000-0005-0000-0000-0000421A0000}"/>
    <cellStyle name="Percent 25 8" xfId="6677" xr:uid="{00000000-0005-0000-0000-0000431A0000}"/>
    <cellStyle name="Percent 26" xfId="6678" xr:uid="{00000000-0005-0000-0000-0000441A0000}"/>
    <cellStyle name="Percent 26 2" xfId="6679" xr:uid="{00000000-0005-0000-0000-0000451A0000}"/>
    <cellStyle name="Percent 26 2 2" xfId="6680" xr:uid="{00000000-0005-0000-0000-0000461A0000}"/>
    <cellStyle name="Percent 26 3" xfId="6681" xr:uid="{00000000-0005-0000-0000-0000471A0000}"/>
    <cellStyle name="Percent 26 3 2" xfId="6682" xr:uid="{00000000-0005-0000-0000-0000481A0000}"/>
    <cellStyle name="Percent 26 4" xfId="6683" xr:uid="{00000000-0005-0000-0000-0000491A0000}"/>
    <cellStyle name="Percent 26 4 2" xfId="6684" xr:uid="{00000000-0005-0000-0000-00004A1A0000}"/>
    <cellStyle name="Percent 26 5" xfId="6685" xr:uid="{00000000-0005-0000-0000-00004B1A0000}"/>
    <cellStyle name="Percent 26 5 2" xfId="6686" xr:uid="{00000000-0005-0000-0000-00004C1A0000}"/>
    <cellStyle name="Percent 26 6" xfId="6687" xr:uid="{00000000-0005-0000-0000-00004D1A0000}"/>
    <cellStyle name="Percent 26 6 2" xfId="6688" xr:uid="{00000000-0005-0000-0000-00004E1A0000}"/>
    <cellStyle name="Percent 26 7" xfId="6689" xr:uid="{00000000-0005-0000-0000-00004F1A0000}"/>
    <cellStyle name="Percent 26 7 2" xfId="6690" xr:uid="{00000000-0005-0000-0000-0000501A0000}"/>
    <cellStyle name="Percent 26 7 2 2" xfId="6691" xr:uid="{00000000-0005-0000-0000-0000511A0000}"/>
    <cellStyle name="Percent 26 7 3" xfId="6692" xr:uid="{00000000-0005-0000-0000-0000521A0000}"/>
    <cellStyle name="Percent 26 7 3 2" xfId="6693" xr:uid="{00000000-0005-0000-0000-0000531A0000}"/>
    <cellStyle name="Percent 26 7 4" xfId="6694" xr:uid="{00000000-0005-0000-0000-0000541A0000}"/>
    <cellStyle name="Percent 26 8" xfId="6695" xr:uid="{00000000-0005-0000-0000-0000551A0000}"/>
    <cellStyle name="Percent 27" xfId="6696" xr:uid="{00000000-0005-0000-0000-0000561A0000}"/>
    <cellStyle name="Percent 27 2" xfId="6697" xr:uid="{00000000-0005-0000-0000-0000571A0000}"/>
    <cellStyle name="Percent 28" xfId="6698" xr:uid="{00000000-0005-0000-0000-0000581A0000}"/>
    <cellStyle name="Percent 28 2" xfId="6699" xr:uid="{00000000-0005-0000-0000-0000591A0000}"/>
    <cellStyle name="Percent 28 2 2" xfId="6700" xr:uid="{00000000-0005-0000-0000-00005A1A0000}"/>
    <cellStyle name="Percent 28 3" xfId="6701" xr:uid="{00000000-0005-0000-0000-00005B1A0000}"/>
    <cellStyle name="Percent 3" xfId="6702" xr:uid="{00000000-0005-0000-0000-00005C1A0000}"/>
    <cellStyle name="Percent 3 10" xfId="6703" xr:uid="{00000000-0005-0000-0000-00005D1A0000}"/>
    <cellStyle name="Percent 3 10 10" xfId="6704" xr:uid="{00000000-0005-0000-0000-00005E1A0000}"/>
    <cellStyle name="Percent 3 10 10 2" xfId="6705" xr:uid="{00000000-0005-0000-0000-00005F1A0000}"/>
    <cellStyle name="Percent 3 10 11" xfId="6706" xr:uid="{00000000-0005-0000-0000-0000601A0000}"/>
    <cellStyle name="Percent 3 10 11 2" xfId="6707" xr:uid="{00000000-0005-0000-0000-0000611A0000}"/>
    <cellStyle name="Percent 3 10 12" xfId="6708" xr:uid="{00000000-0005-0000-0000-0000621A0000}"/>
    <cellStyle name="Percent 3 10 12 2" xfId="6709" xr:uid="{00000000-0005-0000-0000-0000631A0000}"/>
    <cellStyle name="Percent 3 10 13" xfId="6710" xr:uid="{00000000-0005-0000-0000-0000641A0000}"/>
    <cellStyle name="Percent 3 10 13 2" xfId="6711" xr:uid="{00000000-0005-0000-0000-0000651A0000}"/>
    <cellStyle name="Percent 3 10 14" xfId="6712" xr:uid="{00000000-0005-0000-0000-0000661A0000}"/>
    <cellStyle name="Percent 3 10 14 2" xfId="6713" xr:uid="{00000000-0005-0000-0000-0000671A0000}"/>
    <cellStyle name="Percent 3 10 15" xfId="6714" xr:uid="{00000000-0005-0000-0000-0000681A0000}"/>
    <cellStyle name="Percent 3 10 15 2" xfId="6715" xr:uid="{00000000-0005-0000-0000-0000691A0000}"/>
    <cellStyle name="Percent 3 10 16" xfId="6716" xr:uid="{00000000-0005-0000-0000-00006A1A0000}"/>
    <cellStyle name="Percent 3 10 2" xfId="6717" xr:uid="{00000000-0005-0000-0000-00006B1A0000}"/>
    <cellStyle name="Percent 3 10 2 2" xfId="6718" xr:uid="{00000000-0005-0000-0000-00006C1A0000}"/>
    <cellStyle name="Percent 3 10 3" xfId="6719" xr:uid="{00000000-0005-0000-0000-00006D1A0000}"/>
    <cellStyle name="Percent 3 10 3 2" xfId="6720" xr:uid="{00000000-0005-0000-0000-00006E1A0000}"/>
    <cellStyle name="Percent 3 10 4" xfId="6721" xr:uid="{00000000-0005-0000-0000-00006F1A0000}"/>
    <cellStyle name="Percent 3 10 4 2" xfId="6722" xr:uid="{00000000-0005-0000-0000-0000701A0000}"/>
    <cellStyle name="Percent 3 10 5" xfId="6723" xr:uid="{00000000-0005-0000-0000-0000711A0000}"/>
    <cellStyle name="Percent 3 10 5 2" xfId="6724" xr:uid="{00000000-0005-0000-0000-0000721A0000}"/>
    <cellStyle name="Percent 3 10 6" xfId="6725" xr:uid="{00000000-0005-0000-0000-0000731A0000}"/>
    <cellStyle name="Percent 3 10 6 2" xfId="6726" xr:uid="{00000000-0005-0000-0000-0000741A0000}"/>
    <cellStyle name="Percent 3 10 7" xfId="6727" xr:uid="{00000000-0005-0000-0000-0000751A0000}"/>
    <cellStyle name="Percent 3 10 7 2" xfId="6728" xr:uid="{00000000-0005-0000-0000-0000761A0000}"/>
    <cellStyle name="Percent 3 10 8" xfId="6729" xr:uid="{00000000-0005-0000-0000-0000771A0000}"/>
    <cellStyle name="Percent 3 10 8 2" xfId="6730" xr:uid="{00000000-0005-0000-0000-0000781A0000}"/>
    <cellStyle name="Percent 3 10 9" xfId="6731" xr:uid="{00000000-0005-0000-0000-0000791A0000}"/>
    <cellStyle name="Percent 3 10 9 2" xfId="6732" xr:uid="{00000000-0005-0000-0000-00007A1A0000}"/>
    <cellStyle name="Percent 3 11" xfId="6733" xr:uid="{00000000-0005-0000-0000-00007B1A0000}"/>
    <cellStyle name="Percent 3 11 2" xfId="6734" xr:uid="{00000000-0005-0000-0000-00007C1A0000}"/>
    <cellStyle name="Percent 3 12" xfId="6735" xr:uid="{00000000-0005-0000-0000-00007D1A0000}"/>
    <cellStyle name="Percent 3 12 2" xfId="6736" xr:uid="{00000000-0005-0000-0000-00007E1A0000}"/>
    <cellStyle name="Percent 3 13" xfId="6737" xr:uid="{00000000-0005-0000-0000-00007F1A0000}"/>
    <cellStyle name="Percent 3 13 2" xfId="6738" xr:uid="{00000000-0005-0000-0000-0000801A0000}"/>
    <cellStyle name="Percent 3 14" xfId="6739" xr:uid="{00000000-0005-0000-0000-0000811A0000}"/>
    <cellStyle name="Percent 3 14 2" xfId="6740" xr:uid="{00000000-0005-0000-0000-0000821A0000}"/>
    <cellStyle name="Percent 3 15" xfId="6741" xr:uid="{00000000-0005-0000-0000-0000831A0000}"/>
    <cellStyle name="Percent 3 15 2" xfId="6742" xr:uid="{00000000-0005-0000-0000-0000841A0000}"/>
    <cellStyle name="Percent 3 16" xfId="6743" xr:uid="{00000000-0005-0000-0000-0000851A0000}"/>
    <cellStyle name="Percent 3 16 2" xfId="6744" xr:uid="{00000000-0005-0000-0000-0000861A0000}"/>
    <cellStyle name="Percent 3 17" xfId="6745" xr:uid="{00000000-0005-0000-0000-0000871A0000}"/>
    <cellStyle name="Percent 3 17 2" xfId="6746" xr:uid="{00000000-0005-0000-0000-0000881A0000}"/>
    <cellStyle name="Percent 3 18" xfId="6747" xr:uid="{00000000-0005-0000-0000-0000891A0000}"/>
    <cellStyle name="Percent 3 18 2" xfId="6748" xr:uid="{00000000-0005-0000-0000-00008A1A0000}"/>
    <cellStyle name="Percent 3 19" xfId="6749" xr:uid="{00000000-0005-0000-0000-00008B1A0000}"/>
    <cellStyle name="Percent 3 19 2" xfId="6750" xr:uid="{00000000-0005-0000-0000-00008C1A0000}"/>
    <cellStyle name="Percent 3 2" xfId="6751" xr:uid="{00000000-0005-0000-0000-00008D1A0000}"/>
    <cellStyle name="Percent 3 2 10" xfId="6752" xr:uid="{00000000-0005-0000-0000-00008E1A0000}"/>
    <cellStyle name="Percent 3 2 10 2" xfId="6753" xr:uid="{00000000-0005-0000-0000-00008F1A0000}"/>
    <cellStyle name="Percent 3 2 11" xfId="6754" xr:uid="{00000000-0005-0000-0000-0000901A0000}"/>
    <cellStyle name="Percent 3 2 11 2" xfId="6755" xr:uid="{00000000-0005-0000-0000-0000911A0000}"/>
    <cellStyle name="Percent 3 2 12" xfId="6756" xr:uid="{00000000-0005-0000-0000-0000921A0000}"/>
    <cellStyle name="Percent 3 2 12 2" xfId="6757" xr:uid="{00000000-0005-0000-0000-0000931A0000}"/>
    <cellStyle name="Percent 3 2 13" xfId="6758" xr:uid="{00000000-0005-0000-0000-0000941A0000}"/>
    <cellStyle name="Percent 3 2 13 2" xfId="6759" xr:uid="{00000000-0005-0000-0000-0000951A0000}"/>
    <cellStyle name="Percent 3 2 14" xfId="6760" xr:uid="{00000000-0005-0000-0000-0000961A0000}"/>
    <cellStyle name="Percent 3 2 14 2" xfId="6761" xr:uid="{00000000-0005-0000-0000-0000971A0000}"/>
    <cellStyle name="Percent 3 2 15" xfId="6762" xr:uid="{00000000-0005-0000-0000-0000981A0000}"/>
    <cellStyle name="Percent 3 2 15 2" xfId="6763" xr:uid="{00000000-0005-0000-0000-0000991A0000}"/>
    <cellStyle name="Percent 3 2 16" xfId="6764" xr:uid="{00000000-0005-0000-0000-00009A1A0000}"/>
    <cellStyle name="Percent 3 2 16 2" xfId="6765" xr:uid="{00000000-0005-0000-0000-00009B1A0000}"/>
    <cellStyle name="Percent 3 2 17" xfId="6766" xr:uid="{00000000-0005-0000-0000-00009C1A0000}"/>
    <cellStyle name="Percent 3 2 17 2" xfId="6767" xr:uid="{00000000-0005-0000-0000-00009D1A0000}"/>
    <cellStyle name="Percent 3 2 18" xfId="6768" xr:uid="{00000000-0005-0000-0000-00009E1A0000}"/>
    <cellStyle name="Percent 3 2 18 2" xfId="6769" xr:uid="{00000000-0005-0000-0000-00009F1A0000}"/>
    <cellStyle name="Percent 3 2 2" xfId="6770" xr:uid="{00000000-0005-0000-0000-0000A01A0000}"/>
    <cellStyle name="Percent 3 2 2 2" xfId="6771" xr:uid="{00000000-0005-0000-0000-0000A11A0000}"/>
    <cellStyle name="Percent 3 2 2 2 2" xfId="6772" xr:uid="{00000000-0005-0000-0000-0000A21A0000}"/>
    <cellStyle name="Percent 3 2 2 2 2 2" xfId="6773" xr:uid="{00000000-0005-0000-0000-0000A31A0000}"/>
    <cellStyle name="Percent 3 2 2 2 3" xfId="6774" xr:uid="{00000000-0005-0000-0000-0000A41A0000}"/>
    <cellStyle name="Percent 3 2 2 2 3 2" xfId="6775" xr:uid="{00000000-0005-0000-0000-0000A51A0000}"/>
    <cellStyle name="Percent 3 2 2 2 4" xfId="6776" xr:uid="{00000000-0005-0000-0000-0000A61A0000}"/>
    <cellStyle name="Percent 3 2 2 3" xfId="6777" xr:uid="{00000000-0005-0000-0000-0000A71A0000}"/>
    <cellStyle name="Percent 3 2 2 3 2" xfId="6778" xr:uid="{00000000-0005-0000-0000-0000A81A0000}"/>
    <cellStyle name="Percent 3 2 2 4" xfId="6779" xr:uid="{00000000-0005-0000-0000-0000A91A0000}"/>
    <cellStyle name="Percent 3 2 2 4 2" xfId="6780" xr:uid="{00000000-0005-0000-0000-0000AA1A0000}"/>
    <cellStyle name="Percent 3 2 3" xfId="6781" xr:uid="{00000000-0005-0000-0000-0000AB1A0000}"/>
    <cellStyle name="Percent 3 2 3 2" xfId="6782" xr:uid="{00000000-0005-0000-0000-0000AC1A0000}"/>
    <cellStyle name="Percent 3 2 3 2 2" xfId="6783" xr:uid="{00000000-0005-0000-0000-0000AD1A0000}"/>
    <cellStyle name="Percent 3 2 3 3" xfId="6784" xr:uid="{00000000-0005-0000-0000-0000AE1A0000}"/>
    <cellStyle name="Percent 3 2 3 3 2" xfId="6785" xr:uid="{00000000-0005-0000-0000-0000AF1A0000}"/>
    <cellStyle name="Percent 3 2 3 4" xfId="6786" xr:uid="{00000000-0005-0000-0000-0000B01A0000}"/>
    <cellStyle name="Percent 3 2 3 4 2" xfId="6787" xr:uid="{00000000-0005-0000-0000-0000B11A0000}"/>
    <cellStyle name="Percent 3 2 4" xfId="6788" xr:uid="{00000000-0005-0000-0000-0000B21A0000}"/>
    <cellStyle name="Percent 3 2 4 2" xfId="6789" xr:uid="{00000000-0005-0000-0000-0000B31A0000}"/>
    <cellStyle name="Percent 3 2 5" xfId="6790" xr:uid="{00000000-0005-0000-0000-0000B41A0000}"/>
    <cellStyle name="Percent 3 2 5 2" xfId="6791" xr:uid="{00000000-0005-0000-0000-0000B51A0000}"/>
    <cellStyle name="Percent 3 2 6" xfId="6792" xr:uid="{00000000-0005-0000-0000-0000B61A0000}"/>
    <cellStyle name="Percent 3 2 6 2" xfId="6793" xr:uid="{00000000-0005-0000-0000-0000B71A0000}"/>
    <cellStyle name="Percent 3 2 7" xfId="6794" xr:uid="{00000000-0005-0000-0000-0000B81A0000}"/>
    <cellStyle name="Percent 3 2 7 2" xfId="6795" xr:uid="{00000000-0005-0000-0000-0000B91A0000}"/>
    <cellStyle name="Percent 3 2 8" xfId="6796" xr:uid="{00000000-0005-0000-0000-0000BA1A0000}"/>
    <cellStyle name="Percent 3 2 8 2" xfId="6797" xr:uid="{00000000-0005-0000-0000-0000BB1A0000}"/>
    <cellStyle name="Percent 3 2 9" xfId="6798" xr:uid="{00000000-0005-0000-0000-0000BC1A0000}"/>
    <cellStyle name="Percent 3 2 9 2" xfId="6799" xr:uid="{00000000-0005-0000-0000-0000BD1A0000}"/>
    <cellStyle name="Percent 3 20" xfId="6800" xr:uid="{00000000-0005-0000-0000-0000BE1A0000}"/>
    <cellStyle name="Percent 3 20 2" xfId="6801" xr:uid="{00000000-0005-0000-0000-0000BF1A0000}"/>
    <cellStyle name="Percent 3 21" xfId="6802" xr:uid="{00000000-0005-0000-0000-0000C01A0000}"/>
    <cellStyle name="Percent 3 21 2" xfId="6803" xr:uid="{00000000-0005-0000-0000-0000C11A0000}"/>
    <cellStyle name="Percent 3 22" xfId="6804" xr:uid="{00000000-0005-0000-0000-0000C21A0000}"/>
    <cellStyle name="Percent 3 22 2" xfId="6805" xr:uid="{00000000-0005-0000-0000-0000C31A0000}"/>
    <cellStyle name="Percent 3 23" xfId="6806" xr:uid="{00000000-0005-0000-0000-0000C41A0000}"/>
    <cellStyle name="Percent 3 23 2" xfId="6807" xr:uid="{00000000-0005-0000-0000-0000C51A0000}"/>
    <cellStyle name="Percent 3 24" xfId="6808" xr:uid="{00000000-0005-0000-0000-0000C61A0000}"/>
    <cellStyle name="Percent 3 24 2" xfId="6809" xr:uid="{00000000-0005-0000-0000-0000C71A0000}"/>
    <cellStyle name="Percent 3 25" xfId="6810" xr:uid="{00000000-0005-0000-0000-0000C81A0000}"/>
    <cellStyle name="Percent 3 25 2" xfId="6811" xr:uid="{00000000-0005-0000-0000-0000C91A0000}"/>
    <cellStyle name="Percent 3 26" xfId="6812" xr:uid="{00000000-0005-0000-0000-0000CA1A0000}"/>
    <cellStyle name="Percent 3 26 2" xfId="6813" xr:uid="{00000000-0005-0000-0000-0000CB1A0000}"/>
    <cellStyle name="Percent 3 27" xfId="6814" xr:uid="{00000000-0005-0000-0000-0000CC1A0000}"/>
    <cellStyle name="Percent 3 27 2" xfId="6815" xr:uid="{00000000-0005-0000-0000-0000CD1A0000}"/>
    <cellStyle name="Percent 3 28" xfId="6816" xr:uid="{00000000-0005-0000-0000-0000CE1A0000}"/>
    <cellStyle name="Percent 3 28 2" xfId="6817" xr:uid="{00000000-0005-0000-0000-0000CF1A0000}"/>
    <cellStyle name="Percent 3 29" xfId="6818" xr:uid="{00000000-0005-0000-0000-0000D01A0000}"/>
    <cellStyle name="Percent 3 29 2" xfId="6819" xr:uid="{00000000-0005-0000-0000-0000D11A0000}"/>
    <cellStyle name="Percent 3 3" xfId="6820" xr:uid="{00000000-0005-0000-0000-0000D21A0000}"/>
    <cellStyle name="Percent 3 3 10" xfId="6821" xr:uid="{00000000-0005-0000-0000-0000D31A0000}"/>
    <cellStyle name="Percent 3 3 10 2" xfId="6822" xr:uid="{00000000-0005-0000-0000-0000D41A0000}"/>
    <cellStyle name="Percent 3 3 11" xfId="6823" xr:uid="{00000000-0005-0000-0000-0000D51A0000}"/>
    <cellStyle name="Percent 3 3 11 2" xfId="6824" xr:uid="{00000000-0005-0000-0000-0000D61A0000}"/>
    <cellStyle name="Percent 3 3 12" xfId="6825" xr:uid="{00000000-0005-0000-0000-0000D71A0000}"/>
    <cellStyle name="Percent 3 3 12 2" xfId="6826" xr:uid="{00000000-0005-0000-0000-0000D81A0000}"/>
    <cellStyle name="Percent 3 3 13" xfId="6827" xr:uid="{00000000-0005-0000-0000-0000D91A0000}"/>
    <cellStyle name="Percent 3 3 13 2" xfId="6828" xr:uid="{00000000-0005-0000-0000-0000DA1A0000}"/>
    <cellStyle name="Percent 3 3 14" xfId="6829" xr:uid="{00000000-0005-0000-0000-0000DB1A0000}"/>
    <cellStyle name="Percent 3 3 14 2" xfId="6830" xr:uid="{00000000-0005-0000-0000-0000DC1A0000}"/>
    <cellStyle name="Percent 3 3 15" xfId="6831" xr:uid="{00000000-0005-0000-0000-0000DD1A0000}"/>
    <cellStyle name="Percent 3 3 15 2" xfId="6832" xr:uid="{00000000-0005-0000-0000-0000DE1A0000}"/>
    <cellStyle name="Percent 3 3 16" xfId="6833" xr:uid="{00000000-0005-0000-0000-0000DF1A0000}"/>
    <cellStyle name="Percent 3 3 16 2" xfId="6834" xr:uid="{00000000-0005-0000-0000-0000E01A0000}"/>
    <cellStyle name="Percent 3 3 2" xfId="6835" xr:uid="{00000000-0005-0000-0000-0000E11A0000}"/>
    <cellStyle name="Percent 3 3 2 2" xfId="6836" xr:uid="{00000000-0005-0000-0000-0000E21A0000}"/>
    <cellStyle name="Percent 3 3 2 2 2" xfId="6837" xr:uid="{00000000-0005-0000-0000-0000E31A0000}"/>
    <cellStyle name="Percent 3 3 3" xfId="6838" xr:uid="{00000000-0005-0000-0000-0000E41A0000}"/>
    <cellStyle name="Percent 3 3 3 2" xfId="6839" xr:uid="{00000000-0005-0000-0000-0000E51A0000}"/>
    <cellStyle name="Percent 3 3 3 2 2" xfId="6840" xr:uid="{00000000-0005-0000-0000-0000E61A0000}"/>
    <cellStyle name="Percent 3 3 3 2 2 2" xfId="6841" xr:uid="{00000000-0005-0000-0000-0000E71A0000}"/>
    <cellStyle name="Percent 3 3 3 3" xfId="6842" xr:uid="{00000000-0005-0000-0000-0000E81A0000}"/>
    <cellStyle name="Percent 3 3 3 3 2" xfId="6843" xr:uid="{00000000-0005-0000-0000-0000E91A0000}"/>
    <cellStyle name="Percent 3 3 3 3 2 2" xfId="6844" xr:uid="{00000000-0005-0000-0000-0000EA1A0000}"/>
    <cellStyle name="Percent 3 3 3 3 3" xfId="6845" xr:uid="{00000000-0005-0000-0000-0000EB1A0000}"/>
    <cellStyle name="Percent 3 3 3 3 3 2" xfId="6846" xr:uid="{00000000-0005-0000-0000-0000EC1A0000}"/>
    <cellStyle name="Percent 3 3 3 3 4" xfId="6847" xr:uid="{00000000-0005-0000-0000-0000ED1A0000}"/>
    <cellStyle name="Percent 3 3 3 3 4 2" xfId="6848" xr:uid="{00000000-0005-0000-0000-0000EE1A0000}"/>
    <cellStyle name="Percent 3 3 3 3 4 2 2" xfId="6849" xr:uid="{00000000-0005-0000-0000-0000EF1A0000}"/>
    <cellStyle name="Percent 3 3 3 3 4 3" xfId="6850" xr:uid="{00000000-0005-0000-0000-0000F01A0000}"/>
    <cellStyle name="Percent 3 3 3 3 5" xfId="6851" xr:uid="{00000000-0005-0000-0000-0000F11A0000}"/>
    <cellStyle name="Percent 3 3 3 4" xfId="6852" xr:uid="{00000000-0005-0000-0000-0000F21A0000}"/>
    <cellStyle name="Percent 3 3 3 4 2" xfId="6853" xr:uid="{00000000-0005-0000-0000-0000F31A0000}"/>
    <cellStyle name="Percent 3 3 4" xfId="6854" xr:uid="{00000000-0005-0000-0000-0000F41A0000}"/>
    <cellStyle name="Percent 3 3 4 2" xfId="6855" xr:uid="{00000000-0005-0000-0000-0000F51A0000}"/>
    <cellStyle name="Percent 3 3 4 2 2" xfId="6856" xr:uid="{00000000-0005-0000-0000-0000F61A0000}"/>
    <cellStyle name="Percent 3 3 4 3" xfId="6857" xr:uid="{00000000-0005-0000-0000-0000F71A0000}"/>
    <cellStyle name="Percent 3 3 5" xfId="6858" xr:uid="{00000000-0005-0000-0000-0000F81A0000}"/>
    <cellStyle name="Percent 3 3 5 2" xfId="6859" xr:uid="{00000000-0005-0000-0000-0000F91A0000}"/>
    <cellStyle name="Percent 3 3 6" xfId="6860" xr:uid="{00000000-0005-0000-0000-0000FA1A0000}"/>
    <cellStyle name="Percent 3 3 6 2" xfId="6861" xr:uid="{00000000-0005-0000-0000-0000FB1A0000}"/>
    <cellStyle name="Percent 3 3 6 2 2" xfId="6862" xr:uid="{00000000-0005-0000-0000-0000FC1A0000}"/>
    <cellStyle name="Percent 3 3 6 3" xfId="6863" xr:uid="{00000000-0005-0000-0000-0000FD1A0000}"/>
    <cellStyle name="Percent 3 3 7" xfId="6864" xr:uid="{00000000-0005-0000-0000-0000FE1A0000}"/>
    <cellStyle name="Percent 3 3 7 2" xfId="6865" xr:uid="{00000000-0005-0000-0000-0000FF1A0000}"/>
    <cellStyle name="Percent 3 3 8" xfId="6866" xr:uid="{00000000-0005-0000-0000-0000001B0000}"/>
    <cellStyle name="Percent 3 3 8 2" xfId="6867" xr:uid="{00000000-0005-0000-0000-0000011B0000}"/>
    <cellStyle name="Percent 3 3 9" xfId="6868" xr:uid="{00000000-0005-0000-0000-0000021B0000}"/>
    <cellStyle name="Percent 3 3 9 2" xfId="6869" xr:uid="{00000000-0005-0000-0000-0000031B0000}"/>
    <cellStyle name="Percent 3 30" xfId="6870" xr:uid="{00000000-0005-0000-0000-0000041B0000}"/>
    <cellStyle name="Percent 3 30 2" xfId="6871" xr:uid="{00000000-0005-0000-0000-0000051B0000}"/>
    <cellStyle name="Percent 3 4" xfId="6872" xr:uid="{00000000-0005-0000-0000-0000061B0000}"/>
    <cellStyle name="Percent 3 4 10" xfId="6873" xr:uid="{00000000-0005-0000-0000-0000071B0000}"/>
    <cellStyle name="Percent 3 4 10 2" xfId="6874" xr:uid="{00000000-0005-0000-0000-0000081B0000}"/>
    <cellStyle name="Percent 3 4 11" xfId="6875" xr:uid="{00000000-0005-0000-0000-0000091B0000}"/>
    <cellStyle name="Percent 3 4 11 2" xfId="6876" xr:uid="{00000000-0005-0000-0000-00000A1B0000}"/>
    <cellStyle name="Percent 3 4 12" xfId="6877" xr:uid="{00000000-0005-0000-0000-00000B1B0000}"/>
    <cellStyle name="Percent 3 4 12 2" xfId="6878" xr:uid="{00000000-0005-0000-0000-00000C1B0000}"/>
    <cellStyle name="Percent 3 4 13" xfId="6879" xr:uid="{00000000-0005-0000-0000-00000D1B0000}"/>
    <cellStyle name="Percent 3 4 13 2" xfId="6880" xr:uid="{00000000-0005-0000-0000-00000E1B0000}"/>
    <cellStyle name="Percent 3 4 14" xfId="6881" xr:uid="{00000000-0005-0000-0000-00000F1B0000}"/>
    <cellStyle name="Percent 3 4 14 2" xfId="6882" xr:uid="{00000000-0005-0000-0000-0000101B0000}"/>
    <cellStyle name="Percent 3 4 15" xfId="6883" xr:uid="{00000000-0005-0000-0000-0000111B0000}"/>
    <cellStyle name="Percent 3 4 15 2" xfId="6884" xr:uid="{00000000-0005-0000-0000-0000121B0000}"/>
    <cellStyle name="Percent 3 4 16" xfId="6885" xr:uid="{00000000-0005-0000-0000-0000131B0000}"/>
    <cellStyle name="Percent 3 4 16 2" xfId="6886" xr:uid="{00000000-0005-0000-0000-0000141B0000}"/>
    <cellStyle name="Percent 3 4 2" xfId="6887" xr:uid="{00000000-0005-0000-0000-0000151B0000}"/>
    <cellStyle name="Percent 3 4 2 2" xfId="6888" xr:uid="{00000000-0005-0000-0000-0000161B0000}"/>
    <cellStyle name="Percent 3 4 2 2 2" xfId="6889" xr:uid="{00000000-0005-0000-0000-0000171B0000}"/>
    <cellStyle name="Percent 3 4 3" xfId="6890" xr:uid="{00000000-0005-0000-0000-0000181B0000}"/>
    <cellStyle name="Percent 3 4 3 2" xfId="6891" xr:uid="{00000000-0005-0000-0000-0000191B0000}"/>
    <cellStyle name="Percent 3 4 4" xfId="6892" xr:uid="{00000000-0005-0000-0000-00001A1B0000}"/>
    <cellStyle name="Percent 3 4 4 2" xfId="6893" xr:uid="{00000000-0005-0000-0000-00001B1B0000}"/>
    <cellStyle name="Percent 3 4 4 2 2" xfId="6894" xr:uid="{00000000-0005-0000-0000-00001C1B0000}"/>
    <cellStyle name="Percent 3 4 4 3" xfId="6895" xr:uid="{00000000-0005-0000-0000-00001D1B0000}"/>
    <cellStyle name="Percent 3 4 5" xfId="6896" xr:uid="{00000000-0005-0000-0000-00001E1B0000}"/>
    <cellStyle name="Percent 3 4 5 2" xfId="6897" xr:uid="{00000000-0005-0000-0000-00001F1B0000}"/>
    <cellStyle name="Percent 3 4 6" xfId="6898" xr:uid="{00000000-0005-0000-0000-0000201B0000}"/>
    <cellStyle name="Percent 3 4 6 2" xfId="6899" xr:uid="{00000000-0005-0000-0000-0000211B0000}"/>
    <cellStyle name="Percent 3 4 7" xfId="6900" xr:uid="{00000000-0005-0000-0000-0000221B0000}"/>
    <cellStyle name="Percent 3 4 7 2" xfId="6901" xr:uid="{00000000-0005-0000-0000-0000231B0000}"/>
    <cellStyle name="Percent 3 4 8" xfId="6902" xr:uid="{00000000-0005-0000-0000-0000241B0000}"/>
    <cellStyle name="Percent 3 4 8 2" xfId="6903" xr:uid="{00000000-0005-0000-0000-0000251B0000}"/>
    <cellStyle name="Percent 3 4 9" xfId="6904" xr:uid="{00000000-0005-0000-0000-0000261B0000}"/>
    <cellStyle name="Percent 3 4 9 2" xfId="6905" xr:uid="{00000000-0005-0000-0000-0000271B0000}"/>
    <cellStyle name="Percent 3 5" xfId="6906" xr:uid="{00000000-0005-0000-0000-0000281B0000}"/>
    <cellStyle name="Percent 3 5 10" xfId="6907" xr:uid="{00000000-0005-0000-0000-0000291B0000}"/>
    <cellStyle name="Percent 3 5 10 2" xfId="6908" xr:uid="{00000000-0005-0000-0000-00002A1B0000}"/>
    <cellStyle name="Percent 3 5 11" xfId="6909" xr:uid="{00000000-0005-0000-0000-00002B1B0000}"/>
    <cellStyle name="Percent 3 5 11 2" xfId="6910" xr:uid="{00000000-0005-0000-0000-00002C1B0000}"/>
    <cellStyle name="Percent 3 5 12" xfId="6911" xr:uid="{00000000-0005-0000-0000-00002D1B0000}"/>
    <cellStyle name="Percent 3 5 12 2" xfId="6912" xr:uid="{00000000-0005-0000-0000-00002E1B0000}"/>
    <cellStyle name="Percent 3 5 13" xfId="6913" xr:uid="{00000000-0005-0000-0000-00002F1B0000}"/>
    <cellStyle name="Percent 3 5 13 2" xfId="6914" xr:uid="{00000000-0005-0000-0000-0000301B0000}"/>
    <cellStyle name="Percent 3 5 14" xfId="6915" xr:uid="{00000000-0005-0000-0000-0000311B0000}"/>
    <cellStyle name="Percent 3 5 14 2" xfId="6916" xr:uid="{00000000-0005-0000-0000-0000321B0000}"/>
    <cellStyle name="Percent 3 5 15" xfId="6917" xr:uid="{00000000-0005-0000-0000-0000331B0000}"/>
    <cellStyle name="Percent 3 5 15 2" xfId="6918" xr:uid="{00000000-0005-0000-0000-0000341B0000}"/>
    <cellStyle name="Percent 3 5 16" xfId="6919" xr:uid="{00000000-0005-0000-0000-0000351B0000}"/>
    <cellStyle name="Percent 3 5 16 2" xfId="6920" xr:uid="{00000000-0005-0000-0000-0000361B0000}"/>
    <cellStyle name="Percent 3 5 17" xfId="6921" xr:uid="{00000000-0005-0000-0000-0000371B0000}"/>
    <cellStyle name="Percent 3 5 17 2" xfId="6922" xr:uid="{00000000-0005-0000-0000-0000381B0000}"/>
    <cellStyle name="Percent 3 5 18" xfId="6923" xr:uid="{00000000-0005-0000-0000-0000391B0000}"/>
    <cellStyle name="Percent 3 5 18 2" xfId="6924" xr:uid="{00000000-0005-0000-0000-00003A1B0000}"/>
    <cellStyle name="Percent 3 5 19" xfId="6925" xr:uid="{00000000-0005-0000-0000-00003B1B0000}"/>
    <cellStyle name="Percent 3 5 2" xfId="6926" xr:uid="{00000000-0005-0000-0000-00003C1B0000}"/>
    <cellStyle name="Percent 3 5 2 2" xfId="6927" xr:uid="{00000000-0005-0000-0000-00003D1B0000}"/>
    <cellStyle name="Percent 3 5 2 3" xfId="6928" xr:uid="{00000000-0005-0000-0000-00003E1B0000}"/>
    <cellStyle name="Percent 3 5 3" xfId="6929" xr:uid="{00000000-0005-0000-0000-00003F1B0000}"/>
    <cellStyle name="Percent 3 5 3 2" xfId="6930" xr:uid="{00000000-0005-0000-0000-0000401B0000}"/>
    <cellStyle name="Percent 3 5 4" xfId="6931" xr:uid="{00000000-0005-0000-0000-0000411B0000}"/>
    <cellStyle name="Percent 3 5 4 2" xfId="6932" xr:uid="{00000000-0005-0000-0000-0000421B0000}"/>
    <cellStyle name="Percent 3 5 5" xfId="6933" xr:uid="{00000000-0005-0000-0000-0000431B0000}"/>
    <cellStyle name="Percent 3 5 5 2" xfId="6934" xr:uid="{00000000-0005-0000-0000-0000441B0000}"/>
    <cellStyle name="Percent 3 5 6" xfId="6935" xr:uid="{00000000-0005-0000-0000-0000451B0000}"/>
    <cellStyle name="Percent 3 5 6 2" xfId="6936" xr:uid="{00000000-0005-0000-0000-0000461B0000}"/>
    <cellStyle name="Percent 3 5 7" xfId="6937" xr:uid="{00000000-0005-0000-0000-0000471B0000}"/>
    <cellStyle name="Percent 3 5 7 2" xfId="6938" xr:uid="{00000000-0005-0000-0000-0000481B0000}"/>
    <cellStyle name="Percent 3 5 8" xfId="6939" xr:uid="{00000000-0005-0000-0000-0000491B0000}"/>
    <cellStyle name="Percent 3 5 8 2" xfId="6940" xr:uid="{00000000-0005-0000-0000-00004A1B0000}"/>
    <cellStyle name="Percent 3 5 9" xfId="6941" xr:uid="{00000000-0005-0000-0000-00004B1B0000}"/>
    <cellStyle name="Percent 3 5 9 2" xfId="6942" xr:uid="{00000000-0005-0000-0000-00004C1B0000}"/>
    <cellStyle name="Percent 3 6" xfId="6943" xr:uid="{00000000-0005-0000-0000-00004D1B0000}"/>
    <cellStyle name="Percent 3 6 10" xfId="6944" xr:uid="{00000000-0005-0000-0000-00004E1B0000}"/>
    <cellStyle name="Percent 3 6 10 2" xfId="6945" xr:uid="{00000000-0005-0000-0000-00004F1B0000}"/>
    <cellStyle name="Percent 3 6 11" xfId="6946" xr:uid="{00000000-0005-0000-0000-0000501B0000}"/>
    <cellStyle name="Percent 3 6 11 2" xfId="6947" xr:uid="{00000000-0005-0000-0000-0000511B0000}"/>
    <cellStyle name="Percent 3 6 12" xfId="6948" xr:uid="{00000000-0005-0000-0000-0000521B0000}"/>
    <cellStyle name="Percent 3 6 12 2" xfId="6949" xr:uid="{00000000-0005-0000-0000-0000531B0000}"/>
    <cellStyle name="Percent 3 6 13" xfId="6950" xr:uid="{00000000-0005-0000-0000-0000541B0000}"/>
    <cellStyle name="Percent 3 6 13 2" xfId="6951" xr:uid="{00000000-0005-0000-0000-0000551B0000}"/>
    <cellStyle name="Percent 3 6 14" xfId="6952" xr:uid="{00000000-0005-0000-0000-0000561B0000}"/>
    <cellStyle name="Percent 3 6 14 2" xfId="6953" xr:uid="{00000000-0005-0000-0000-0000571B0000}"/>
    <cellStyle name="Percent 3 6 15" xfId="6954" xr:uid="{00000000-0005-0000-0000-0000581B0000}"/>
    <cellStyle name="Percent 3 6 15 2" xfId="6955" xr:uid="{00000000-0005-0000-0000-0000591B0000}"/>
    <cellStyle name="Percent 3 6 16" xfId="6956" xr:uid="{00000000-0005-0000-0000-00005A1B0000}"/>
    <cellStyle name="Percent 3 6 16 2" xfId="6957" xr:uid="{00000000-0005-0000-0000-00005B1B0000}"/>
    <cellStyle name="Percent 3 6 2" xfId="6958" xr:uid="{00000000-0005-0000-0000-00005C1B0000}"/>
    <cellStyle name="Percent 3 6 2 2" xfId="6959" xr:uid="{00000000-0005-0000-0000-00005D1B0000}"/>
    <cellStyle name="Percent 3 6 2 2 2" xfId="6960" xr:uid="{00000000-0005-0000-0000-00005E1B0000}"/>
    <cellStyle name="Percent 3 6 3" xfId="6961" xr:uid="{00000000-0005-0000-0000-00005F1B0000}"/>
    <cellStyle name="Percent 3 6 3 2" xfId="6962" xr:uid="{00000000-0005-0000-0000-0000601B0000}"/>
    <cellStyle name="Percent 3 6 3 2 2" xfId="6963" xr:uid="{00000000-0005-0000-0000-0000611B0000}"/>
    <cellStyle name="Percent 3 6 4" xfId="6964" xr:uid="{00000000-0005-0000-0000-0000621B0000}"/>
    <cellStyle name="Percent 3 6 4 2" xfId="6965" xr:uid="{00000000-0005-0000-0000-0000631B0000}"/>
    <cellStyle name="Percent 3 6 5" xfId="6966" xr:uid="{00000000-0005-0000-0000-0000641B0000}"/>
    <cellStyle name="Percent 3 6 5 2" xfId="6967" xr:uid="{00000000-0005-0000-0000-0000651B0000}"/>
    <cellStyle name="Percent 3 6 6" xfId="6968" xr:uid="{00000000-0005-0000-0000-0000661B0000}"/>
    <cellStyle name="Percent 3 6 6 2" xfId="6969" xr:uid="{00000000-0005-0000-0000-0000671B0000}"/>
    <cellStyle name="Percent 3 6 7" xfId="6970" xr:uid="{00000000-0005-0000-0000-0000681B0000}"/>
    <cellStyle name="Percent 3 6 7 2" xfId="6971" xr:uid="{00000000-0005-0000-0000-0000691B0000}"/>
    <cellStyle name="Percent 3 6 8" xfId="6972" xr:uid="{00000000-0005-0000-0000-00006A1B0000}"/>
    <cellStyle name="Percent 3 6 8 2" xfId="6973" xr:uid="{00000000-0005-0000-0000-00006B1B0000}"/>
    <cellStyle name="Percent 3 6 9" xfId="6974" xr:uid="{00000000-0005-0000-0000-00006C1B0000}"/>
    <cellStyle name="Percent 3 6 9 2" xfId="6975" xr:uid="{00000000-0005-0000-0000-00006D1B0000}"/>
    <cellStyle name="Percent 3 7" xfId="6976" xr:uid="{00000000-0005-0000-0000-00006E1B0000}"/>
    <cellStyle name="Percent 3 7 10" xfId="6977" xr:uid="{00000000-0005-0000-0000-00006F1B0000}"/>
    <cellStyle name="Percent 3 7 10 2" xfId="6978" xr:uid="{00000000-0005-0000-0000-0000701B0000}"/>
    <cellStyle name="Percent 3 7 11" xfId="6979" xr:uid="{00000000-0005-0000-0000-0000711B0000}"/>
    <cellStyle name="Percent 3 7 11 2" xfId="6980" xr:uid="{00000000-0005-0000-0000-0000721B0000}"/>
    <cellStyle name="Percent 3 7 12" xfId="6981" xr:uid="{00000000-0005-0000-0000-0000731B0000}"/>
    <cellStyle name="Percent 3 7 12 2" xfId="6982" xr:uid="{00000000-0005-0000-0000-0000741B0000}"/>
    <cellStyle name="Percent 3 7 13" xfId="6983" xr:uid="{00000000-0005-0000-0000-0000751B0000}"/>
    <cellStyle name="Percent 3 7 13 2" xfId="6984" xr:uid="{00000000-0005-0000-0000-0000761B0000}"/>
    <cellStyle name="Percent 3 7 14" xfId="6985" xr:uid="{00000000-0005-0000-0000-0000771B0000}"/>
    <cellStyle name="Percent 3 7 14 2" xfId="6986" xr:uid="{00000000-0005-0000-0000-0000781B0000}"/>
    <cellStyle name="Percent 3 7 15" xfId="6987" xr:uid="{00000000-0005-0000-0000-0000791B0000}"/>
    <cellStyle name="Percent 3 7 15 2" xfId="6988" xr:uid="{00000000-0005-0000-0000-00007A1B0000}"/>
    <cellStyle name="Percent 3 7 16" xfId="6989" xr:uid="{00000000-0005-0000-0000-00007B1B0000}"/>
    <cellStyle name="Percent 3 7 16 2" xfId="6990" xr:uid="{00000000-0005-0000-0000-00007C1B0000}"/>
    <cellStyle name="Percent 3 7 17" xfId="6991" xr:uid="{00000000-0005-0000-0000-00007D1B0000}"/>
    <cellStyle name="Percent 3 7 2" xfId="6992" xr:uid="{00000000-0005-0000-0000-00007E1B0000}"/>
    <cellStyle name="Percent 3 7 2 2" xfId="6993" xr:uid="{00000000-0005-0000-0000-00007F1B0000}"/>
    <cellStyle name="Percent 3 7 3" xfId="6994" xr:uid="{00000000-0005-0000-0000-0000801B0000}"/>
    <cellStyle name="Percent 3 7 3 2" xfId="6995" xr:uid="{00000000-0005-0000-0000-0000811B0000}"/>
    <cellStyle name="Percent 3 7 4" xfId="6996" xr:uid="{00000000-0005-0000-0000-0000821B0000}"/>
    <cellStyle name="Percent 3 7 4 2" xfId="6997" xr:uid="{00000000-0005-0000-0000-0000831B0000}"/>
    <cellStyle name="Percent 3 7 5" xfId="6998" xr:uid="{00000000-0005-0000-0000-0000841B0000}"/>
    <cellStyle name="Percent 3 7 5 2" xfId="6999" xr:uid="{00000000-0005-0000-0000-0000851B0000}"/>
    <cellStyle name="Percent 3 7 6" xfId="7000" xr:uid="{00000000-0005-0000-0000-0000861B0000}"/>
    <cellStyle name="Percent 3 7 6 2" xfId="7001" xr:uid="{00000000-0005-0000-0000-0000871B0000}"/>
    <cellStyle name="Percent 3 7 7" xfId="7002" xr:uid="{00000000-0005-0000-0000-0000881B0000}"/>
    <cellStyle name="Percent 3 7 7 2" xfId="7003" xr:uid="{00000000-0005-0000-0000-0000891B0000}"/>
    <cellStyle name="Percent 3 7 8" xfId="7004" xr:uid="{00000000-0005-0000-0000-00008A1B0000}"/>
    <cellStyle name="Percent 3 7 8 2" xfId="7005" xr:uid="{00000000-0005-0000-0000-00008B1B0000}"/>
    <cellStyle name="Percent 3 7 9" xfId="7006" xr:uid="{00000000-0005-0000-0000-00008C1B0000}"/>
    <cellStyle name="Percent 3 7 9 2" xfId="7007" xr:uid="{00000000-0005-0000-0000-00008D1B0000}"/>
    <cellStyle name="Percent 3 8" xfId="7008" xr:uid="{00000000-0005-0000-0000-00008E1B0000}"/>
    <cellStyle name="Percent 3 8 10" xfId="7009" xr:uid="{00000000-0005-0000-0000-00008F1B0000}"/>
    <cellStyle name="Percent 3 8 10 2" xfId="7010" xr:uid="{00000000-0005-0000-0000-0000901B0000}"/>
    <cellStyle name="Percent 3 8 11" xfId="7011" xr:uid="{00000000-0005-0000-0000-0000911B0000}"/>
    <cellStyle name="Percent 3 8 11 2" xfId="7012" xr:uid="{00000000-0005-0000-0000-0000921B0000}"/>
    <cellStyle name="Percent 3 8 12" xfId="7013" xr:uid="{00000000-0005-0000-0000-0000931B0000}"/>
    <cellStyle name="Percent 3 8 12 2" xfId="7014" xr:uid="{00000000-0005-0000-0000-0000941B0000}"/>
    <cellStyle name="Percent 3 8 13" xfId="7015" xr:uid="{00000000-0005-0000-0000-0000951B0000}"/>
    <cellStyle name="Percent 3 8 13 2" xfId="7016" xr:uid="{00000000-0005-0000-0000-0000961B0000}"/>
    <cellStyle name="Percent 3 8 14" xfId="7017" xr:uid="{00000000-0005-0000-0000-0000971B0000}"/>
    <cellStyle name="Percent 3 8 14 2" xfId="7018" xr:uid="{00000000-0005-0000-0000-0000981B0000}"/>
    <cellStyle name="Percent 3 8 15" xfId="7019" xr:uid="{00000000-0005-0000-0000-0000991B0000}"/>
    <cellStyle name="Percent 3 8 15 2" xfId="7020" xr:uid="{00000000-0005-0000-0000-00009A1B0000}"/>
    <cellStyle name="Percent 3 8 16" xfId="7021" xr:uid="{00000000-0005-0000-0000-00009B1B0000}"/>
    <cellStyle name="Percent 3 8 17" xfId="7022" xr:uid="{00000000-0005-0000-0000-00009C1B0000}"/>
    <cellStyle name="Percent 3 8 2" xfId="7023" xr:uid="{00000000-0005-0000-0000-00009D1B0000}"/>
    <cellStyle name="Percent 3 8 2 2" xfId="7024" xr:uid="{00000000-0005-0000-0000-00009E1B0000}"/>
    <cellStyle name="Percent 3 8 3" xfId="7025" xr:uid="{00000000-0005-0000-0000-00009F1B0000}"/>
    <cellStyle name="Percent 3 8 3 2" xfId="7026" xr:uid="{00000000-0005-0000-0000-0000A01B0000}"/>
    <cellStyle name="Percent 3 8 4" xfId="7027" xr:uid="{00000000-0005-0000-0000-0000A11B0000}"/>
    <cellStyle name="Percent 3 8 4 2" xfId="7028" xr:uid="{00000000-0005-0000-0000-0000A21B0000}"/>
    <cellStyle name="Percent 3 8 5" xfId="7029" xr:uid="{00000000-0005-0000-0000-0000A31B0000}"/>
    <cellStyle name="Percent 3 8 5 2" xfId="7030" xr:uid="{00000000-0005-0000-0000-0000A41B0000}"/>
    <cellStyle name="Percent 3 8 6" xfId="7031" xr:uid="{00000000-0005-0000-0000-0000A51B0000}"/>
    <cellStyle name="Percent 3 8 6 2" xfId="7032" xr:uid="{00000000-0005-0000-0000-0000A61B0000}"/>
    <cellStyle name="Percent 3 8 7" xfId="7033" xr:uid="{00000000-0005-0000-0000-0000A71B0000}"/>
    <cellStyle name="Percent 3 8 7 2" xfId="7034" xr:uid="{00000000-0005-0000-0000-0000A81B0000}"/>
    <cellStyle name="Percent 3 8 8" xfId="7035" xr:uid="{00000000-0005-0000-0000-0000A91B0000}"/>
    <cellStyle name="Percent 3 8 8 2" xfId="7036" xr:uid="{00000000-0005-0000-0000-0000AA1B0000}"/>
    <cellStyle name="Percent 3 8 9" xfId="7037" xr:uid="{00000000-0005-0000-0000-0000AB1B0000}"/>
    <cellStyle name="Percent 3 8 9 2" xfId="7038" xr:uid="{00000000-0005-0000-0000-0000AC1B0000}"/>
    <cellStyle name="Percent 3 9" xfId="7039" xr:uid="{00000000-0005-0000-0000-0000AD1B0000}"/>
    <cellStyle name="Percent 3 9 10" xfId="7040" xr:uid="{00000000-0005-0000-0000-0000AE1B0000}"/>
    <cellStyle name="Percent 3 9 10 2" xfId="7041" xr:uid="{00000000-0005-0000-0000-0000AF1B0000}"/>
    <cellStyle name="Percent 3 9 11" xfId="7042" xr:uid="{00000000-0005-0000-0000-0000B01B0000}"/>
    <cellStyle name="Percent 3 9 11 2" xfId="7043" xr:uid="{00000000-0005-0000-0000-0000B11B0000}"/>
    <cellStyle name="Percent 3 9 12" xfId="7044" xr:uid="{00000000-0005-0000-0000-0000B21B0000}"/>
    <cellStyle name="Percent 3 9 12 2" xfId="7045" xr:uid="{00000000-0005-0000-0000-0000B31B0000}"/>
    <cellStyle name="Percent 3 9 13" xfId="7046" xr:uid="{00000000-0005-0000-0000-0000B41B0000}"/>
    <cellStyle name="Percent 3 9 13 2" xfId="7047" xr:uid="{00000000-0005-0000-0000-0000B51B0000}"/>
    <cellStyle name="Percent 3 9 14" xfId="7048" xr:uid="{00000000-0005-0000-0000-0000B61B0000}"/>
    <cellStyle name="Percent 3 9 14 2" xfId="7049" xr:uid="{00000000-0005-0000-0000-0000B71B0000}"/>
    <cellStyle name="Percent 3 9 15" xfId="7050" xr:uid="{00000000-0005-0000-0000-0000B81B0000}"/>
    <cellStyle name="Percent 3 9 15 2" xfId="7051" xr:uid="{00000000-0005-0000-0000-0000B91B0000}"/>
    <cellStyle name="Percent 3 9 16" xfId="7052" xr:uid="{00000000-0005-0000-0000-0000BA1B0000}"/>
    <cellStyle name="Percent 3 9 2" xfId="7053" xr:uid="{00000000-0005-0000-0000-0000BB1B0000}"/>
    <cellStyle name="Percent 3 9 2 2" xfId="7054" xr:uid="{00000000-0005-0000-0000-0000BC1B0000}"/>
    <cellStyle name="Percent 3 9 3" xfId="7055" xr:uid="{00000000-0005-0000-0000-0000BD1B0000}"/>
    <cellStyle name="Percent 3 9 3 2" xfId="7056" xr:uid="{00000000-0005-0000-0000-0000BE1B0000}"/>
    <cellStyle name="Percent 3 9 4" xfId="7057" xr:uid="{00000000-0005-0000-0000-0000BF1B0000}"/>
    <cellStyle name="Percent 3 9 4 2" xfId="7058" xr:uid="{00000000-0005-0000-0000-0000C01B0000}"/>
    <cellStyle name="Percent 3 9 5" xfId="7059" xr:uid="{00000000-0005-0000-0000-0000C11B0000}"/>
    <cellStyle name="Percent 3 9 5 2" xfId="7060" xr:uid="{00000000-0005-0000-0000-0000C21B0000}"/>
    <cellStyle name="Percent 3 9 6" xfId="7061" xr:uid="{00000000-0005-0000-0000-0000C31B0000}"/>
    <cellStyle name="Percent 3 9 6 2" xfId="7062" xr:uid="{00000000-0005-0000-0000-0000C41B0000}"/>
    <cellStyle name="Percent 3 9 7" xfId="7063" xr:uid="{00000000-0005-0000-0000-0000C51B0000}"/>
    <cellStyle name="Percent 3 9 7 2" xfId="7064" xr:uid="{00000000-0005-0000-0000-0000C61B0000}"/>
    <cellStyle name="Percent 3 9 8" xfId="7065" xr:uid="{00000000-0005-0000-0000-0000C71B0000}"/>
    <cellStyle name="Percent 3 9 8 2" xfId="7066" xr:uid="{00000000-0005-0000-0000-0000C81B0000}"/>
    <cellStyle name="Percent 3 9 9" xfId="7067" xr:uid="{00000000-0005-0000-0000-0000C91B0000}"/>
    <cellStyle name="Percent 3 9 9 2" xfId="7068" xr:uid="{00000000-0005-0000-0000-0000CA1B0000}"/>
    <cellStyle name="Percent 31" xfId="7069" xr:uid="{00000000-0005-0000-0000-0000CB1B0000}"/>
    <cellStyle name="Percent 31 2" xfId="7070" xr:uid="{00000000-0005-0000-0000-0000CC1B0000}"/>
    <cellStyle name="Percent 4" xfId="7071" xr:uid="{00000000-0005-0000-0000-0000CD1B0000}"/>
    <cellStyle name="Percent 4 10" xfId="7072" xr:uid="{00000000-0005-0000-0000-0000CE1B0000}"/>
    <cellStyle name="Percent 4 10 2" xfId="7073" xr:uid="{00000000-0005-0000-0000-0000CF1B0000}"/>
    <cellStyle name="Percent 4 10 3" xfId="7074" xr:uid="{00000000-0005-0000-0000-0000D01B0000}"/>
    <cellStyle name="Percent 4 11" xfId="7075" xr:uid="{00000000-0005-0000-0000-0000D11B0000}"/>
    <cellStyle name="Percent 4 11 2" xfId="7076" xr:uid="{00000000-0005-0000-0000-0000D21B0000}"/>
    <cellStyle name="Percent 4 11 3" xfId="7077" xr:uid="{00000000-0005-0000-0000-0000D31B0000}"/>
    <cellStyle name="Percent 4 12" xfId="7078" xr:uid="{00000000-0005-0000-0000-0000D41B0000}"/>
    <cellStyle name="Percent 4 12 2" xfId="7079" xr:uid="{00000000-0005-0000-0000-0000D51B0000}"/>
    <cellStyle name="Percent 4 12 3" xfId="7080" xr:uid="{00000000-0005-0000-0000-0000D61B0000}"/>
    <cellStyle name="Percent 4 13" xfId="7081" xr:uid="{00000000-0005-0000-0000-0000D71B0000}"/>
    <cellStyle name="Percent 4 13 2" xfId="7082" xr:uid="{00000000-0005-0000-0000-0000D81B0000}"/>
    <cellStyle name="Percent 4 13 3" xfId="7083" xr:uid="{00000000-0005-0000-0000-0000D91B0000}"/>
    <cellStyle name="Percent 4 14" xfId="7084" xr:uid="{00000000-0005-0000-0000-0000DA1B0000}"/>
    <cellStyle name="Percent 4 14 2" xfId="7085" xr:uid="{00000000-0005-0000-0000-0000DB1B0000}"/>
    <cellStyle name="Percent 4 14 3" xfId="7086" xr:uid="{00000000-0005-0000-0000-0000DC1B0000}"/>
    <cellStyle name="Percent 4 15" xfId="7087" xr:uid="{00000000-0005-0000-0000-0000DD1B0000}"/>
    <cellStyle name="Percent 4 15 2" xfId="7088" xr:uid="{00000000-0005-0000-0000-0000DE1B0000}"/>
    <cellStyle name="Percent 4 16" xfId="7089" xr:uid="{00000000-0005-0000-0000-0000DF1B0000}"/>
    <cellStyle name="Percent 4 16 2" xfId="7090" xr:uid="{00000000-0005-0000-0000-0000E01B0000}"/>
    <cellStyle name="Percent 4 16 2 2" xfId="7091" xr:uid="{00000000-0005-0000-0000-0000E11B0000}"/>
    <cellStyle name="Percent 4 16 3" xfId="7092" xr:uid="{00000000-0005-0000-0000-0000E21B0000}"/>
    <cellStyle name="Percent 4 17" xfId="7093" xr:uid="{00000000-0005-0000-0000-0000E31B0000}"/>
    <cellStyle name="Percent 4 17 2" xfId="7094" xr:uid="{00000000-0005-0000-0000-0000E41B0000}"/>
    <cellStyle name="Percent 4 18" xfId="7095" xr:uid="{00000000-0005-0000-0000-0000E51B0000}"/>
    <cellStyle name="Percent 4 18 2" xfId="7096" xr:uid="{00000000-0005-0000-0000-0000E61B0000}"/>
    <cellStyle name="Percent 4 18 2 2" xfId="7097" xr:uid="{00000000-0005-0000-0000-0000E71B0000}"/>
    <cellStyle name="Percent 4 18 3" xfId="7098" xr:uid="{00000000-0005-0000-0000-0000E81B0000}"/>
    <cellStyle name="Percent 4 19" xfId="7099" xr:uid="{00000000-0005-0000-0000-0000E91B0000}"/>
    <cellStyle name="Percent 4 19 2" xfId="7100" xr:uid="{00000000-0005-0000-0000-0000EA1B0000}"/>
    <cellStyle name="Percent 4 2" xfId="7101" xr:uid="{00000000-0005-0000-0000-0000EB1B0000}"/>
    <cellStyle name="Percent 4 2 10" xfId="7102" xr:uid="{00000000-0005-0000-0000-0000EC1B0000}"/>
    <cellStyle name="Percent 4 2 10 2" xfId="7103" xr:uid="{00000000-0005-0000-0000-0000ED1B0000}"/>
    <cellStyle name="Percent 4 2 2" xfId="7104" xr:uid="{00000000-0005-0000-0000-0000EE1B0000}"/>
    <cellStyle name="Percent 4 2 2 2" xfId="7105" xr:uid="{00000000-0005-0000-0000-0000EF1B0000}"/>
    <cellStyle name="Percent 4 2 2 2 2" xfId="7106" xr:uid="{00000000-0005-0000-0000-0000F01B0000}"/>
    <cellStyle name="Percent 4 2 3" xfId="7107" xr:uid="{00000000-0005-0000-0000-0000F11B0000}"/>
    <cellStyle name="Percent 4 2 3 2" xfId="7108" xr:uid="{00000000-0005-0000-0000-0000F21B0000}"/>
    <cellStyle name="Percent 4 2 3 3" xfId="7109" xr:uid="{00000000-0005-0000-0000-0000F31B0000}"/>
    <cellStyle name="Percent 4 2 4" xfId="7110" xr:uid="{00000000-0005-0000-0000-0000F41B0000}"/>
    <cellStyle name="Percent 4 2 4 2" xfId="7111" xr:uid="{00000000-0005-0000-0000-0000F51B0000}"/>
    <cellStyle name="Percent 4 2 4 2 2" xfId="7112" xr:uid="{00000000-0005-0000-0000-0000F61B0000}"/>
    <cellStyle name="Percent 4 2 4 3" xfId="7113" xr:uid="{00000000-0005-0000-0000-0000F71B0000}"/>
    <cellStyle name="Percent 4 2 4 3 2" xfId="7114" xr:uid="{00000000-0005-0000-0000-0000F81B0000}"/>
    <cellStyle name="Percent 4 2 4 4" xfId="7115" xr:uid="{00000000-0005-0000-0000-0000F91B0000}"/>
    <cellStyle name="Percent 4 2 4 5" xfId="7116" xr:uid="{00000000-0005-0000-0000-0000FA1B0000}"/>
    <cellStyle name="Percent 4 2 5" xfId="7117" xr:uid="{00000000-0005-0000-0000-0000FB1B0000}"/>
    <cellStyle name="Percent 4 2 5 2" xfId="7118" xr:uid="{00000000-0005-0000-0000-0000FC1B0000}"/>
    <cellStyle name="Percent 4 2 5 3" xfId="7119" xr:uid="{00000000-0005-0000-0000-0000FD1B0000}"/>
    <cellStyle name="Percent 4 2 6" xfId="7120" xr:uid="{00000000-0005-0000-0000-0000FE1B0000}"/>
    <cellStyle name="Percent 4 2 6 2" xfId="7121" xr:uid="{00000000-0005-0000-0000-0000FF1B0000}"/>
    <cellStyle name="Percent 4 2 6 2 2" xfId="7122" xr:uid="{00000000-0005-0000-0000-0000001C0000}"/>
    <cellStyle name="Percent 4 2 6 3" xfId="7123" xr:uid="{00000000-0005-0000-0000-0000011C0000}"/>
    <cellStyle name="Percent 4 2 6 3 2" xfId="7124" xr:uid="{00000000-0005-0000-0000-0000021C0000}"/>
    <cellStyle name="Percent 4 2 6 4" xfId="7125" xr:uid="{00000000-0005-0000-0000-0000031C0000}"/>
    <cellStyle name="Percent 4 2 6 5" xfId="7126" xr:uid="{00000000-0005-0000-0000-0000041C0000}"/>
    <cellStyle name="Percent 4 2 7" xfId="7127" xr:uid="{00000000-0005-0000-0000-0000051C0000}"/>
    <cellStyle name="Percent 4 2 7 2" xfId="7128" xr:uid="{00000000-0005-0000-0000-0000061C0000}"/>
    <cellStyle name="Percent 4 2 7 3" xfId="7129" xr:uid="{00000000-0005-0000-0000-0000071C0000}"/>
    <cellStyle name="Percent 4 2 8" xfId="7130" xr:uid="{00000000-0005-0000-0000-0000081C0000}"/>
    <cellStyle name="Percent 4 2 8 2" xfId="7131" xr:uid="{00000000-0005-0000-0000-0000091C0000}"/>
    <cellStyle name="Percent 4 2 8 3" xfId="7132" xr:uid="{00000000-0005-0000-0000-00000A1C0000}"/>
    <cellStyle name="Percent 4 2 9" xfId="7133" xr:uid="{00000000-0005-0000-0000-00000B1C0000}"/>
    <cellStyle name="Percent 4 2 9 2" xfId="7134" xr:uid="{00000000-0005-0000-0000-00000C1C0000}"/>
    <cellStyle name="Percent 4 20" xfId="7135" xr:uid="{00000000-0005-0000-0000-00000D1C0000}"/>
    <cellStyle name="Percent 4 20 2" xfId="7136" xr:uid="{00000000-0005-0000-0000-00000E1C0000}"/>
    <cellStyle name="Percent 4 21" xfId="7137" xr:uid="{00000000-0005-0000-0000-00000F1C0000}"/>
    <cellStyle name="Percent 4 21 2" xfId="7138" xr:uid="{00000000-0005-0000-0000-0000101C0000}"/>
    <cellStyle name="Percent 4 22" xfId="7139" xr:uid="{00000000-0005-0000-0000-0000111C0000}"/>
    <cellStyle name="Percent 4 22 2" xfId="7140" xr:uid="{00000000-0005-0000-0000-0000121C0000}"/>
    <cellStyle name="Percent 4 23" xfId="7141" xr:uid="{00000000-0005-0000-0000-0000131C0000}"/>
    <cellStyle name="Percent 4 23 2" xfId="7142" xr:uid="{00000000-0005-0000-0000-0000141C0000}"/>
    <cellStyle name="Percent 4 24" xfId="7143" xr:uid="{00000000-0005-0000-0000-0000151C0000}"/>
    <cellStyle name="Percent 4 24 2" xfId="7144" xr:uid="{00000000-0005-0000-0000-0000161C0000}"/>
    <cellStyle name="Percent 4 25" xfId="7145" xr:uid="{00000000-0005-0000-0000-0000171C0000}"/>
    <cellStyle name="Percent 4 25 2" xfId="7146" xr:uid="{00000000-0005-0000-0000-0000181C0000}"/>
    <cellStyle name="Percent 4 26" xfId="7147" xr:uid="{00000000-0005-0000-0000-0000191C0000}"/>
    <cellStyle name="Percent 4 26 2" xfId="7148" xr:uid="{00000000-0005-0000-0000-00001A1C0000}"/>
    <cellStyle name="Percent 4 27" xfId="7149" xr:uid="{00000000-0005-0000-0000-00001B1C0000}"/>
    <cellStyle name="Percent 4 27 2" xfId="7150" xr:uid="{00000000-0005-0000-0000-00001C1C0000}"/>
    <cellStyle name="Percent 4 28" xfId="7151" xr:uid="{00000000-0005-0000-0000-00001D1C0000}"/>
    <cellStyle name="Percent 4 28 2" xfId="7152" xr:uid="{00000000-0005-0000-0000-00001E1C0000}"/>
    <cellStyle name="Percent 4 29" xfId="7153" xr:uid="{00000000-0005-0000-0000-00001F1C0000}"/>
    <cellStyle name="Percent 4 29 2" xfId="7154" xr:uid="{00000000-0005-0000-0000-0000201C0000}"/>
    <cellStyle name="Percent 4 29 2 2" xfId="7155" xr:uid="{00000000-0005-0000-0000-0000211C0000}"/>
    <cellStyle name="Percent 4 29 3" xfId="7156" xr:uid="{00000000-0005-0000-0000-0000221C0000}"/>
    <cellStyle name="Percent 4 29 3 2" xfId="7157" xr:uid="{00000000-0005-0000-0000-0000231C0000}"/>
    <cellStyle name="Percent 4 29 4" xfId="7158" xr:uid="{00000000-0005-0000-0000-0000241C0000}"/>
    <cellStyle name="Percent 4 3" xfId="7159" xr:uid="{00000000-0005-0000-0000-0000251C0000}"/>
    <cellStyle name="Percent 4 3 2" xfId="7160" xr:uid="{00000000-0005-0000-0000-0000261C0000}"/>
    <cellStyle name="Percent 4 3 2 2" xfId="7161" xr:uid="{00000000-0005-0000-0000-0000271C0000}"/>
    <cellStyle name="Percent 4 3 2 3" xfId="7162" xr:uid="{00000000-0005-0000-0000-0000281C0000}"/>
    <cellStyle name="Percent 4 3 3" xfId="7163" xr:uid="{00000000-0005-0000-0000-0000291C0000}"/>
    <cellStyle name="Percent 4 3 3 2" xfId="7164" xr:uid="{00000000-0005-0000-0000-00002A1C0000}"/>
    <cellStyle name="Percent 4 3 3 3" xfId="7165" xr:uid="{00000000-0005-0000-0000-00002B1C0000}"/>
    <cellStyle name="Percent 4 3 4" xfId="7166" xr:uid="{00000000-0005-0000-0000-00002C1C0000}"/>
    <cellStyle name="Percent 4 3 4 2" xfId="7167" xr:uid="{00000000-0005-0000-0000-00002D1C0000}"/>
    <cellStyle name="Percent 4 3 4 3" xfId="7168" xr:uid="{00000000-0005-0000-0000-00002E1C0000}"/>
    <cellStyle name="Percent 4 3 5" xfId="7169" xr:uid="{00000000-0005-0000-0000-00002F1C0000}"/>
    <cellStyle name="Percent 4 3 5 2" xfId="7170" xr:uid="{00000000-0005-0000-0000-0000301C0000}"/>
    <cellStyle name="Percent 4 3 5 3" xfId="7171" xr:uid="{00000000-0005-0000-0000-0000311C0000}"/>
    <cellStyle name="Percent 4 3 6" xfId="7172" xr:uid="{00000000-0005-0000-0000-0000321C0000}"/>
    <cellStyle name="Percent 4 3 6 2" xfId="7173" xr:uid="{00000000-0005-0000-0000-0000331C0000}"/>
    <cellStyle name="Percent 4 3 6 3" xfId="7174" xr:uid="{00000000-0005-0000-0000-0000341C0000}"/>
    <cellStyle name="Percent 4 3 7" xfId="7175" xr:uid="{00000000-0005-0000-0000-0000351C0000}"/>
    <cellStyle name="Percent 4 3 7 2" xfId="7176" xr:uid="{00000000-0005-0000-0000-0000361C0000}"/>
    <cellStyle name="Percent 4 3 7 3" xfId="7177" xr:uid="{00000000-0005-0000-0000-0000371C0000}"/>
    <cellStyle name="Percent 4 3 8" xfId="7178" xr:uid="{00000000-0005-0000-0000-0000381C0000}"/>
    <cellStyle name="Percent 4 3 8 2" xfId="7179" xr:uid="{00000000-0005-0000-0000-0000391C0000}"/>
    <cellStyle name="Percent 4 3 8 3" xfId="7180" xr:uid="{00000000-0005-0000-0000-00003A1C0000}"/>
    <cellStyle name="Percent 4 3 9" xfId="7181" xr:uid="{00000000-0005-0000-0000-00003B1C0000}"/>
    <cellStyle name="Percent 4 3 9 2" xfId="7182" xr:uid="{00000000-0005-0000-0000-00003C1C0000}"/>
    <cellStyle name="Percent 4 30" xfId="7183" xr:uid="{00000000-0005-0000-0000-00003D1C0000}"/>
    <cellStyle name="Percent 4 30 2" xfId="7184" xr:uid="{00000000-0005-0000-0000-00003E1C0000}"/>
    <cellStyle name="Percent 4 31" xfId="7185" xr:uid="{00000000-0005-0000-0000-00003F1C0000}"/>
    <cellStyle name="Percent 4 31 2" xfId="7186" xr:uid="{00000000-0005-0000-0000-0000401C0000}"/>
    <cellStyle name="Percent 4 32" xfId="7187" xr:uid="{00000000-0005-0000-0000-0000411C0000}"/>
    <cellStyle name="Percent 4 32 2" xfId="7188" xr:uid="{00000000-0005-0000-0000-0000421C0000}"/>
    <cellStyle name="Percent 4 4" xfId="7189" xr:uid="{00000000-0005-0000-0000-0000431C0000}"/>
    <cellStyle name="Percent 4 4 10" xfId="7190" xr:uid="{00000000-0005-0000-0000-0000441C0000}"/>
    <cellStyle name="Percent 4 4 10 2" xfId="7191" xr:uid="{00000000-0005-0000-0000-0000451C0000}"/>
    <cellStyle name="Percent 4 4 11" xfId="7192" xr:uid="{00000000-0005-0000-0000-0000461C0000}"/>
    <cellStyle name="Percent 4 4 2" xfId="7193" xr:uid="{00000000-0005-0000-0000-0000471C0000}"/>
    <cellStyle name="Percent 4 4 2 2" xfId="7194" xr:uid="{00000000-0005-0000-0000-0000481C0000}"/>
    <cellStyle name="Percent 4 4 2 3" xfId="7195" xr:uid="{00000000-0005-0000-0000-0000491C0000}"/>
    <cellStyle name="Percent 4 4 3" xfId="7196" xr:uid="{00000000-0005-0000-0000-00004A1C0000}"/>
    <cellStyle name="Percent 4 4 3 2" xfId="7197" xr:uid="{00000000-0005-0000-0000-00004B1C0000}"/>
    <cellStyle name="Percent 4 4 3 3" xfId="7198" xr:uid="{00000000-0005-0000-0000-00004C1C0000}"/>
    <cellStyle name="Percent 4 4 4" xfId="7199" xr:uid="{00000000-0005-0000-0000-00004D1C0000}"/>
    <cellStyle name="Percent 4 4 4 2" xfId="7200" xr:uid="{00000000-0005-0000-0000-00004E1C0000}"/>
    <cellStyle name="Percent 4 4 4 3" xfId="7201" xr:uid="{00000000-0005-0000-0000-00004F1C0000}"/>
    <cellStyle name="Percent 4 4 5" xfId="7202" xr:uid="{00000000-0005-0000-0000-0000501C0000}"/>
    <cellStyle name="Percent 4 4 5 2" xfId="7203" xr:uid="{00000000-0005-0000-0000-0000511C0000}"/>
    <cellStyle name="Percent 4 4 5 3" xfId="7204" xr:uid="{00000000-0005-0000-0000-0000521C0000}"/>
    <cellStyle name="Percent 4 4 6" xfId="7205" xr:uid="{00000000-0005-0000-0000-0000531C0000}"/>
    <cellStyle name="Percent 4 4 6 2" xfId="7206" xr:uid="{00000000-0005-0000-0000-0000541C0000}"/>
    <cellStyle name="Percent 4 4 6 3" xfId="7207" xr:uid="{00000000-0005-0000-0000-0000551C0000}"/>
    <cellStyle name="Percent 4 4 7" xfId="7208" xr:uid="{00000000-0005-0000-0000-0000561C0000}"/>
    <cellStyle name="Percent 4 4 7 2" xfId="7209" xr:uid="{00000000-0005-0000-0000-0000571C0000}"/>
    <cellStyle name="Percent 4 4 7 3" xfId="7210" xr:uid="{00000000-0005-0000-0000-0000581C0000}"/>
    <cellStyle name="Percent 4 4 8" xfId="7211" xr:uid="{00000000-0005-0000-0000-0000591C0000}"/>
    <cellStyle name="Percent 4 4 8 2" xfId="7212" xr:uid="{00000000-0005-0000-0000-00005A1C0000}"/>
    <cellStyle name="Percent 4 4 8 3" xfId="7213" xr:uid="{00000000-0005-0000-0000-00005B1C0000}"/>
    <cellStyle name="Percent 4 4 9" xfId="7214" xr:uid="{00000000-0005-0000-0000-00005C1C0000}"/>
    <cellStyle name="Percent 4 4 9 2" xfId="7215" xr:uid="{00000000-0005-0000-0000-00005D1C0000}"/>
    <cellStyle name="Percent 4 4 9 3" xfId="7216" xr:uid="{00000000-0005-0000-0000-00005E1C0000}"/>
    <cellStyle name="Percent 4 5" xfId="7217" xr:uid="{00000000-0005-0000-0000-00005F1C0000}"/>
    <cellStyle name="Percent 4 5 10" xfId="7218" xr:uid="{00000000-0005-0000-0000-0000601C0000}"/>
    <cellStyle name="Percent 4 5 10 2" xfId="7219" xr:uid="{00000000-0005-0000-0000-0000611C0000}"/>
    <cellStyle name="Percent 4 5 2" xfId="7220" xr:uid="{00000000-0005-0000-0000-0000621C0000}"/>
    <cellStyle name="Percent 4 5 2 2" xfId="7221" xr:uid="{00000000-0005-0000-0000-0000631C0000}"/>
    <cellStyle name="Percent 4 5 2 2 2" xfId="7222" xr:uid="{00000000-0005-0000-0000-0000641C0000}"/>
    <cellStyle name="Percent 4 5 3" xfId="7223" xr:uid="{00000000-0005-0000-0000-0000651C0000}"/>
    <cellStyle name="Percent 4 5 3 2" xfId="7224" xr:uid="{00000000-0005-0000-0000-0000661C0000}"/>
    <cellStyle name="Percent 4 5 3 3" xfId="7225" xr:uid="{00000000-0005-0000-0000-0000671C0000}"/>
    <cellStyle name="Percent 4 5 4" xfId="7226" xr:uid="{00000000-0005-0000-0000-0000681C0000}"/>
    <cellStyle name="Percent 4 5 4 2" xfId="7227" xr:uid="{00000000-0005-0000-0000-0000691C0000}"/>
    <cellStyle name="Percent 4 5 4 3" xfId="7228" xr:uid="{00000000-0005-0000-0000-00006A1C0000}"/>
    <cellStyle name="Percent 4 5 5" xfId="7229" xr:uid="{00000000-0005-0000-0000-00006B1C0000}"/>
    <cellStyle name="Percent 4 5 5 2" xfId="7230" xr:uid="{00000000-0005-0000-0000-00006C1C0000}"/>
    <cellStyle name="Percent 4 5 5 3" xfId="7231" xr:uid="{00000000-0005-0000-0000-00006D1C0000}"/>
    <cellStyle name="Percent 4 5 6" xfId="7232" xr:uid="{00000000-0005-0000-0000-00006E1C0000}"/>
    <cellStyle name="Percent 4 5 6 2" xfId="7233" xr:uid="{00000000-0005-0000-0000-00006F1C0000}"/>
    <cellStyle name="Percent 4 5 6 3" xfId="7234" xr:uid="{00000000-0005-0000-0000-0000701C0000}"/>
    <cellStyle name="Percent 4 5 7" xfId="7235" xr:uid="{00000000-0005-0000-0000-0000711C0000}"/>
    <cellStyle name="Percent 4 5 7 2" xfId="7236" xr:uid="{00000000-0005-0000-0000-0000721C0000}"/>
    <cellStyle name="Percent 4 5 7 3" xfId="7237" xr:uid="{00000000-0005-0000-0000-0000731C0000}"/>
    <cellStyle name="Percent 4 5 8" xfId="7238" xr:uid="{00000000-0005-0000-0000-0000741C0000}"/>
    <cellStyle name="Percent 4 5 8 2" xfId="7239" xr:uid="{00000000-0005-0000-0000-0000751C0000}"/>
    <cellStyle name="Percent 4 5 8 3" xfId="7240" xr:uid="{00000000-0005-0000-0000-0000761C0000}"/>
    <cellStyle name="Percent 4 5 9" xfId="7241" xr:uid="{00000000-0005-0000-0000-0000771C0000}"/>
    <cellStyle name="Percent 4 5 9 2" xfId="7242" xr:uid="{00000000-0005-0000-0000-0000781C0000}"/>
    <cellStyle name="Percent 4 6" xfId="7243" xr:uid="{00000000-0005-0000-0000-0000791C0000}"/>
    <cellStyle name="Percent 4 6 10" xfId="7244" xr:uid="{00000000-0005-0000-0000-00007A1C0000}"/>
    <cellStyle name="Percent 4 6 2" xfId="7245" xr:uid="{00000000-0005-0000-0000-00007B1C0000}"/>
    <cellStyle name="Percent 4 6 2 2" xfId="7246" xr:uid="{00000000-0005-0000-0000-00007C1C0000}"/>
    <cellStyle name="Percent 4 6 2 3" xfId="7247" xr:uid="{00000000-0005-0000-0000-00007D1C0000}"/>
    <cellStyle name="Percent 4 6 3" xfId="7248" xr:uid="{00000000-0005-0000-0000-00007E1C0000}"/>
    <cellStyle name="Percent 4 6 3 2" xfId="7249" xr:uid="{00000000-0005-0000-0000-00007F1C0000}"/>
    <cellStyle name="Percent 4 6 3 3" xfId="7250" xr:uid="{00000000-0005-0000-0000-0000801C0000}"/>
    <cellStyle name="Percent 4 6 4" xfId="7251" xr:uid="{00000000-0005-0000-0000-0000811C0000}"/>
    <cellStyle name="Percent 4 6 4 2" xfId="7252" xr:uid="{00000000-0005-0000-0000-0000821C0000}"/>
    <cellStyle name="Percent 4 6 4 3" xfId="7253" xr:uid="{00000000-0005-0000-0000-0000831C0000}"/>
    <cellStyle name="Percent 4 6 5" xfId="7254" xr:uid="{00000000-0005-0000-0000-0000841C0000}"/>
    <cellStyle name="Percent 4 6 5 2" xfId="7255" xr:uid="{00000000-0005-0000-0000-0000851C0000}"/>
    <cellStyle name="Percent 4 6 5 3" xfId="7256" xr:uid="{00000000-0005-0000-0000-0000861C0000}"/>
    <cellStyle name="Percent 4 6 6" xfId="7257" xr:uid="{00000000-0005-0000-0000-0000871C0000}"/>
    <cellStyle name="Percent 4 6 6 2" xfId="7258" xr:uid="{00000000-0005-0000-0000-0000881C0000}"/>
    <cellStyle name="Percent 4 6 6 3" xfId="7259" xr:uid="{00000000-0005-0000-0000-0000891C0000}"/>
    <cellStyle name="Percent 4 6 7" xfId="7260" xr:uid="{00000000-0005-0000-0000-00008A1C0000}"/>
    <cellStyle name="Percent 4 6 7 2" xfId="7261" xr:uid="{00000000-0005-0000-0000-00008B1C0000}"/>
    <cellStyle name="Percent 4 6 7 3" xfId="7262" xr:uid="{00000000-0005-0000-0000-00008C1C0000}"/>
    <cellStyle name="Percent 4 6 8" xfId="7263" xr:uid="{00000000-0005-0000-0000-00008D1C0000}"/>
    <cellStyle name="Percent 4 6 8 2" xfId="7264" xr:uid="{00000000-0005-0000-0000-00008E1C0000}"/>
    <cellStyle name="Percent 4 6 8 3" xfId="7265" xr:uid="{00000000-0005-0000-0000-00008F1C0000}"/>
    <cellStyle name="Percent 4 6 9" xfId="7266" xr:uid="{00000000-0005-0000-0000-0000901C0000}"/>
    <cellStyle name="Percent 4 7" xfId="7267" xr:uid="{00000000-0005-0000-0000-0000911C0000}"/>
    <cellStyle name="Percent 4 7 2" xfId="7268" xr:uid="{00000000-0005-0000-0000-0000921C0000}"/>
    <cellStyle name="Percent 4 7 3" xfId="7269" xr:uid="{00000000-0005-0000-0000-0000931C0000}"/>
    <cellStyle name="Percent 4 8" xfId="7270" xr:uid="{00000000-0005-0000-0000-0000941C0000}"/>
    <cellStyle name="Percent 4 8 2" xfId="7271" xr:uid="{00000000-0005-0000-0000-0000951C0000}"/>
    <cellStyle name="Percent 4 8 3" xfId="7272" xr:uid="{00000000-0005-0000-0000-0000961C0000}"/>
    <cellStyle name="Percent 4 9" xfId="7273" xr:uid="{00000000-0005-0000-0000-0000971C0000}"/>
    <cellStyle name="Percent 4 9 2" xfId="7274" xr:uid="{00000000-0005-0000-0000-0000981C0000}"/>
    <cellStyle name="Percent 4 9 3" xfId="7275" xr:uid="{00000000-0005-0000-0000-0000991C0000}"/>
    <cellStyle name="Percent 5" xfId="7276" xr:uid="{00000000-0005-0000-0000-00009A1C0000}"/>
    <cellStyle name="Percent 5 10" xfId="7277" xr:uid="{00000000-0005-0000-0000-00009B1C0000}"/>
    <cellStyle name="Percent 5 10 2" xfId="7278" xr:uid="{00000000-0005-0000-0000-00009C1C0000}"/>
    <cellStyle name="Percent 5 11" xfId="7279" xr:uid="{00000000-0005-0000-0000-00009D1C0000}"/>
    <cellStyle name="Percent 5 11 2" xfId="7280" xr:uid="{00000000-0005-0000-0000-00009E1C0000}"/>
    <cellStyle name="Percent 5 11 2 2" xfId="7281" xr:uid="{00000000-0005-0000-0000-00009F1C0000}"/>
    <cellStyle name="Percent 5 11 3" xfId="7282" xr:uid="{00000000-0005-0000-0000-0000A01C0000}"/>
    <cellStyle name="Percent 5 12" xfId="7283" xr:uid="{00000000-0005-0000-0000-0000A11C0000}"/>
    <cellStyle name="Percent 5 12 2" xfId="7284" xr:uid="{00000000-0005-0000-0000-0000A21C0000}"/>
    <cellStyle name="Percent 5 2" xfId="7285" xr:uid="{00000000-0005-0000-0000-0000A31C0000}"/>
    <cellStyle name="Percent 5 2 2" xfId="7286" xr:uid="{00000000-0005-0000-0000-0000A41C0000}"/>
    <cellStyle name="Percent 5 2 2 2" xfId="7287" xr:uid="{00000000-0005-0000-0000-0000A51C0000}"/>
    <cellStyle name="Percent 5 3" xfId="7288" xr:uid="{00000000-0005-0000-0000-0000A61C0000}"/>
    <cellStyle name="Percent 5 3 2" xfId="7289" xr:uid="{00000000-0005-0000-0000-0000A71C0000}"/>
    <cellStyle name="Percent 5 3 2 2" xfId="7290" xr:uid="{00000000-0005-0000-0000-0000A81C0000}"/>
    <cellStyle name="Percent 5 3 3" xfId="7291" xr:uid="{00000000-0005-0000-0000-0000A91C0000}"/>
    <cellStyle name="Percent 5 3 4" xfId="7292" xr:uid="{00000000-0005-0000-0000-0000AA1C0000}"/>
    <cellStyle name="Percent 5 4" xfId="7293" xr:uid="{00000000-0005-0000-0000-0000AB1C0000}"/>
    <cellStyle name="Percent 5 4 2" xfId="7294" xr:uid="{00000000-0005-0000-0000-0000AC1C0000}"/>
    <cellStyle name="Percent 5 4 2 2" xfId="7295" xr:uid="{00000000-0005-0000-0000-0000AD1C0000}"/>
    <cellStyle name="Percent 5 4 3" xfId="7296" xr:uid="{00000000-0005-0000-0000-0000AE1C0000}"/>
    <cellStyle name="Percent 5 4 4" xfId="7297" xr:uid="{00000000-0005-0000-0000-0000AF1C0000}"/>
    <cellStyle name="Percent 5 5" xfId="7298" xr:uid="{00000000-0005-0000-0000-0000B01C0000}"/>
    <cellStyle name="Percent 5 5 2" xfId="7299" xr:uid="{00000000-0005-0000-0000-0000B11C0000}"/>
    <cellStyle name="Percent 5 5 2 2" xfId="7300" xr:uid="{00000000-0005-0000-0000-0000B21C0000}"/>
    <cellStyle name="Percent 5 5 3" xfId="7301" xr:uid="{00000000-0005-0000-0000-0000B31C0000}"/>
    <cellStyle name="Percent 5 5 3 2" xfId="7302" xr:uid="{00000000-0005-0000-0000-0000B41C0000}"/>
    <cellStyle name="Percent 5 5 4" xfId="7303" xr:uid="{00000000-0005-0000-0000-0000B51C0000}"/>
    <cellStyle name="Percent 5 5 5" xfId="7304" xr:uid="{00000000-0005-0000-0000-0000B61C0000}"/>
    <cellStyle name="Percent 5 6" xfId="7305" xr:uid="{00000000-0005-0000-0000-0000B71C0000}"/>
    <cellStyle name="Percent 5 6 2" xfId="7306" xr:uid="{00000000-0005-0000-0000-0000B81C0000}"/>
    <cellStyle name="Percent 5 6 3" xfId="7307" xr:uid="{00000000-0005-0000-0000-0000B91C0000}"/>
    <cellStyle name="Percent 5 7" xfId="7308" xr:uid="{00000000-0005-0000-0000-0000BA1C0000}"/>
    <cellStyle name="Percent 5 7 2" xfId="7309" xr:uid="{00000000-0005-0000-0000-0000BB1C0000}"/>
    <cellStyle name="Percent 5 7 3" xfId="7310" xr:uid="{00000000-0005-0000-0000-0000BC1C0000}"/>
    <cellStyle name="Percent 5 8" xfId="7311" xr:uid="{00000000-0005-0000-0000-0000BD1C0000}"/>
    <cellStyle name="Percent 5 8 2" xfId="7312" xr:uid="{00000000-0005-0000-0000-0000BE1C0000}"/>
    <cellStyle name="Percent 5 8 3" xfId="7313" xr:uid="{00000000-0005-0000-0000-0000BF1C0000}"/>
    <cellStyle name="Percent 5 9" xfId="7314" xr:uid="{00000000-0005-0000-0000-0000C01C0000}"/>
    <cellStyle name="Percent 5 9 2" xfId="7315" xr:uid="{00000000-0005-0000-0000-0000C11C0000}"/>
    <cellStyle name="Percent 5 9 2 2" xfId="7316" xr:uid="{00000000-0005-0000-0000-0000C21C0000}"/>
    <cellStyle name="Percent 5 9 2 2 2" xfId="7317" xr:uid="{00000000-0005-0000-0000-0000C31C0000}"/>
    <cellStyle name="Percent 5 9 2 3" xfId="7318" xr:uid="{00000000-0005-0000-0000-0000C41C0000}"/>
    <cellStyle name="Percent 5 9 3" xfId="7319" xr:uid="{00000000-0005-0000-0000-0000C51C0000}"/>
    <cellStyle name="Percent 6" xfId="7320" xr:uid="{00000000-0005-0000-0000-0000C61C0000}"/>
    <cellStyle name="Percent 6 10" xfId="7321" xr:uid="{00000000-0005-0000-0000-0000C71C0000}"/>
    <cellStyle name="Percent 6 10 2" xfId="7322" xr:uid="{00000000-0005-0000-0000-0000C81C0000}"/>
    <cellStyle name="Percent 6 11" xfId="7323" xr:uid="{00000000-0005-0000-0000-0000C91C0000}"/>
    <cellStyle name="Percent 6 11 2" xfId="7324" xr:uid="{00000000-0005-0000-0000-0000CA1C0000}"/>
    <cellStyle name="Percent 6 12" xfId="7325" xr:uid="{00000000-0005-0000-0000-0000CB1C0000}"/>
    <cellStyle name="Percent 6 2" xfId="7326" xr:uid="{00000000-0005-0000-0000-0000CC1C0000}"/>
    <cellStyle name="Percent 6 2 2" xfId="7327" xr:uid="{00000000-0005-0000-0000-0000CD1C0000}"/>
    <cellStyle name="Percent 6 2 2 2" xfId="7328" xr:uid="{00000000-0005-0000-0000-0000CE1C0000}"/>
    <cellStyle name="Percent 6 2 3" xfId="7329" xr:uid="{00000000-0005-0000-0000-0000CF1C0000}"/>
    <cellStyle name="Percent 6 3" xfId="7330" xr:uid="{00000000-0005-0000-0000-0000D01C0000}"/>
    <cellStyle name="Percent 6 3 2" xfId="7331" xr:uid="{00000000-0005-0000-0000-0000D11C0000}"/>
    <cellStyle name="Percent 6 3 2 2" xfId="7332" xr:uid="{00000000-0005-0000-0000-0000D21C0000}"/>
    <cellStyle name="Percent 6 3 3" xfId="7333" xr:uid="{00000000-0005-0000-0000-0000D31C0000}"/>
    <cellStyle name="Percent 6 3 3 2" xfId="7334" xr:uid="{00000000-0005-0000-0000-0000D41C0000}"/>
    <cellStyle name="Percent 6 3 4" xfId="7335" xr:uid="{00000000-0005-0000-0000-0000D51C0000}"/>
    <cellStyle name="Percent 6 3 5" xfId="7336" xr:uid="{00000000-0005-0000-0000-0000D61C0000}"/>
    <cellStyle name="Percent 6 4" xfId="7337" xr:uid="{00000000-0005-0000-0000-0000D71C0000}"/>
    <cellStyle name="Percent 6 4 2" xfId="7338" xr:uid="{00000000-0005-0000-0000-0000D81C0000}"/>
    <cellStyle name="Percent 6 4 3" xfId="7339" xr:uid="{00000000-0005-0000-0000-0000D91C0000}"/>
    <cellStyle name="Percent 6 5" xfId="7340" xr:uid="{00000000-0005-0000-0000-0000DA1C0000}"/>
    <cellStyle name="Percent 6 5 2" xfId="7341" xr:uid="{00000000-0005-0000-0000-0000DB1C0000}"/>
    <cellStyle name="Percent 6 5 3" xfId="7342" xr:uid="{00000000-0005-0000-0000-0000DC1C0000}"/>
    <cellStyle name="Percent 6 6" xfId="7343" xr:uid="{00000000-0005-0000-0000-0000DD1C0000}"/>
    <cellStyle name="Percent 6 6 2" xfId="7344" xr:uid="{00000000-0005-0000-0000-0000DE1C0000}"/>
    <cellStyle name="Percent 6 6 3" xfId="7345" xr:uid="{00000000-0005-0000-0000-0000DF1C0000}"/>
    <cellStyle name="Percent 6 7" xfId="7346" xr:uid="{00000000-0005-0000-0000-0000E01C0000}"/>
    <cellStyle name="Percent 6 7 2" xfId="7347" xr:uid="{00000000-0005-0000-0000-0000E11C0000}"/>
    <cellStyle name="Percent 6 7 3" xfId="7348" xr:uid="{00000000-0005-0000-0000-0000E21C0000}"/>
    <cellStyle name="Percent 6 8" xfId="7349" xr:uid="{00000000-0005-0000-0000-0000E31C0000}"/>
    <cellStyle name="Percent 6 8 2" xfId="7350" xr:uid="{00000000-0005-0000-0000-0000E41C0000}"/>
    <cellStyle name="Percent 6 8 3" xfId="7351" xr:uid="{00000000-0005-0000-0000-0000E51C0000}"/>
    <cellStyle name="Percent 6 9" xfId="7352" xr:uid="{00000000-0005-0000-0000-0000E61C0000}"/>
    <cellStyle name="Percent 6 9 2" xfId="7353" xr:uid="{00000000-0005-0000-0000-0000E71C0000}"/>
    <cellStyle name="Percent 6 9 3" xfId="7354" xr:uid="{00000000-0005-0000-0000-0000E81C0000}"/>
    <cellStyle name="Percent 7" xfId="7355" xr:uid="{00000000-0005-0000-0000-0000E91C0000}"/>
    <cellStyle name="Percent 7 10" xfId="7356" xr:uid="{00000000-0005-0000-0000-0000EA1C0000}"/>
    <cellStyle name="Percent 7 10 2" xfId="7357" xr:uid="{00000000-0005-0000-0000-0000EB1C0000}"/>
    <cellStyle name="Percent 7 11" xfId="7358" xr:uid="{00000000-0005-0000-0000-0000EC1C0000}"/>
    <cellStyle name="Percent 7 11 2" xfId="7359" xr:uid="{00000000-0005-0000-0000-0000ED1C0000}"/>
    <cellStyle name="Percent 7 2" xfId="7360" xr:uid="{00000000-0005-0000-0000-0000EE1C0000}"/>
    <cellStyle name="Percent 7 2 2" xfId="7361" xr:uid="{00000000-0005-0000-0000-0000EF1C0000}"/>
    <cellStyle name="Percent 7 2 3" xfId="7362" xr:uid="{00000000-0005-0000-0000-0000F01C0000}"/>
    <cellStyle name="Percent 7 3" xfId="7363" xr:uid="{00000000-0005-0000-0000-0000F11C0000}"/>
    <cellStyle name="Percent 7 3 2" xfId="7364" xr:uid="{00000000-0005-0000-0000-0000F21C0000}"/>
    <cellStyle name="Percent 7 3 3" xfId="7365" xr:uid="{00000000-0005-0000-0000-0000F31C0000}"/>
    <cellStyle name="Percent 7 4" xfId="7366" xr:uid="{00000000-0005-0000-0000-0000F41C0000}"/>
    <cellStyle name="Percent 7 4 2" xfId="7367" xr:uid="{00000000-0005-0000-0000-0000F51C0000}"/>
    <cellStyle name="Percent 7 4 3" xfId="7368" xr:uid="{00000000-0005-0000-0000-0000F61C0000}"/>
    <cellStyle name="Percent 7 5" xfId="7369" xr:uid="{00000000-0005-0000-0000-0000F71C0000}"/>
    <cellStyle name="Percent 7 5 2" xfId="7370" xr:uid="{00000000-0005-0000-0000-0000F81C0000}"/>
    <cellStyle name="Percent 7 5 3" xfId="7371" xr:uid="{00000000-0005-0000-0000-0000F91C0000}"/>
    <cellStyle name="Percent 7 6" xfId="7372" xr:uid="{00000000-0005-0000-0000-0000FA1C0000}"/>
    <cellStyle name="Percent 7 6 2" xfId="7373" xr:uid="{00000000-0005-0000-0000-0000FB1C0000}"/>
    <cellStyle name="Percent 7 6 3" xfId="7374" xr:uid="{00000000-0005-0000-0000-0000FC1C0000}"/>
    <cellStyle name="Percent 7 7" xfId="7375" xr:uid="{00000000-0005-0000-0000-0000FD1C0000}"/>
    <cellStyle name="Percent 7 7 2" xfId="7376" xr:uid="{00000000-0005-0000-0000-0000FE1C0000}"/>
    <cellStyle name="Percent 7 7 3" xfId="7377" xr:uid="{00000000-0005-0000-0000-0000FF1C0000}"/>
    <cellStyle name="Percent 7 8" xfId="7378" xr:uid="{00000000-0005-0000-0000-0000001D0000}"/>
    <cellStyle name="Percent 7 8 2" xfId="7379" xr:uid="{00000000-0005-0000-0000-0000011D0000}"/>
    <cellStyle name="Percent 7 8 3" xfId="7380" xr:uid="{00000000-0005-0000-0000-0000021D0000}"/>
    <cellStyle name="Percent 7 9" xfId="7381" xr:uid="{00000000-0005-0000-0000-0000031D0000}"/>
    <cellStyle name="Percent 7 9 2" xfId="7382" xr:uid="{00000000-0005-0000-0000-0000041D0000}"/>
    <cellStyle name="Percent 8" xfId="7383" xr:uid="{00000000-0005-0000-0000-0000051D0000}"/>
    <cellStyle name="Percent 8 10" xfId="7384" xr:uid="{00000000-0005-0000-0000-0000061D0000}"/>
    <cellStyle name="Percent 8 11" xfId="7385" xr:uid="{00000000-0005-0000-0000-0000071D0000}"/>
    <cellStyle name="Percent 8 2" xfId="7386" xr:uid="{00000000-0005-0000-0000-0000081D0000}"/>
    <cellStyle name="Percent 8 2 2" xfId="7387" xr:uid="{00000000-0005-0000-0000-0000091D0000}"/>
    <cellStyle name="Percent 8 2 2 2" xfId="7388" xr:uid="{00000000-0005-0000-0000-00000A1D0000}"/>
    <cellStyle name="Percent 8 2 3" xfId="7389" xr:uid="{00000000-0005-0000-0000-00000B1D0000}"/>
    <cellStyle name="Percent 8 3" xfId="7390" xr:uid="{00000000-0005-0000-0000-00000C1D0000}"/>
    <cellStyle name="Percent 8 3 2" xfId="7391" xr:uid="{00000000-0005-0000-0000-00000D1D0000}"/>
    <cellStyle name="Percent 8 3 3" xfId="7392" xr:uid="{00000000-0005-0000-0000-00000E1D0000}"/>
    <cellStyle name="Percent 8 4" xfId="7393" xr:uid="{00000000-0005-0000-0000-00000F1D0000}"/>
    <cellStyle name="Percent 8 4 2" xfId="7394" xr:uid="{00000000-0005-0000-0000-0000101D0000}"/>
    <cellStyle name="Percent 8 4 3" xfId="7395" xr:uid="{00000000-0005-0000-0000-0000111D0000}"/>
    <cellStyle name="Percent 8 5" xfId="7396" xr:uid="{00000000-0005-0000-0000-0000121D0000}"/>
    <cellStyle name="Percent 8 5 2" xfId="7397" xr:uid="{00000000-0005-0000-0000-0000131D0000}"/>
    <cellStyle name="Percent 8 5 3" xfId="7398" xr:uid="{00000000-0005-0000-0000-0000141D0000}"/>
    <cellStyle name="Percent 8 6" xfId="7399" xr:uid="{00000000-0005-0000-0000-0000151D0000}"/>
    <cellStyle name="Percent 8 6 2" xfId="7400" xr:uid="{00000000-0005-0000-0000-0000161D0000}"/>
    <cellStyle name="Percent 8 6 3" xfId="7401" xr:uid="{00000000-0005-0000-0000-0000171D0000}"/>
    <cellStyle name="Percent 8 7" xfId="7402" xr:uid="{00000000-0005-0000-0000-0000181D0000}"/>
    <cellStyle name="Percent 8 7 2" xfId="7403" xr:uid="{00000000-0005-0000-0000-0000191D0000}"/>
    <cellStyle name="Percent 8 7 3" xfId="7404" xr:uid="{00000000-0005-0000-0000-00001A1D0000}"/>
    <cellStyle name="Percent 8 8" xfId="7405" xr:uid="{00000000-0005-0000-0000-00001B1D0000}"/>
    <cellStyle name="Percent 8 8 2" xfId="7406" xr:uid="{00000000-0005-0000-0000-00001C1D0000}"/>
    <cellStyle name="Percent 8 8 3" xfId="7407" xr:uid="{00000000-0005-0000-0000-00001D1D0000}"/>
    <cellStyle name="Percent 8 9" xfId="7408" xr:uid="{00000000-0005-0000-0000-00001E1D0000}"/>
    <cellStyle name="Percent 8 9 2" xfId="7409" xr:uid="{00000000-0005-0000-0000-00001F1D0000}"/>
    <cellStyle name="Percent 9" xfId="7410" xr:uid="{00000000-0005-0000-0000-0000201D0000}"/>
    <cellStyle name="Percent 9 10" xfId="7411" xr:uid="{00000000-0005-0000-0000-0000211D0000}"/>
    <cellStyle name="Percent 9 10 2" xfId="7412" xr:uid="{00000000-0005-0000-0000-0000221D0000}"/>
    <cellStyle name="Percent 9 11" xfId="7413" xr:uid="{00000000-0005-0000-0000-0000231D0000}"/>
    <cellStyle name="Percent 9 11 2" xfId="7414" xr:uid="{00000000-0005-0000-0000-0000241D0000}"/>
    <cellStyle name="Percent 9 12" xfId="7415" xr:uid="{00000000-0005-0000-0000-0000251D0000}"/>
    <cellStyle name="Percent 9 12 2" xfId="7416" xr:uid="{00000000-0005-0000-0000-0000261D0000}"/>
    <cellStyle name="Percent 9 13" xfId="7417" xr:uid="{00000000-0005-0000-0000-0000271D0000}"/>
    <cellStyle name="Percent 9 13 2" xfId="7418" xr:uid="{00000000-0005-0000-0000-0000281D0000}"/>
    <cellStyle name="Percent 9 14" xfId="7419" xr:uid="{00000000-0005-0000-0000-0000291D0000}"/>
    <cellStyle name="Percent 9 14 2" xfId="7420" xr:uid="{00000000-0005-0000-0000-00002A1D0000}"/>
    <cellStyle name="Percent 9 15" xfId="7421" xr:uid="{00000000-0005-0000-0000-00002B1D0000}"/>
    <cellStyle name="Percent 9 15 2" xfId="7422" xr:uid="{00000000-0005-0000-0000-00002C1D0000}"/>
    <cellStyle name="Percent 9 16" xfId="7423" xr:uid="{00000000-0005-0000-0000-00002D1D0000}"/>
    <cellStyle name="Percent 9 16 2" xfId="7424" xr:uid="{00000000-0005-0000-0000-00002E1D0000}"/>
    <cellStyle name="Percent 9 17" xfId="7425" xr:uid="{00000000-0005-0000-0000-00002F1D0000}"/>
    <cellStyle name="Percent 9 17 2" xfId="7426" xr:uid="{00000000-0005-0000-0000-0000301D0000}"/>
    <cellStyle name="Percent 9 18" xfId="7427" xr:uid="{00000000-0005-0000-0000-0000311D0000}"/>
    <cellStyle name="Percent 9 18 2" xfId="7428" xr:uid="{00000000-0005-0000-0000-0000321D0000}"/>
    <cellStyle name="Percent 9 19" xfId="7429" xr:uid="{00000000-0005-0000-0000-0000331D0000}"/>
    <cellStyle name="Percent 9 19 2" xfId="7430" xr:uid="{00000000-0005-0000-0000-0000341D0000}"/>
    <cellStyle name="Percent 9 2" xfId="7431" xr:uid="{00000000-0005-0000-0000-0000351D0000}"/>
    <cellStyle name="Percent 9 2 2" xfId="7432" xr:uid="{00000000-0005-0000-0000-0000361D0000}"/>
    <cellStyle name="Percent 9 2 2 2" xfId="7433" xr:uid="{00000000-0005-0000-0000-0000371D0000}"/>
    <cellStyle name="Percent 9 2 3" xfId="7434" xr:uid="{00000000-0005-0000-0000-0000381D0000}"/>
    <cellStyle name="Percent 9 2 3 2" xfId="7435" xr:uid="{00000000-0005-0000-0000-0000391D0000}"/>
    <cellStyle name="Percent 9 2 4" xfId="7436" xr:uid="{00000000-0005-0000-0000-00003A1D0000}"/>
    <cellStyle name="Percent 9 2 5" xfId="7437" xr:uid="{00000000-0005-0000-0000-00003B1D0000}"/>
    <cellStyle name="Percent 9 20" xfId="7438" xr:uid="{00000000-0005-0000-0000-00003C1D0000}"/>
    <cellStyle name="Percent 9 20 2" xfId="7439" xr:uid="{00000000-0005-0000-0000-00003D1D0000}"/>
    <cellStyle name="Percent 9 21" xfId="7440" xr:uid="{00000000-0005-0000-0000-00003E1D0000}"/>
    <cellStyle name="Percent 9 21 2" xfId="7441" xr:uid="{00000000-0005-0000-0000-00003F1D0000}"/>
    <cellStyle name="Percent 9 22" xfId="7442" xr:uid="{00000000-0005-0000-0000-0000401D0000}"/>
    <cellStyle name="Percent 9 22 2" xfId="7443" xr:uid="{00000000-0005-0000-0000-0000411D0000}"/>
    <cellStyle name="Percent 9 23" xfId="7444" xr:uid="{00000000-0005-0000-0000-0000421D0000}"/>
    <cellStyle name="Percent 9 23 2" xfId="7445" xr:uid="{00000000-0005-0000-0000-0000431D0000}"/>
    <cellStyle name="Percent 9 24" xfId="7446" xr:uid="{00000000-0005-0000-0000-0000441D0000}"/>
    <cellStyle name="Percent 9 3" xfId="7447" xr:uid="{00000000-0005-0000-0000-0000451D0000}"/>
    <cellStyle name="Percent 9 3 2" xfId="7448" xr:uid="{00000000-0005-0000-0000-0000461D0000}"/>
    <cellStyle name="Percent 9 3 2 2" xfId="7449" xr:uid="{00000000-0005-0000-0000-0000471D0000}"/>
    <cellStyle name="Percent 9 3 3" xfId="7450" xr:uid="{00000000-0005-0000-0000-0000481D0000}"/>
    <cellStyle name="Percent 9 3 3 2" xfId="7451" xr:uid="{00000000-0005-0000-0000-0000491D0000}"/>
    <cellStyle name="Percent 9 3 4" xfId="7452" xr:uid="{00000000-0005-0000-0000-00004A1D0000}"/>
    <cellStyle name="Percent 9 3 5" xfId="7453" xr:uid="{00000000-0005-0000-0000-00004B1D0000}"/>
    <cellStyle name="Percent 9 4" xfId="7454" xr:uid="{00000000-0005-0000-0000-00004C1D0000}"/>
    <cellStyle name="Percent 9 4 2" xfId="7455" xr:uid="{00000000-0005-0000-0000-00004D1D0000}"/>
    <cellStyle name="Percent 9 4 2 2" xfId="7456" xr:uid="{00000000-0005-0000-0000-00004E1D0000}"/>
    <cellStyle name="Percent 9 4 3" xfId="7457" xr:uid="{00000000-0005-0000-0000-00004F1D0000}"/>
    <cellStyle name="Percent 9 4 3 2" xfId="7458" xr:uid="{00000000-0005-0000-0000-0000501D0000}"/>
    <cellStyle name="Percent 9 4 4" xfId="7459" xr:uid="{00000000-0005-0000-0000-0000511D0000}"/>
    <cellStyle name="Percent 9 4 5" xfId="7460" xr:uid="{00000000-0005-0000-0000-0000521D0000}"/>
    <cellStyle name="Percent 9 5" xfId="7461" xr:uid="{00000000-0005-0000-0000-0000531D0000}"/>
    <cellStyle name="Percent 9 5 2" xfId="7462" xr:uid="{00000000-0005-0000-0000-0000541D0000}"/>
    <cellStyle name="Percent 9 5 2 2" xfId="7463" xr:uid="{00000000-0005-0000-0000-0000551D0000}"/>
    <cellStyle name="Percent 9 5 3" xfId="7464" xr:uid="{00000000-0005-0000-0000-0000561D0000}"/>
    <cellStyle name="Percent 9 5 3 2" xfId="7465" xr:uid="{00000000-0005-0000-0000-0000571D0000}"/>
    <cellStyle name="Percent 9 5 4" xfId="7466" xr:uid="{00000000-0005-0000-0000-0000581D0000}"/>
    <cellStyle name="Percent 9 5 5" xfId="7467" xr:uid="{00000000-0005-0000-0000-0000591D0000}"/>
    <cellStyle name="Percent 9 6" xfId="7468" xr:uid="{00000000-0005-0000-0000-00005A1D0000}"/>
    <cellStyle name="Percent 9 6 2" xfId="7469" xr:uid="{00000000-0005-0000-0000-00005B1D0000}"/>
    <cellStyle name="Percent 9 6 2 2" xfId="7470" xr:uid="{00000000-0005-0000-0000-00005C1D0000}"/>
    <cellStyle name="Percent 9 6 3" xfId="7471" xr:uid="{00000000-0005-0000-0000-00005D1D0000}"/>
    <cellStyle name="Percent 9 6 3 2" xfId="7472" xr:uid="{00000000-0005-0000-0000-00005E1D0000}"/>
    <cellStyle name="Percent 9 6 4" xfId="7473" xr:uid="{00000000-0005-0000-0000-00005F1D0000}"/>
    <cellStyle name="Percent 9 6 5" xfId="7474" xr:uid="{00000000-0005-0000-0000-0000601D0000}"/>
    <cellStyle name="Percent 9 7" xfId="7475" xr:uid="{00000000-0005-0000-0000-0000611D0000}"/>
    <cellStyle name="Percent 9 7 2" xfId="7476" xr:uid="{00000000-0005-0000-0000-0000621D0000}"/>
    <cellStyle name="Percent 9 7 2 2" xfId="7477" xr:uid="{00000000-0005-0000-0000-0000631D0000}"/>
    <cellStyle name="Percent 9 7 3" xfId="7478" xr:uid="{00000000-0005-0000-0000-0000641D0000}"/>
    <cellStyle name="Percent 9 7 3 2" xfId="7479" xr:uid="{00000000-0005-0000-0000-0000651D0000}"/>
    <cellStyle name="Percent 9 7 4" xfId="7480" xr:uid="{00000000-0005-0000-0000-0000661D0000}"/>
    <cellStyle name="Percent 9 7 4 2" xfId="7481" xr:uid="{00000000-0005-0000-0000-0000671D0000}"/>
    <cellStyle name="Percent 9 7 5" xfId="7482" xr:uid="{00000000-0005-0000-0000-0000681D0000}"/>
    <cellStyle name="Percent 9 7 5 2" xfId="7483" xr:uid="{00000000-0005-0000-0000-0000691D0000}"/>
    <cellStyle name="Percent 9 7 6" xfId="7484" xr:uid="{00000000-0005-0000-0000-00006A1D0000}"/>
    <cellStyle name="Percent 9 7 7" xfId="7485" xr:uid="{00000000-0005-0000-0000-00006B1D0000}"/>
    <cellStyle name="Percent 9 8" xfId="7486" xr:uid="{00000000-0005-0000-0000-00006C1D0000}"/>
    <cellStyle name="Percent 9 8 2" xfId="7487" xr:uid="{00000000-0005-0000-0000-00006D1D0000}"/>
    <cellStyle name="Percent 9 8 2 2" xfId="7488" xr:uid="{00000000-0005-0000-0000-00006E1D0000}"/>
    <cellStyle name="Percent 9 8 3" xfId="7489" xr:uid="{00000000-0005-0000-0000-00006F1D0000}"/>
    <cellStyle name="Percent 9 8 3 2" xfId="7490" xr:uid="{00000000-0005-0000-0000-0000701D0000}"/>
    <cellStyle name="Percent 9 8 4" xfId="7491" xr:uid="{00000000-0005-0000-0000-0000711D0000}"/>
    <cellStyle name="Percent 9 8 5" xfId="7492" xr:uid="{00000000-0005-0000-0000-0000721D0000}"/>
    <cellStyle name="Percent 9 9" xfId="7493" xr:uid="{00000000-0005-0000-0000-0000731D0000}"/>
    <cellStyle name="Percent 9 9 2" xfId="7494" xr:uid="{00000000-0005-0000-0000-0000741D0000}"/>
    <cellStyle name="Percentagem 2 2" xfId="7495" xr:uid="{00000000-0005-0000-0000-0000751D0000}"/>
    <cellStyle name="Percentagem 2 2 2" xfId="7496" xr:uid="{00000000-0005-0000-0000-0000761D0000}"/>
    <cellStyle name="Percentagem 2 3" xfId="7497" xr:uid="{00000000-0005-0000-0000-0000771D0000}"/>
    <cellStyle name="Percentagem 2 3 2" xfId="7498" xr:uid="{00000000-0005-0000-0000-0000781D0000}"/>
    <cellStyle name="Pilkku_Layo9704" xfId="7499" xr:uid="{00000000-0005-0000-0000-0000791D0000}"/>
    <cellStyle name="Pyör. luku_Layo9704" xfId="7500" xr:uid="{00000000-0005-0000-0000-00007A1D0000}"/>
    <cellStyle name="Pyör. valuutta_Layo9704" xfId="7501" xr:uid="{00000000-0005-0000-0000-00007B1D0000}"/>
    <cellStyle name="Rossz" xfId="7502" xr:uid="{00000000-0005-0000-0000-00007C1D0000}"/>
    <cellStyle name="Schlecht" xfId="7503" xr:uid="{00000000-0005-0000-0000-00007D1D0000}"/>
    <cellStyle name="Schlecht 2" xfId="7504" xr:uid="{00000000-0005-0000-0000-00007E1D0000}"/>
    <cellStyle name="Semleges" xfId="7505" xr:uid="{00000000-0005-0000-0000-00007F1D0000}"/>
    <cellStyle name="Shade" xfId="7506" xr:uid="{00000000-0005-0000-0000-0000801D0000}"/>
    <cellStyle name="Shade 2" xfId="7507" xr:uid="{00000000-0005-0000-0000-0000811D0000}"/>
    <cellStyle name="source" xfId="7508" xr:uid="{00000000-0005-0000-0000-0000821D0000}"/>
    <cellStyle name="source 2" xfId="7509" xr:uid="{00000000-0005-0000-0000-0000831D0000}"/>
    <cellStyle name="source 2 2" xfId="7510" xr:uid="{00000000-0005-0000-0000-0000841D0000}"/>
    <cellStyle name="source 2 2 2" xfId="7511" xr:uid="{00000000-0005-0000-0000-0000851D0000}"/>
    <cellStyle name="source 3" xfId="7512" xr:uid="{00000000-0005-0000-0000-0000861D0000}"/>
    <cellStyle name="source 4" xfId="7513" xr:uid="{00000000-0005-0000-0000-0000871D0000}"/>
    <cellStyle name="source 4 2" xfId="7514" xr:uid="{00000000-0005-0000-0000-0000881D0000}"/>
    <cellStyle name="Standaard_Blad1" xfId="7515" xr:uid="{00000000-0005-0000-0000-0000891D0000}"/>
    <cellStyle name="Standard 2" xfId="7516" xr:uid="{00000000-0005-0000-0000-00008A1D0000}"/>
    <cellStyle name="Standard 2 2" xfId="7517" xr:uid="{00000000-0005-0000-0000-00008B1D0000}"/>
    <cellStyle name="Standard 3" xfId="7518" xr:uid="{00000000-0005-0000-0000-00008C1D0000}"/>
    <cellStyle name="Standard 3 2" xfId="7519" xr:uid="{00000000-0005-0000-0000-00008D1D0000}"/>
    <cellStyle name="Standard_Sce_D_Extraction" xfId="7520" xr:uid="{00000000-0005-0000-0000-00008E1D0000}"/>
    <cellStyle name="Style 1" xfId="7521" xr:uid="{00000000-0005-0000-0000-00008F1D0000}"/>
    <cellStyle name="Style 1 2" xfId="7522" xr:uid="{00000000-0005-0000-0000-0000901D0000}"/>
    <cellStyle name="Style 103" xfId="7523" xr:uid="{00000000-0005-0000-0000-0000911D0000}"/>
    <cellStyle name="Style 103 2" xfId="7524" xr:uid="{00000000-0005-0000-0000-0000921D0000}"/>
    <cellStyle name="Style 103 2 2" xfId="7525" xr:uid="{00000000-0005-0000-0000-0000931D0000}"/>
    <cellStyle name="Style 103 3" xfId="7526" xr:uid="{00000000-0005-0000-0000-0000941D0000}"/>
    <cellStyle name="Style 103 3 2" xfId="7527" xr:uid="{00000000-0005-0000-0000-0000951D0000}"/>
    <cellStyle name="Style 103 4" xfId="7528" xr:uid="{00000000-0005-0000-0000-0000961D0000}"/>
    <cellStyle name="Style 104" xfId="7529" xr:uid="{00000000-0005-0000-0000-0000971D0000}"/>
    <cellStyle name="Style 104 2" xfId="7530" xr:uid="{00000000-0005-0000-0000-0000981D0000}"/>
    <cellStyle name="Style 104 2 2" xfId="7531" xr:uid="{00000000-0005-0000-0000-0000991D0000}"/>
    <cellStyle name="Style 104 3" xfId="7532" xr:uid="{00000000-0005-0000-0000-00009A1D0000}"/>
    <cellStyle name="Style 104 3 2" xfId="7533" xr:uid="{00000000-0005-0000-0000-00009B1D0000}"/>
    <cellStyle name="Style 104 4" xfId="7534" xr:uid="{00000000-0005-0000-0000-00009C1D0000}"/>
    <cellStyle name="Style 105" xfId="7535" xr:uid="{00000000-0005-0000-0000-00009D1D0000}"/>
    <cellStyle name="Style 105 2" xfId="7536" xr:uid="{00000000-0005-0000-0000-00009E1D0000}"/>
    <cellStyle name="Style 105 2 2" xfId="7537" xr:uid="{00000000-0005-0000-0000-00009F1D0000}"/>
    <cellStyle name="Style 105 3" xfId="7538" xr:uid="{00000000-0005-0000-0000-0000A01D0000}"/>
    <cellStyle name="Style 106" xfId="7539" xr:uid="{00000000-0005-0000-0000-0000A11D0000}"/>
    <cellStyle name="Style 106 2" xfId="7540" xr:uid="{00000000-0005-0000-0000-0000A21D0000}"/>
    <cellStyle name="Style 106 2 2" xfId="7541" xr:uid="{00000000-0005-0000-0000-0000A31D0000}"/>
    <cellStyle name="Style 106 3" xfId="7542" xr:uid="{00000000-0005-0000-0000-0000A41D0000}"/>
    <cellStyle name="Style 107" xfId="7543" xr:uid="{00000000-0005-0000-0000-0000A51D0000}"/>
    <cellStyle name="Style 107 2" xfId="7544" xr:uid="{00000000-0005-0000-0000-0000A61D0000}"/>
    <cellStyle name="Style 107 2 2" xfId="7545" xr:uid="{00000000-0005-0000-0000-0000A71D0000}"/>
    <cellStyle name="Style 107 3" xfId="7546" xr:uid="{00000000-0005-0000-0000-0000A81D0000}"/>
    <cellStyle name="Style 108" xfId="7547" xr:uid="{00000000-0005-0000-0000-0000A91D0000}"/>
    <cellStyle name="Style 108 2" xfId="7548" xr:uid="{00000000-0005-0000-0000-0000AA1D0000}"/>
    <cellStyle name="Style 108 2 2" xfId="7549" xr:uid="{00000000-0005-0000-0000-0000AB1D0000}"/>
    <cellStyle name="Style 108 3" xfId="7550" xr:uid="{00000000-0005-0000-0000-0000AC1D0000}"/>
    <cellStyle name="Style 108 3 2" xfId="7551" xr:uid="{00000000-0005-0000-0000-0000AD1D0000}"/>
    <cellStyle name="Style 108 4" xfId="7552" xr:uid="{00000000-0005-0000-0000-0000AE1D0000}"/>
    <cellStyle name="Style 109" xfId="7553" xr:uid="{00000000-0005-0000-0000-0000AF1D0000}"/>
    <cellStyle name="Style 109 2" xfId="7554" xr:uid="{00000000-0005-0000-0000-0000B01D0000}"/>
    <cellStyle name="Style 109 2 2" xfId="7555" xr:uid="{00000000-0005-0000-0000-0000B11D0000}"/>
    <cellStyle name="Style 109 3" xfId="7556" xr:uid="{00000000-0005-0000-0000-0000B21D0000}"/>
    <cellStyle name="Style 110" xfId="7557" xr:uid="{00000000-0005-0000-0000-0000B31D0000}"/>
    <cellStyle name="Style 110 2" xfId="7558" xr:uid="{00000000-0005-0000-0000-0000B41D0000}"/>
    <cellStyle name="Style 110 2 2" xfId="7559" xr:uid="{00000000-0005-0000-0000-0000B51D0000}"/>
    <cellStyle name="Style 110 3" xfId="7560" xr:uid="{00000000-0005-0000-0000-0000B61D0000}"/>
    <cellStyle name="Style 114" xfId="7561" xr:uid="{00000000-0005-0000-0000-0000B71D0000}"/>
    <cellStyle name="Style 114 2" xfId="7562" xr:uid="{00000000-0005-0000-0000-0000B81D0000}"/>
    <cellStyle name="Style 114 2 2" xfId="7563" xr:uid="{00000000-0005-0000-0000-0000B91D0000}"/>
    <cellStyle name="Style 114 3" xfId="7564" xr:uid="{00000000-0005-0000-0000-0000BA1D0000}"/>
    <cellStyle name="Style 114 3 2" xfId="7565" xr:uid="{00000000-0005-0000-0000-0000BB1D0000}"/>
    <cellStyle name="Style 114 4" xfId="7566" xr:uid="{00000000-0005-0000-0000-0000BC1D0000}"/>
    <cellStyle name="Style 115" xfId="7567" xr:uid="{00000000-0005-0000-0000-0000BD1D0000}"/>
    <cellStyle name="Style 115 2" xfId="7568" xr:uid="{00000000-0005-0000-0000-0000BE1D0000}"/>
    <cellStyle name="Style 115 2 2" xfId="7569" xr:uid="{00000000-0005-0000-0000-0000BF1D0000}"/>
    <cellStyle name="Style 115 3" xfId="7570" xr:uid="{00000000-0005-0000-0000-0000C01D0000}"/>
    <cellStyle name="Style 115 3 2" xfId="7571" xr:uid="{00000000-0005-0000-0000-0000C11D0000}"/>
    <cellStyle name="Style 115 4" xfId="7572" xr:uid="{00000000-0005-0000-0000-0000C21D0000}"/>
    <cellStyle name="Style 116" xfId="7573" xr:uid="{00000000-0005-0000-0000-0000C31D0000}"/>
    <cellStyle name="Style 116 2" xfId="7574" xr:uid="{00000000-0005-0000-0000-0000C41D0000}"/>
    <cellStyle name="Style 116 2 2" xfId="7575" xr:uid="{00000000-0005-0000-0000-0000C51D0000}"/>
    <cellStyle name="Style 116 3" xfId="7576" xr:uid="{00000000-0005-0000-0000-0000C61D0000}"/>
    <cellStyle name="Style 117" xfId="7577" xr:uid="{00000000-0005-0000-0000-0000C71D0000}"/>
    <cellStyle name="Style 117 2" xfId="7578" xr:uid="{00000000-0005-0000-0000-0000C81D0000}"/>
    <cellStyle name="Style 117 2 2" xfId="7579" xr:uid="{00000000-0005-0000-0000-0000C91D0000}"/>
    <cellStyle name="Style 117 3" xfId="7580" xr:uid="{00000000-0005-0000-0000-0000CA1D0000}"/>
    <cellStyle name="Style 118" xfId="7581" xr:uid="{00000000-0005-0000-0000-0000CB1D0000}"/>
    <cellStyle name="Style 118 2" xfId="7582" xr:uid="{00000000-0005-0000-0000-0000CC1D0000}"/>
    <cellStyle name="Style 118 2 2" xfId="7583" xr:uid="{00000000-0005-0000-0000-0000CD1D0000}"/>
    <cellStyle name="Style 118 3" xfId="7584" xr:uid="{00000000-0005-0000-0000-0000CE1D0000}"/>
    <cellStyle name="Style 119" xfId="7585" xr:uid="{00000000-0005-0000-0000-0000CF1D0000}"/>
    <cellStyle name="Style 119 2" xfId="7586" xr:uid="{00000000-0005-0000-0000-0000D01D0000}"/>
    <cellStyle name="Style 119 2 2" xfId="7587" xr:uid="{00000000-0005-0000-0000-0000D11D0000}"/>
    <cellStyle name="Style 119 3" xfId="7588" xr:uid="{00000000-0005-0000-0000-0000D21D0000}"/>
    <cellStyle name="Style 119 3 2" xfId="7589" xr:uid="{00000000-0005-0000-0000-0000D31D0000}"/>
    <cellStyle name="Style 119 4" xfId="7590" xr:uid="{00000000-0005-0000-0000-0000D41D0000}"/>
    <cellStyle name="Style 120" xfId="7591" xr:uid="{00000000-0005-0000-0000-0000D51D0000}"/>
    <cellStyle name="Style 120 2" xfId="7592" xr:uid="{00000000-0005-0000-0000-0000D61D0000}"/>
    <cellStyle name="Style 120 2 2" xfId="7593" xr:uid="{00000000-0005-0000-0000-0000D71D0000}"/>
    <cellStyle name="Style 120 3" xfId="7594" xr:uid="{00000000-0005-0000-0000-0000D81D0000}"/>
    <cellStyle name="Style 121" xfId="7595" xr:uid="{00000000-0005-0000-0000-0000D91D0000}"/>
    <cellStyle name="Style 121 2" xfId="7596" xr:uid="{00000000-0005-0000-0000-0000DA1D0000}"/>
    <cellStyle name="Style 121 2 2" xfId="7597" xr:uid="{00000000-0005-0000-0000-0000DB1D0000}"/>
    <cellStyle name="Style 121 3" xfId="7598" xr:uid="{00000000-0005-0000-0000-0000DC1D0000}"/>
    <cellStyle name="Style 126" xfId="7599" xr:uid="{00000000-0005-0000-0000-0000DD1D0000}"/>
    <cellStyle name="Style 126 2" xfId="7600" xr:uid="{00000000-0005-0000-0000-0000DE1D0000}"/>
    <cellStyle name="Style 126 2 2" xfId="7601" xr:uid="{00000000-0005-0000-0000-0000DF1D0000}"/>
    <cellStyle name="Style 126 3" xfId="7602" xr:uid="{00000000-0005-0000-0000-0000E01D0000}"/>
    <cellStyle name="Style 126 3 2" xfId="7603" xr:uid="{00000000-0005-0000-0000-0000E11D0000}"/>
    <cellStyle name="Style 126 4" xfId="7604" xr:uid="{00000000-0005-0000-0000-0000E21D0000}"/>
    <cellStyle name="Style 127" xfId="7605" xr:uid="{00000000-0005-0000-0000-0000E31D0000}"/>
    <cellStyle name="Style 127 2" xfId="7606" xr:uid="{00000000-0005-0000-0000-0000E41D0000}"/>
    <cellStyle name="Style 127 2 2" xfId="7607" xr:uid="{00000000-0005-0000-0000-0000E51D0000}"/>
    <cellStyle name="Style 127 3" xfId="7608" xr:uid="{00000000-0005-0000-0000-0000E61D0000}"/>
    <cellStyle name="Style 128" xfId="7609" xr:uid="{00000000-0005-0000-0000-0000E71D0000}"/>
    <cellStyle name="Style 128 2" xfId="7610" xr:uid="{00000000-0005-0000-0000-0000E81D0000}"/>
    <cellStyle name="Style 128 2 2" xfId="7611" xr:uid="{00000000-0005-0000-0000-0000E91D0000}"/>
    <cellStyle name="Style 128 3" xfId="7612" xr:uid="{00000000-0005-0000-0000-0000EA1D0000}"/>
    <cellStyle name="Style 129" xfId="7613" xr:uid="{00000000-0005-0000-0000-0000EB1D0000}"/>
    <cellStyle name="Style 129 2" xfId="7614" xr:uid="{00000000-0005-0000-0000-0000EC1D0000}"/>
    <cellStyle name="Style 129 2 2" xfId="7615" xr:uid="{00000000-0005-0000-0000-0000ED1D0000}"/>
    <cellStyle name="Style 129 3" xfId="7616" xr:uid="{00000000-0005-0000-0000-0000EE1D0000}"/>
    <cellStyle name="Style 130" xfId="7617" xr:uid="{00000000-0005-0000-0000-0000EF1D0000}"/>
    <cellStyle name="Style 130 2" xfId="7618" xr:uid="{00000000-0005-0000-0000-0000F01D0000}"/>
    <cellStyle name="Style 130 2 2" xfId="7619" xr:uid="{00000000-0005-0000-0000-0000F11D0000}"/>
    <cellStyle name="Style 130 3" xfId="7620" xr:uid="{00000000-0005-0000-0000-0000F21D0000}"/>
    <cellStyle name="Style 130 3 2" xfId="7621" xr:uid="{00000000-0005-0000-0000-0000F31D0000}"/>
    <cellStyle name="Style 130 4" xfId="7622" xr:uid="{00000000-0005-0000-0000-0000F41D0000}"/>
    <cellStyle name="Style 131" xfId="7623" xr:uid="{00000000-0005-0000-0000-0000F51D0000}"/>
    <cellStyle name="Style 131 2" xfId="7624" xr:uid="{00000000-0005-0000-0000-0000F61D0000}"/>
    <cellStyle name="Style 131 2 2" xfId="7625" xr:uid="{00000000-0005-0000-0000-0000F71D0000}"/>
    <cellStyle name="Style 131 3" xfId="7626" xr:uid="{00000000-0005-0000-0000-0000F81D0000}"/>
    <cellStyle name="Style 132" xfId="7627" xr:uid="{00000000-0005-0000-0000-0000F91D0000}"/>
    <cellStyle name="Style 132 2" xfId="7628" xr:uid="{00000000-0005-0000-0000-0000FA1D0000}"/>
    <cellStyle name="Style 132 2 2" xfId="7629" xr:uid="{00000000-0005-0000-0000-0000FB1D0000}"/>
    <cellStyle name="Style 132 3" xfId="7630" xr:uid="{00000000-0005-0000-0000-0000FC1D0000}"/>
    <cellStyle name="Style 137" xfId="7631" xr:uid="{00000000-0005-0000-0000-0000FD1D0000}"/>
    <cellStyle name="Style 137 2" xfId="7632" xr:uid="{00000000-0005-0000-0000-0000FE1D0000}"/>
    <cellStyle name="Style 137 2 2" xfId="7633" xr:uid="{00000000-0005-0000-0000-0000FF1D0000}"/>
    <cellStyle name="Style 137 3" xfId="7634" xr:uid="{00000000-0005-0000-0000-0000001E0000}"/>
    <cellStyle name="Style 137 3 2" xfId="7635" xr:uid="{00000000-0005-0000-0000-0000011E0000}"/>
    <cellStyle name="Style 137 4" xfId="7636" xr:uid="{00000000-0005-0000-0000-0000021E0000}"/>
    <cellStyle name="Style 138" xfId="7637" xr:uid="{00000000-0005-0000-0000-0000031E0000}"/>
    <cellStyle name="Style 138 2" xfId="7638" xr:uid="{00000000-0005-0000-0000-0000041E0000}"/>
    <cellStyle name="Style 138 2 2" xfId="7639" xr:uid="{00000000-0005-0000-0000-0000051E0000}"/>
    <cellStyle name="Style 138 3" xfId="7640" xr:uid="{00000000-0005-0000-0000-0000061E0000}"/>
    <cellStyle name="Style 139" xfId="7641" xr:uid="{00000000-0005-0000-0000-0000071E0000}"/>
    <cellStyle name="Style 139 2" xfId="7642" xr:uid="{00000000-0005-0000-0000-0000081E0000}"/>
    <cellStyle name="Style 139 2 2" xfId="7643" xr:uid="{00000000-0005-0000-0000-0000091E0000}"/>
    <cellStyle name="Style 139 3" xfId="7644" xr:uid="{00000000-0005-0000-0000-00000A1E0000}"/>
    <cellStyle name="Style 140" xfId="7645" xr:uid="{00000000-0005-0000-0000-00000B1E0000}"/>
    <cellStyle name="Style 140 2" xfId="7646" xr:uid="{00000000-0005-0000-0000-00000C1E0000}"/>
    <cellStyle name="Style 140 2 2" xfId="7647" xr:uid="{00000000-0005-0000-0000-00000D1E0000}"/>
    <cellStyle name="Style 140 3" xfId="7648" xr:uid="{00000000-0005-0000-0000-00000E1E0000}"/>
    <cellStyle name="Style 141" xfId="7649" xr:uid="{00000000-0005-0000-0000-00000F1E0000}"/>
    <cellStyle name="Style 141 2" xfId="7650" xr:uid="{00000000-0005-0000-0000-0000101E0000}"/>
    <cellStyle name="Style 141 2 2" xfId="7651" xr:uid="{00000000-0005-0000-0000-0000111E0000}"/>
    <cellStyle name="Style 141 3" xfId="7652" xr:uid="{00000000-0005-0000-0000-0000121E0000}"/>
    <cellStyle name="Style 141 3 2" xfId="7653" xr:uid="{00000000-0005-0000-0000-0000131E0000}"/>
    <cellStyle name="Style 141 4" xfId="7654" xr:uid="{00000000-0005-0000-0000-0000141E0000}"/>
    <cellStyle name="Style 142" xfId="7655" xr:uid="{00000000-0005-0000-0000-0000151E0000}"/>
    <cellStyle name="Style 142 2" xfId="7656" xr:uid="{00000000-0005-0000-0000-0000161E0000}"/>
    <cellStyle name="Style 142 2 2" xfId="7657" xr:uid="{00000000-0005-0000-0000-0000171E0000}"/>
    <cellStyle name="Style 142 3" xfId="7658" xr:uid="{00000000-0005-0000-0000-0000181E0000}"/>
    <cellStyle name="Style 143" xfId="7659" xr:uid="{00000000-0005-0000-0000-0000191E0000}"/>
    <cellStyle name="Style 143 2" xfId="7660" xr:uid="{00000000-0005-0000-0000-00001A1E0000}"/>
    <cellStyle name="Style 143 2 2" xfId="7661" xr:uid="{00000000-0005-0000-0000-00001B1E0000}"/>
    <cellStyle name="Style 143 3" xfId="7662" xr:uid="{00000000-0005-0000-0000-00001C1E0000}"/>
    <cellStyle name="Style 148" xfId="7663" xr:uid="{00000000-0005-0000-0000-00001D1E0000}"/>
    <cellStyle name="Style 148 2" xfId="7664" xr:uid="{00000000-0005-0000-0000-00001E1E0000}"/>
    <cellStyle name="Style 148 2 2" xfId="7665" xr:uid="{00000000-0005-0000-0000-00001F1E0000}"/>
    <cellStyle name="Style 148 3" xfId="7666" xr:uid="{00000000-0005-0000-0000-0000201E0000}"/>
    <cellStyle name="Style 148 3 2" xfId="7667" xr:uid="{00000000-0005-0000-0000-0000211E0000}"/>
    <cellStyle name="Style 148 4" xfId="7668" xr:uid="{00000000-0005-0000-0000-0000221E0000}"/>
    <cellStyle name="Style 149" xfId="7669" xr:uid="{00000000-0005-0000-0000-0000231E0000}"/>
    <cellStyle name="Style 149 2" xfId="7670" xr:uid="{00000000-0005-0000-0000-0000241E0000}"/>
    <cellStyle name="Style 149 2 2" xfId="7671" xr:uid="{00000000-0005-0000-0000-0000251E0000}"/>
    <cellStyle name="Style 149 3" xfId="7672" xr:uid="{00000000-0005-0000-0000-0000261E0000}"/>
    <cellStyle name="Style 150" xfId="7673" xr:uid="{00000000-0005-0000-0000-0000271E0000}"/>
    <cellStyle name="Style 150 2" xfId="7674" xr:uid="{00000000-0005-0000-0000-0000281E0000}"/>
    <cellStyle name="Style 150 2 2" xfId="7675" xr:uid="{00000000-0005-0000-0000-0000291E0000}"/>
    <cellStyle name="Style 150 3" xfId="7676" xr:uid="{00000000-0005-0000-0000-00002A1E0000}"/>
    <cellStyle name="Style 151" xfId="7677" xr:uid="{00000000-0005-0000-0000-00002B1E0000}"/>
    <cellStyle name="Style 151 2" xfId="7678" xr:uid="{00000000-0005-0000-0000-00002C1E0000}"/>
    <cellStyle name="Style 151 2 2" xfId="7679" xr:uid="{00000000-0005-0000-0000-00002D1E0000}"/>
    <cellStyle name="Style 151 3" xfId="7680" xr:uid="{00000000-0005-0000-0000-00002E1E0000}"/>
    <cellStyle name="Style 152" xfId="7681" xr:uid="{00000000-0005-0000-0000-00002F1E0000}"/>
    <cellStyle name="Style 152 2" xfId="7682" xr:uid="{00000000-0005-0000-0000-0000301E0000}"/>
    <cellStyle name="Style 152 2 2" xfId="7683" xr:uid="{00000000-0005-0000-0000-0000311E0000}"/>
    <cellStyle name="Style 152 3" xfId="7684" xr:uid="{00000000-0005-0000-0000-0000321E0000}"/>
    <cellStyle name="Style 152 3 2" xfId="7685" xr:uid="{00000000-0005-0000-0000-0000331E0000}"/>
    <cellStyle name="Style 152 4" xfId="7686" xr:uid="{00000000-0005-0000-0000-0000341E0000}"/>
    <cellStyle name="Style 153" xfId="7687" xr:uid="{00000000-0005-0000-0000-0000351E0000}"/>
    <cellStyle name="Style 153 2" xfId="7688" xr:uid="{00000000-0005-0000-0000-0000361E0000}"/>
    <cellStyle name="Style 153 2 2" xfId="7689" xr:uid="{00000000-0005-0000-0000-0000371E0000}"/>
    <cellStyle name="Style 153 3" xfId="7690" xr:uid="{00000000-0005-0000-0000-0000381E0000}"/>
    <cellStyle name="Style 154" xfId="7691" xr:uid="{00000000-0005-0000-0000-0000391E0000}"/>
    <cellStyle name="Style 154 2" xfId="7692" xr:uid="{00000000-0005-0000-0000-00003A1E0000}"/>
    <cellStyle name="Style 154 2 2" xfId="7693" xr:uid="{00000000-0005-0000-0000-00003B1E0000}"/>
    <cellStyle name="Style 154 3" xfId="7694" xr:uid="{00000000-0005-0000-0000-00003C1E0000}"/>
    <cellStyle name="Style 159" xfId="7695" xr:uid="{00000000-0005-0000-0000-00003D1E0000}"/>
    <cellStyle name="Style 159 2" xfId="7696" xr:uid="{00000000-0005-0000-0000-00003E1E0000}"/>
    <cellStyle name="Style 159 2 2" xfId="7697" xr:uid="{00000000-0005-0000-0000-00003F1E0000}"/>
    <cellStyle name="Style 159 3" xfId="7698" xr:uid="{00000000-0005-0000-0000-0000401E0000}"/>
    <cellStyle name="Style 159 3 2" xfId="7699" xr:uid="{00000000-0005-0000-0000-0000411E0000}"/>
    <cellStyle name="Style 159 4" xfId="7700" xr:uid="{00000000-0005-0000-0000-0000421E0000}"/>
    <cellStyle name="Style 160" xfId="7701" xr:uid="{00000000-0005-0000-0000-0000431E0000}"/>
    <cellStyle name="Style 160 2" xfId="7702" xr:uid="{00000000-0005-0000-0000-0000441E0000}"/>
    <cellStyle name="Style 160 2 2" xfId="7703" xr:uid="{00000000-0005-0000-0000-0000451E0000}"/>
    <cellStyle name="Style 160 3" xfId="7704" xr:uid="{00000000-0005-0000-0000-0000461E0000}"/>
    <cellStyle name="Style 161" xfId="7705" xr:uid="{00000000-0005-0000-0000-0000471E0000}"/>
    <cellStyle name="Style 161 2" xfId="7706" xr:uid="{00000000-0005-0000-0000-0000481E0000}"/>
    <cellStyle name="Style 161 2 2" xfId="7707" xr:uid="{00000000-0005-0000-0000-0000491E0000}"/>
    <cellStyle name="Style 161 3" xfId="7708" xr:uid="{00000000-0005-0000-0000-00004A1E0000}"/>
    <cellStyle name="Style 162" xfId="7709" xr:uid="{00000000-0005-0000-0000-00004B1E0000}"/>
    <cellStyle name="Style 162 2" xfId="7710" xr:uid="{00000000-0005-0000-0000-00004C1E0000}"/>
    <cellStyle name="Style 162 2 2" xfId="7711" xr:uid="{00000000-0005-0000-0000-00004D1E0000}"/>
    <cellStyle name="Style 162 3" xfId="7712" xr:uid="{00000000-0005-0000-0000-00004E1E0000}"/>
    <cellStyle name="Style 163" xfId="7713" xr:uid="{00000000-0005-0000-0000-00004F1E0000}"/>
    <cellStyle name="Style 163 2" xfId="7714" xr:uid="{00000000-0005-0000-0000-0000501E0000}"/>
    <cellStyle name="Style 163 2 2" xfId="7715" xr:uid="{00000000-0005-0000-0000-0000511E0000}"/>
    <cellStyle name="Style 163 3" xfId="7716" xr:uid="{00000000-0005-0000-0000-0000521E0000}"/>
    <cellStyle name="Style 163 3 2" xfId="7717" xr:uid="{00000000-0005-0000-0000-0000531E0000}"/>
    <cellStyle name="Style 163 4" xfId="7718" xr:uid="{00000000-0005-0000-0000-0000541E0000}"/>
    <cellStyle name="Style 164" xfId="7719" xr:uid="{00000000-0005-0000-0000-0000551E0000}"/>
    <cellStyle name="Style 164 2" xfId="7720" xr:uid="{00000000-0005-0000-0000-0000561E0000}"/>
    <cellStyle name="Style 164 2 2" xfId="7721" xr:uid="{00000000-0005-0000-0000-0000571E0000}"/>
    <cellStyle name="Style 164 3" xfId="7722" xr:uid="{00000000-0005-0000-0000-0000581E0000}"/>
    <cellStyle name="Style 165" xfId="7723" xr:uid="{00000000-0005-0000-0000-0000591E0000}"/>
    <cellStyle name="Style 165 2" xfId="7724" xr:uid="{00000000-0005-0000-0000-00005A1E0000}"/>
    <cellStyle name="Style 165 2 2" xfId="7725" xr:uid="{00000000-0005-0000-0000-00005B1E0000}"/>
    <cellStyle name="Style 165 3" xfId="7726" xr:uid="{00000000-0005-0000-0000-00005C1E0000}"/>
    <cellStyle name="Style 21" xfId="7727" xr:uid="{00000000-0005-0000-0000-00005D1E0000}"/>
    <cellStyle name="Style 21 2" xfId="7728" xr:uid="{00000000-0005-0000-0000-00005E1E0000}"/>
    <cellStyle name="Style 21 2 2" xfId="7729" xr:uid="{00000000-0005-0000-0000-00005F1E0000}"/>
    <cellStyle name="Style 21 2 2 2" xfId="7730" xr:uid="{00000000-0005-0000-0000-0000601E0000}"/>
    <cellStyle name="Style 21 2 3" xfId="7731" xr:uid="{00000000-0005-0000-0000-0000611E0000}"/>
    <cellStyle name="Style 21 2 3 2" xfId="7732" xr:uid="{00000000-0005-0000-0000-0000621E0000}"/>
    <cellStyle name="Style 21 2 4" xfId="7733" xr:uid="{00000000-0005-0000-0000-0000631E0000}"/>
    <cellStyle name="Style 21 2 4 2" xfId="7734" xr:uid="{00000000-0005-0000-0000-0000641E0000}"/>
    <cellStyle name="Style 21 3" xfId="7735" xr:uid="{00000000-0005-0000-0000-0000651E0000}"/>
    <cellStyle name="Style 21 3 2" xfId="7736" xr:uid="{00000000-0005-0000-0000-0000661E0000}"/>
    <cellStyle name="Style 21 3 2 2" xfId="7737" xr:uid="{00000000-0005-0000-0000-0000671E0000}"/>
    <cellStyle name="Style 21 3 3" xfId="7738" xr:uid="{00000000-0005-0000-0000-0000681E0000}"/>
    <cellStyle name="Style 21 3 3 2" xfId="7739" xr:uid="{00000000-0005-0000-0000-0000691E0000}"/>
    <cellStyle name="Style 21 3 4" xfId="7740" xr:uid="{00000000-0005-0000-0000-00006A1E0000}"/>
    <cellStyle name="Style 21 4" xfId="7741" xr:uid="{00000000-0005-0000-0000-00006B1E0000}"/>
    <cellStyle name="Style 21 4 2" xfId="7742" xr:uid="{00000000-0005-0000-0000-00006C1E0000}"/>
    <cellStyle name="Style 21 5" xfId="7743" xr:uid="{00000000-0005-0000-0000-00006D1E0000}"/>
    <cellStyle name="Style 21 5 2" xfId="7744" xr:uid="{00000000-0005-0000-0000-00006E1E0000}"/>
    <cellStyle name="Style 21 6" xfId="7745" xr:uid="{00000000-0005-0000-0000-00006F1E0000}"/>
    <cellStyle name="Style 21 6 2" xfId="7746" xr:uid="{00000000-0005-0000-0000-0000701E0000}"/>
    <cellStyle name="Style 22" xfId="7747" xr:uid="{00000000-0005-0000-0000-0000711E0000}"/>
    <cellStyle name="Style 22 2" xfId="7748" xr:uid="{00000000-0005-0000-0000-0000721E0000}"/>
    <cellStyle name="Style 22 2 2" xfId="7749" xr:uid="{00000000-0005-0000-0000-0000731E0000}"/>
    <cellStyle name="Style 22 3" xfId="7750" xr:uid="{00000000-0005-0000-0000-0000741E0000}"/>
    <cellStyle name="Style 22 3 2" xfId="7751" xr:uid="{00000000-0005-0000-0000-0000751E0000}"/>
    <cellStyle name="Style 22 4" xfId="7752" xr:uid="{00000000-0005-0000-0000-0000761E0000}"/>
    <cellStyle name="Style 22 4 2" xfId="7753" xr:uid="{00000000-0005-0000-0000-0000771E0000}"/>
    <cellStyle name="Style 23" xfId="7754" xr:uid="{00000000-0005-0000-0000-0000781E0000}"/>
    <cellStyle name="Style 23 2" xfId="7755" xr:uid="{00000000-0005-0000-0000-0000791E0000}"/>
    <cellStyle name="Style 23 2 2" xfId="7756" xr:uid="{00000000-0005-0000-0000-00007A1E0000}"/>
    <cellStyle name="Style 23 3" xfId="7757" xr:uid="{00000000-0005-0000-0000-00007B1E0000}"/>
    <cellStyle name="Style 23 3 2" xfId="7758" xr:uid="{00000000-0005-0000-0000-00007C1E0000}"/>
    <cellStyle name="Style 23 4" xfId="7759" xr:uid="{00000000-0005-0000-0000-00007D1E0000}"/>
    <cellStyle name="Style 23 4 2" xfId="7760" xr:uid="{00000000-0005-0000-0000-00007E1E0000}"/>
    <cellStyle name="Style 24" xfId="7761" xr:uid="{00000000-0005-0000-0000-00007F1E0000}"/>
    <cellStyle name="Style 24 2" xfId="7762" xr:uid="{00000000-0005-0000-0000-0000801E0000}"/>
    <cellStyle name="Style 24 2 2" xfId="7763" xr:uid="{00000000-0005-0000-0000-0000811E0000}"/>
    <cellStyle name="Style 24 3" xfId="7764" xr:uid="{00000000-0005-0000-0000-0000821E0000}"/>
    <cellStyle name="Style 24 3 2" xfId="7765" xr:uid="{00000000-0005-0000-0000-0000831E0000}"/>
    <cellStyle name="Style 24 4" xfId="7766" xr:uid="{00000000-0005-0000-0000-0000841E0000}"/>
    <cellStyle name="Style 24 4 2" xfId="7767" xr:uid="{00000000-0005-0000-0000-0000851E0000}"/>
    <cellStyle name="Style 25" xfId="7768" xr:uid="{00000000-0005-0000-0000-0000861E0000}"/>
    <cellStyle name="Style 25 2" xfId="7769" xr:uid="{00000000-0005-0000-0000-0000871E0000}"/>
    <cellStyle name="Style 25 2 2" xfId="7770" xr:uid="{00000000-0005-0000-0000-0000881E0000}"/>
    <cellStyle name="Style 25 2 2 2" xfId="7771" xr:uid="{00000000-0005-0000-0000-0000891E0000}"/>
    <cellStyle name="Style 25 2 3" xfId="7772" xr:uid="{00000000-0005-0000-0000-00008A1E0000}"/>
    <cellStyle name="Style 25 2 3 2" xfId="7773" xr:uid="{00000000-0005-0000-0000-00008B1E0000}"/>
    <cellStyle name="Style 25 3" xfId="7774" xr:uid="{00000000-0005-0000-0000-00008C1E0000}"/>
    <cellStyle name="Style 25 3 2" xfId="7775" xr:uid="{00000000-0005-0000-0000-00008D1E0000}"/>
    <cellStyle name="Style 25 3 2 2" xfId="7776" xr:uid="{00000000-0005-0000-0000-00008E1E0000}"/>
    <cellStyle name="Style 25 3 3" xfId="7777" xr:uid="{00000000-0005-0000-0000-00008F1E0000}"/>
    <cellStyle name="Style 25 3 3 2" xfId="7778" xr:uid="{00000000-0005-0000-0000-0000901E0000}"/>
    <cellStyle name="Style 25 3 4" xfId="7779" xr:uid="{00000000-0005-0000-0000-0000911E0000}"/>
    <cellStyle name="Style 25 4" xfId="7780" xr:uid="{00000000-0005-0000-0000-0000921E0000}"/>
    <cellStyle name="Style 25 4 2" xfId="7781" xr:uid="{00000000-0005-0000-0000-0000931E0000}"/>
    <cellStyle name="Style 25 5" xfId="7782" xr:uid="{00000000-0005-0000-0000-0000941E0000}"/>
    <cellStyle name="Style 25 5 2" xfId="7783" xr:uid="{00000000-0005-0000-0000-0000951E0000}"/>
    <cellStyle name="Style 26" xfId="7784" xr:uid="{00000000-0005-0000-0000-0000961E0000}"/>
    <cellStyle name="Style 26 2" xfId="7785" xr:uid="{00000000-0005-0000-0000-0000971E0000}"/>
    <cellStyle name="Style 26 2 2" xfId="7786" xr:uid="{00000000-0005-0000-0000-0000981E0000}"/>
    <cellStyle name="Style 26 3" xfId="7787" xr:uid="{00000000-0005-0000-0000-0000991E0000}"/>
    <cellStyle name="Style 26 3 2" xfId="7788" xr:uid="{00000000-0005-0000-0000-00009A1E0000}"/>
    <cellStyle name="Style 26 4" xfId="7789" xr:uid="{00000000-0005-0000-0000-00009B1E0000}"/>
    <cellStyle name="Style 26 4 2" xfId="7790" xr:uid="{00000000-0005-0000-0000-00009C1E0000}"/>
    <cellStyle name="Style 27" xfId="7791" xr:uid="{00000000-0005-0000-0000-00009D1E0000}"/>
    <cellStyle name="Style 27 2" xfId="7792" xr:uid="{00000000-0005-0000-0000-00009E1E0000}"/>
    <cellStyle name="Style 27 2 2" xfId="7793" xr:uid="{00000000-0005-0000-0000-00009F1E0000}"/>
    <cellStyle name="Style 27 3" xfId="7794" xr:uid="{00000000-0005-0000-0000-0000A01E0000}"/>
    <cellStyle name="Style 35" xfId="7795" xr:uid="{00000000-0005-0000-0000-0000A11E0000}"/>
    <cellStyle name="Style 35 2" xfId="7796" xr:uid="{00000000-0005-0000-0000-0000A21E0000}"/>
    <cellStyle name="Style 35 2 2" xfId="7797" xr:uid="{00000000-0005-0000-0000-0000A31E0000}"/>
    <cellStyle name="Style 35 3" xfId="7798" xr:uid="{00000000-0005-0000-0000-0000A41E0000}"/>
    <cellStyle name="Style 35 3 2" xfId="7799" xr:uid="{00000000-0005-0000-0000-0000A51E0000}"/>
    <cellStyle name="Style 35 4" xfId="7800" xr:uid="{00000000-0005-0000-0000-0000A61E0000}"/>
    <cellStyle name="Style 36" xfId="7801" xr:uid="{00000000-0005-0000-0000-0000A71E0000}"/>
    <cellStyle name="Style 36 2" xfId="7802" xr:uid="{00000000-0005-0000-0000-0000A81E0000}"/>
    <cellStyle name="Style 36 2 2" xfId="7803" xr:uid="{00000000-0005-0000-0000-0000A91E0000}"/>
    <cellStyle name="Style 36 3" xfId="7804" xr:uid="{00000000-0005-0000-0000-0000AA1E0000}"/>
    <cellStyle name="Style 37" xfId="7805" xr:uid="{00000000-0005-0000-0000-0000AB1E0000}"/>
    <cellStyle name="Style 37 2" xfId="7806" xr:uid="{00000000-0005-0000-0000-0000AC1E0000}"/>
    <cellStyle name="Style 37 2 2" xfId="7807" xr:uid="{00000000-0005-0000-0000-0000AD1E0000}"/>
    <cellStyle name="Style 37 3" xfId="7808" xr:uid="{00000000-0005-0000-0000-0000AE1E0000}"/>
    <cellStyle name="Style 38" xfId="7809" xr:uid="{00000000-0005-0000-0000-0000AF1E0000}"/>
    <cellStyle name="Style 38 2" xfId="7810" xr:uid="{00000000-0005-0000-0000-0000B01E0000}"/>
    <cellStyle name="Style 38 2 2" xfId="7811" xr:uid="{00000000-0005-0000-0000-0000B11E0000}"/>
    <cellStyle name="Style 38 3" xfId="7812" xr:uid="{00000000-0005-0000-0000-0000B21E0000}"/>
    <cellStyle name="Style 39" xfId="7813" xr:uid="{00000000-0005-0000-0000-0000B31E0000}"/>
    <cellStyle name="Style 39 2" xfId="7814" xr:uid="{00000000-0005-0000-0000-0000B41E0000}"/>
    <cellStyle name="Style 39 2 2" xfId="7815" xr:uid="{00000000-0005-0000-0000-0000B51E0000}"/>
    <cellStyle name="Style 39 3" xfId="7816" xr:uid="{00000000-0005-0000-0000-0000B61E0000}"/>
    <cellStyle name="Style 39 3 2" xfId="7817" xr:uid="{00000000-0005-0000-0000-0000B71E0000}"/>
    <cellStyle name="Style 39 4" xfId="7818" xr:uid="{00000000-0005-0000-0000-0000B81E0000}"/>
    <cellStyle name="Style 40" xfId="7819" xr:uid="{00000000-0005-0000-0000-0000B91E0000}"/>
    <cellStyle name="Style 40 2" xfId="7820" xr:uid="{00000000-0005-0000-0000-0000BA1E0000}"/>
    <cellStyle name="Style 40 2 2" xfId="7821" xr:uid="{00000000-0005-0000-0000-0000BB1E0000}"/>
    <cellStyle name="Style 40 3" xfId="7822" xr:uid="{00000000-0005-0000-0000-0000BC1E0000}"/>
    <cellStyle name="Style 41" xfId="7823" xr:uid="{00000000-0005-0000-0000-0000BD1E0000}"/>
    <cellStyle name="Style 41 2" xfId="7824" xr:uid="{00000000-0005-0000-0000-0000BE1E0000}"/>
    <cellStyle name="Style 41 2 2" xfId="7825" xr:uid="{00000000-0005-0000-0000-0000BF1E0000}"/>
    <cellStyle name="Style 41 3" xfId="7826" xr:uid="{00000000-0005-0000-0000-0000C01E0000}"/>
    <cellStyle name="Style 46" xfId="7827" xr:uid="{00000000-0005-0000-0000-0000C11E0000}"/>
    <cellStyle name="Style 46 2" xfId="7828" xr:uid="{00000000-0005-0000-0000-0000C21E0000}"/>
    <cellStyle name="Style 46 2 2" xfId="7829" xr:uid="{00000000-0005-0000-0000-0000C31E0000}"/>
    <cellStyle name="Style 46 3" xfId="7830" xr:uid="{00000000-0005-0000-0000-0000C41E0000}"/>
    <cellStyle name="Style 46 3 2" xfId="7831" xr:uid="{00000000-0005-0000-0000-0000C51E0000}"/>
    <cellStyle name="Style 46 4" xfId="7832" xr:uid="{00000000-0005-0000-0000-0000C61E0000}"/>
    <cellStyle name="Style 47" xfId="7833" xr:uid="{00000000-0005-0000-0000-0000C71E0000}"/>
    <cellStyle name="Style 47 2" xfId="7834" xr:uid="{00000000-0005-0000-0000-0000C81E0000}"/>
    <cellStyle name="Style 47 2 2" xfId="7835" xr:uid="{00000000-0005-0000-0000-0000C91E0000}"/>
    <cellStyle name="Style 47 3" xfId="7836" xr:uid="{00000000-0005-0000-0000-0000CA1E0000}"/>
    <cellStyle name="Style 48" xfId="7837" xr:uid="{00000000-0005-0000-0000-0000CB1E0000}"/>
    <cellStyle name="Style 48 2" xfId="7838" xr:uid="{00000000-0005-0000-0000-0000CC1E0000}"/>
    <cellStyle name="Style 48 2 2" xfId="7839" xr:uid="{00000000-0005-0000-0000-0000CD1E0000}"/>
    <cellStyle name="Style 48 3" xfId="7840" xr:uid="{00000000-0005-0000-0000-0000CE1E0000}"/>
    <cellStyle name="Style 49" xfId="7841" xr:uid="{00000000-0005-0000-0000-0000CF1E0000}"/>
    <cellStyle name="Style 49 2" xfId="7842" xr:uid="{00000000-0005-0000-0000-0000D01E0000}"/>
    <cellStyle name="Style 49 2 2" xfId="7843" xr:uid="{00000000-0005-0000-0000-0000D11E0000}"/>
    <cellStyle name="Style 49 3" xfId="7844" xr:uid="{00000000-0005-0000-0000-0000D21E0000}"/>
    <cellStyle name="Style 50" xfId="7845" xr:uid="{00000000-0005-0000-0000-0000D31E0000}"/>
    <cellStyle name="Style 50 2" xfId="7846" xr:uid="{00000000-0005-0000-0000-0000D41E0000}"/>
    <cellStyle name="Style 50 2 2" xfId="7847" xr:uid="{00000000-0005-0000-0000-0000D51E0000}"/>
    <cellStyle name="Style 50 3" xfId="7848" xr:uid="{00000000-0005-0000-0000-0000D61E0000}"/>
    <cellStyle name="Style 50 3 2" xfId="7849" xr:uid="{00000000-0005-0000-0000-0000D71E0000}"/>
    <cellStyle name="Style 50 4" xfId="7850" xr:uid="{00000000-0005-0000-0000-0000D81E0000}"/>
    <cellStyle name="Style 51" xfId="7851" xr:uid="{00000000-0005-0000-0000-0000D91E0000}"/>
    <cellStyle name="Style 51 2" xfId="7852" xr:uid="{00000000-0005-0000-0000-0000DA1E0000}"/>
    <cellStyle name="Style 51 2 2" xfId="7853" xr:uid="{00000000-0005-0000-0000-0000DB1E0000}"/>
    <cellStyle name="Style 51 3" xfId="7854" xr:uid="{00000000-0005-0000-0000-0000DC1E0000}"/>
    <cellStyle name="Style 52" xfId="7855" xr:uid="{00000000-0005-0000-0000-0000DD1E0000}"/>
    <cellStyle name="Style 52 2" xfId="7856" xr:uid="{00000000-0005-0000-0000-0000DE1E0000}"/>
    <cellStyle name="Style 52 2 2" xfId="7857" xr:uid="{00000000-0005-0000-0000-0000DF1E0000}"/>
    <cellStyle name="Style 52 3" xfId="7858" xr:uid="{00000000-0005-0000-0000-0000E01E0000}"/>
    <cellStyle name="Style 58" xfId="7859" xr:uid="{00000000-0005-0000-0000-0000E11E0000}"/>
    <cellStyle name="Style 58 2" xfId="7860" xr:uid="{00000000-0005-0000-0000-0000E21E0000}"/>
    <cellStyle name="Style 58 2 2" xfId="7861" xr:uid="{00000000-0005-0000-0000-0000E31E0000}"/>
    <cellStyle name="Style 58 3" xfId="7862" xr:uid="{00000000-0005-0000-0000-0000E41E0000}"/>
    <cellStyle name="Style 58 3 2" xfId="7863" xr:uid="{00000000-0005-0000-0000-0000E51E0000}"/>
    <cellStyle name="Style 58 4" xfId="7864" xr:uid="{00000000-0005-0000-0000-0000E61E0000}"/>
    <cellStyle name="Style 59" xfId="7865" xr:uid="{00000000-0005-0000-0000-0000E71E0000}"/>
    <cellStyle name="Style 59 2" xfId="7866" xr:uid="{00000000-0005-0000-0000-0000E81E0000}"/>
    <cellStyle name="Style 59 2 2" xfId="7867" xr:uid="{00000000-0005-0000-0000-0000E91E0000}"/>
    <cellStyle name="Style 59 3" xfId="7868" xr:uid="{00000000-0005-0000-0000-0000EA1E0000}"/>
    <cellStyle name="Style 60" xfId="7869" xr:uid="{00000000-0005-0000-0000-0000EB1E0000}"/>
    <cellStyle name="Style 60 2" xfId="7870" xr:uid="{00000000-0005-0000-0000-0000EC1E0000}"/>
    <cellStyle name="Style 60 2 2" xfId="7871" xr:uid="{00000000-0005-0000-0000-0000ED1E0000}"/>
    <cellStyle name="Style 60 3" xfId="7872" xr:uid="{00000000-0005-0000-0000-0000EE1E0000}"/>
    <cellStyle name="Style 61" xfId="7873" xr:uid="{00000000-0005-0000-0000-0000EF1E0000}"/>
    <cellStyle name="Style 61 2" xfId="7874" xr:uid="{00000000-0005-0000-0000-0000F01E0000}"/>
    <cellStyle name="Style 61 2 2" xfId="7875" xr:uid="{00000000-0005-0000-0000-0000F11E0000}"/>
    <cellStyle name="Style 61 3" xfId="7876" xr:uid="{00000000-0005-0000-0000-0000F21E0000}"/>
    <cellStyle name="Style 62" xfId="7877" xr:uid="{00000000-0005-0000-0000-0000F31E0000}"/>
    <cellStyle name="Style 62 2" xfId="7878" xr:uid="{00000000-0005-0000-0000-0000F41E0000}"/>
    <cellStyle name="Style 62 2 2" xfId="7879" xr:uid="{00000000-0005-0000-0000-0000F51E0000}"/>
    <cellStyle name="Style 62 3" xfId="7880" xr:uid="{00000000-0005-0000-0000-0000F61E0000}"/>
    <cellStyle name="Style 62 3 2" xfId="7881" xr:uid="{00000000-0005-0000-0000-0000F71E0000}"/>
    <cellStyle name="Style 62 4" xfId="7882" xr:uid="{00000000-0005-0000-0000-0000F81E0000}"/>
    <cellStyle name="Style 63" xfId="7883" xr:uid="{00000000-0005-0000-0000-0000F91E0000}"/>
    <cellStyle name="Style 63 2" xfId="7884" xr:uid="{00000000-0005-0000-0000-0000FA1E0000}"/>
    <cellStyle name="Style 63 2 2" xfId="7885" xr:uid="{00000000-0005-0000-0000-0000FB1E0000}"/>
    <cellStyle name="Style 63 3" xfId="7886" xr:uid="{00000000-0005-0000-0000-0000FC1E0000}"/>
    <cellStyle name="Style 64" xfId="7887" xr:uid="{00000000-0005-0000-0000-0000FD1E0000}"/>
    <cellStyle name="Style 64 2" xfId="7888" xr:uid="{00000000-0005-0000-0000-0000FE1E0000}"/>
    <cellStyle name="Style 64 2 2" xfId="7889" xr:uid="{00000000-0005-0000-0000-0000FF1E0000}"/>
    <cellStyle name="Style 64 3" xfId="7890" xr:uid="{00000000-0005-0000-0000-0000001F0000}"/>
    <cellStyle name="Style 69" xfId="7891" xr:uid="{00000000-0005-0000-0000-0000011F0000}"/>
    <cellStyle name="Style 69 2" xfId="7892" xr:uid="{00000000-0005-0000-0000-0000021F0000}"/>
    <cellStyle name="Style 69 2 2" xfId="7893" xr:uid="{00000000-0005-0000-0000-0000031F0000}"/>
    <cellStyle name="Style 69 3" xfId="7894" xr:uid="{00000000-0005-0000-0000-0000041F0000}"/>
    <cellStyle name="Style 69 3 2" xfId="7895" xr:uid="{00000000-0005-0000-0000-0000051F0000}"/>
    <cellStyle name="Style 69 4" xfId="7896" xr:uid="{00000000-0005-0000-0000-0000061F0000}"/>
    <cellStyle name="Style 70" xfId="7897" xr:uid="{00000000-0005-0000-0000-0000071F0000}"/>
    <cellStyle name="Style 70 2" xfId="7898" xr:uid="{00000000-0005-0000-0000-0000081F0000}"/>
    <cellStyle name="Style 70 2 2" xfId="7899" xr:uid="{00000000-0005-0000-0000-0000091F0000}"/>
    <cellStyle name="Style 70 3" xfId="7900" xr:uid="{00000000-0005-0000-0000-00000A1F0000}"/>
    <cellStyle name="Style 71" xfId="7901" xr:uid="{00000000-0005-0000-0000-00000B1F0000}"/>
    <cellStyle name="Style 71 2" xfId="7902" xr:uid="{00000000-0005-0000-0000-00000C1F0000}"/>
    <cellStyle name="Style 71 2 2" xfId="7903" xr:uid="{00000000-0005-0000-0000-00000D1F0000}"/>
    <cellStyle name="Style 71 3" xfId="7904" xr:uid="{00000000-0005-0000-0000-00000E1F0000}"/>
    <cellStyle name="Style 72" xfId="7905" xr:uid="{00000000-0005-0000-0000-00000F1F0000}"/>
    <cellStyle name="Style 72 2" xfId="7906" xr:uid="{00000000-0005-0000-0000-0000101F0000}"/>
    <cellStyle name="Style 72 2 2" xfId="7907" xr:uid="{00000000-0005-0000-0000-0000111F0000}"/>
    <cellStyle name="Style 72 3" xfId="7908" xr:uid="{00000000-0005-0000-0000-0000121F0000}"/>
    <cellStyle name="Style 73" xfId="7909" xr:uid="{00000000-0005-0000-0000-0000131F0000}"/>
    <cellStyle name="Style 73 2" xfId="7910" xr:uid="{00000000-0005-0000-0000-0000141F0000}"/>
    <cellStyle name="Style 73 2 2" xfId="7911" xr:uid="{00000000-0005-0000-0000-0000151F0000}"/>
    <cellStyle name="Style 73 3" xfId="7912" xr:uid="{00000000-0005-0000-0000-0000161F0000}"/>
    <cellStyle name="Style 73 3 2" xfId="7913" xr:uid="{00000000-0005-0000-0000-0000171F0000}"/>
    <cellStyle name="Style 73 4" xfId="7914" xr:uid="{00000000-0005-0000-0000-0000181F0000}"/>
    <cellStyle name="Style 74" xfId="7915" xr:uid="{00000000-0005-0000-0000-0000191F0000}"/>
    <cellStyle name="Style 74 2" xfId="7916" xr:uid="{00000000-0005-0000-0000-00001A1F0000}"/>
    <cellStyle name="Style 74 2 2" xfId="7917" xr:uid="{00000000-0005-0000-0000-00001B1F0000}"/>
    <cellStyle name="Style 74 3" xfId="7918" xr:uid="{00000000-0005-0000-0000-00001C1F0000}"/>
    <cellStyle name="Style 75" xfId="7919" xr:uid="{00000000-0005-0000-0000-00001D1F0000}"/>
    <cellStyle name="Style 75 2" xfId="7920" xr:uid="{00000000-0005-0000-0000-00001E1F0000}"/>
    <cellStyle name="Style 75 2 2" xfId="7921" xr:uid="{00000000-0005-0000-0000-00001F1F0000}"/>
    <cellStyle name="Style 75 3" xfId="7922" xr:uid="{00000000-0005-0000-0000-0000201F0000}"/>
    <cellStyle name="Style 80" xfId="7923" xr:uid="{00000000-0005-0000-0000-0000211F0000}"/>
    <cellStyle name="Style 80 2" xfId="7924" xr:uid="{00000000-0005-0000-0000-0000221F0000}"/>
    <cellStyle name="Style 80 2 2" xfId="7925" xr:uid="{00000000-0005-0000-0000-0000231F0000}"/>
    <cellStyle name="Style 80 3" xfId="7926" xr:uid="{00000000-0005-0000-0000-0000241F0000}"/>
    <cellStyle name="Style 80 3 2" xfId="7927" xr:uid="{00000000-0005-0000-0000-0000251F0000}"/>
    <cellStyle name="Style 80 4" xfId="7928" xr:uid="{00000000-0005-0000-0000-0000261F0000}"/>
    <cellStyle name="Style 81" xfId="7929" xr:uid="{00000000-0005-0000-0000-0000271F0000}"/>
    <cellStyle name="Style 81 2" xfId="7930" xr:uid="{00000000-0005-0000-0000-0000281F0000}"/>
    <cellStyle name="Style 81 2 2" xfId="7931" xr:uid="{00000000-0005-0000-0000-0000291F0000}"/>
    <cellStyle name="Style 81 3" xfId="7932" xr:uid="{00000000-0005-0000-0000-00002A1F0000}"/>
    <cellStyle name="Style 81 3 2" xfId="7933" xr:uid="{00000000-0005-0000-0000-00002B1F0000}"/>
    <cellStyle name="Style 81 4" xfId="7934" xr:uid="{00000000-0005-0000-0000-00002C1F0000}"/>
    <cellStyle name="Style 82" xfId="7935" xr:uid="{00000000-0005-0000-0000-00002D1F0000}"/>
    <cellStyle name="Style 82 2" xfId="7936" xr:uid="{00000000-0005-0000-0000-00002E1F0000}"/>
    <cellStyle name="Style 82 2 2" xfId="7937" xr:uid="{00000000-0005-0000-0000-00002F1F0000}"/>
    <cellStyle name="Style 82 3" xfId="7938" xr:uid="{00000000-0005-0000-0000-0000301F0000}"/>
    <cellStyle name="Style 83" xfId="7939" xr:uid="{00000000-0005-0000-0000-0000311F0000}"/>
    <cellStyle name="Style 83 2" xfId="7940" xr:uid="{00000000-0005-0000-0000-0000321F0000}"/>
    <cellStyle name="Style 83 2 2" xfId="7941" xr:uid="{00000000-0005-0000-0000-0000331F0000}"/>
    <cellStyle name="Style 83 3" xfId="7942" xr:uid="{00000000-0005-0000-0000-0000341F0000}"/>
    <cellStyle name="Style 84" xfId="7943" xr:uid="{00000000-0005-0000-0000-0000351F0000}"/>
    <cellStyle name="Style 84 2" xfId="7944" xr:uid="{00000000-0005-0000-0000-0000361F0000}"/>
    <cellStyle name="Style 84 2 2" xfId="7945" xr:uid="{00000000-0005-0000-0000-0000371F0000}"/>
    <cellStyle name="Style 84 3" xfId="7946" xr:uid="{00000000-0005-0000-0000-0000381F0000}"/>
    <cellStyle name="Style 85" xfId="7947" xr:uid="{00000000-0005-0000-0000-0000391F0000}"/>
    <cellStyle name="Style 85 2" xfId="7948" xr:uid="{00000000-0005-0000-0000-00003A1F0000}"/>
    <cellStyle name="Style 85 2 2" xfId="7949" xr:uid="{00000000-0005-0000-0000-00003B1F0000}"/>
    <cellStyle name="Style 85 3" xfId="7950" xr:uid="{00000000-0005-0000-0000-00003C1F0000}"/>
    <cellStyle name="Style 85 3 2" xfId="7951" xr:uid="{00000000-0005-0000-0000-00003D1F0000}"/>
    <cellStyle name="Style 85 4" xfId="7952" xr:uid="{00000000-0005-0000-0000-00003E1F0000}"/>
    <cellStyle name="Style 86" xfId="7953" xr:uid="{00000000-0005-0000-0000-00003F1F0000}"/>
    <cellStyle name="Style 86 2" xfId="7954" xr:uid="{00000000-0005-0000-0000-0000401F0000}"/>
    <cellStyle name="Style 86 2 2" xfId="7955" xr:uid="{00000000-0005-0000-0000-0000411F0000}"/>
    <cellStyle name="Style 86 3" xfId="7956" xr:uid="{00000000-0005-0000-0000-0000421F0000}"/>
    <cellStyle name="Style 87" xfId="7957" xr:uid="{00000000-0005-0000-0000-0000431F0000}"/>
    <cellStyle name="Style 87 2" xfId="7958" xr:uid="{00000000-0005-0000-0000-0000441F0000}"/>
    <cellStyle name="Style 87 2 2" xfId="7959" xr:uid="{00000000-0005-0000-0000-0000451F0000}"/>
    <cellStyle name="Style 87 3" xfId="7960" xr:uid="{00000000-0005-0000-0000-0000461F0000}"/>
    <cellStyle name="Style 93" xfId="7961" xr:uid="{00000000-0005-0000-0000-0000471F0000}"/>
    <cellStyle name="Style 93 2" xfId="7962" xr:uid="{00000000-0005-0000-0000-0000481F0000}"/>
    <cellStyle name="Style 93 2 2" xfId="7963" xr:uid="{00000000-0005-0000-0000-0000491F0000}"/>
    <cellStyle name="Style 93 3" xfId="7964" xr:uid="{00000000-0005-0000-0000-00004A1F0000}"/>
    <cellStyle name="Style 93 3 2" xfId="7965" xr:uid="{00000000-0005-0000-0000-00004B1F0000}"/>
    <cellStyle name="Style 93 4" xfId="7966" xr:uid="{00000000-0005-0000-0000-00004C1F0000}"/>
    <cellStyle name="Style 94" xfId="7967" xr:uid="{00000000-0005-0000-0000-00004D1F0000}"/>
    <cellStyle name="Style 94 2" xfId="7968" xr:uid="{00000000-0005-0000-0000-00004E1F0000}"/>
    <cellStyle name="Style 94 2 2" xfId="7969" xr:uid="{00000000-0005-0000-0000-00004F1F0000}"/>
    <cellStyle name="Style 94 3" xfId="7970" xr:uid="{00000000-0005-0000-0000-0000501F0000}"/>
    <cellStyle name="Style 95" xfId="7971" xr:uid="{00000000-0005-0000-0000-0000511F0000}"/>
    <cellStyle name="Style 95 2" xfId="7972" xr:uid="{00000000-0005-0000-0000-0000521F0000}"/>
    <cellStyle name="Style 95 2 2" xfId="7973" xr:uid="{00000000-0005-0000-0000-0000531F0000}"/>
    <cellStyle name="Style 95 3" xfId="7974" xr:uid="{00000000-0005-0000-0000-0000541F0000}"/>
    <cellStyle name="Style 96" xfId="7975" xr:uid="{00000000-0005-0000-0000-0000551F0000}"/>
    <cellStyle name="Style 96 2" xfId="7976" xr:uid="{00000000-0005-0000-0000-0000561F0000}"/>
    <cellStyle name="Style 96 2 2" xfId="7977" xr:uid="{00000000-0005-0000-0000-0000571F0000}"/>
    <cellStyle name="Style 96 3" xfId="7978" xr:uid="{00000000-0005-0000-0000-0000581F0000}"/>
    <cellStyle name="Style 97" xfId="7979" xr:uid="{00000000-0005-0000-0000-0000591F0000}"/>
    <cellStyle name="Style 97 2" xfId="7980" xr:uid="{00000000-0005-0000-0000-00005A1F0000}"/>
    <cellStyle name="Style 97 2 2" xfId="7981" xr:uid="{00000000-0005-0000-0000-00005B1F0000}"/>
    <cellStyle name="Style 97 3" xfId="7982" xr:uid="{00000000-0005-0000-0000-00005C1F0000}"/>
    <cellStyle name="Style 97 3 2" xfId="7983" xr:uid="{00000000-0005-0000-0000-00005D1F0000}"/>
    <cellStyle name="Style 97 4" xfId="7984" xr:uid="{00000000-0005-0000-0000-00005E1F0000}"/>
    <cellStyle name="Style 98" xfId="7985" xr:uid="{00000000-0005-0000-0000-00005F1F0000}"/>
    <cellStyle name="Style 98 2" xfId="7986" xr:uid="{00000000-0005-0000-0000-0000601F0000}"/>
    <cellStyle name="Style 98 2 2" xfId="7987" xr:uid="{00000000-0005-0000-0000-0000611F0000}"/>
    <cellStyle name="Style 98 3" xfId="7988" xr:uid="{00000000-0005-0000-0000-0000621F0000}"/>
    <cellStyle name="Style 99" xfId="7989" xr:uid="{00000000-0005-0000-0000-0000631F0000}"/>
    <cellStyle name="Style 99 2" xfId="7990" xr:uid="{00000000-0005-0000-0000-0000641F0000}"/>
    <cellStyle name="Style 99 2 2" xfId="7991" xr:uid="{00000000-0005-0000-0000-0000651F0000}"/>
    <cellStyle name="Style 99 3" xfId="7992" xr:uid="{00000000-0005-0000-0000-0000661F0000}"/>
    <cellStyle name="Számítás" xfId="7993" xr:uid="{00000000-0005-0000-0000-0000671F0000}"/>
    <cellStyle name="tableau | cellule | normal | decimal 1" xfId="7994" xr:uid="{00000000-0005-0000-0000-0000681F0000}"/>
    <cellStyle name="tableau | cellule | normal | decimal 1 2" xfId="7995" xr:uid="{00000000-0005-0000-0000-0000691F0000}"/>
    <cellStyle name="tableau | cellule | normal | decimal 1 2 2" xfId="7996" xr:uid="{00000000-0005-0000-0000-00006A1F0000}"/>
    <cellStyle name="tableau | cellule | normal | pourcentage | decimal 1" xfId="7997" xr:uid="{00000000-0005-0000-0000-00006B1F0000}"/>
    <cellStyle name="tableau | cellule | normal | pourcentage | decimal 1 2" xfId="7998" xr:uid="{00000000-0005-0000-0000-00006C1F0000}"/>
    <cellStyle name="tableau | cellule | normal | pourcentage | decimal 1 2 2" xfId="7999" xr:uid="{00000000-0005-0000-0000-00006D1F0000}"/>
    <cellStyle name="tableau | cellule | total | decimal 1" xfId="8000" xr:uid="{00000000-0005-0000-0000-00006E1F0000}"/>
    <cellStyle name="tableau | cellule | total | decimal 1 2" xfId="8001" xr:uid="{00000000-0005-0000-0000-00006F1F0000}"/>
    <cellStyle name="tableau | cellule | total | decimal 1 2 2" xfId="8002" xr:uid="{00000000-0005-0000-0000-0000701F0000}"/>
    <cellStyle name="tableau | coin superieur gauche" xfId="8003" xr:uid="{00000000-0005-0000-0000-0000711F0000}"/>
    <cellStyle name="tableau | coin superieur gauche 2" xfId="8004" xr:uid="{00000000-0005-0000-0000-0000721F0000}"/>
    <cellStyle name="tableau | coin superieur gauche 2 2" xfId="8005" xr:uid="{00000000-0005-0000-0000-0000731F0000}"/>
    <cellStyle name="tableau | entete-colonne | series" xfId="8006" xr:uid="{00000000-0005-0000-0000-0000741F0000}"/>
    <cellStyle name="tableau | entete-colonne | series 2" xfId="8007" xr:uid="{00000000-0005-0000-0000-0000751F0000}"/>
    <cellStyle name="tableau | entete-colonne | series 2 2" xfId="8008" xr:uid="{00000000-0005-0000-0000-0000761F0000}"/>
    <cellStyle name="tableau | entete-ligne | normal" xfId="8009" xr:uid="{00000000-0005-0000-0000-0000771F0000}"/>
    <cellStyle name="tableau | entete-ligne | normal 2" xfId="8010" xr:uid="{00000000-0005-0000-0000-0000781F0000}"/>
    <cellStyle name="tableau | entete-ligne | normal 2 2" xfId="8011" xr:uid="{00000000-0005-0000-0000-0000791F0000}"/>
    <cellStyle name="tableau | entete-ligne | total" xfId="8012" xr:uid="{00000000-0005-0000-0000-00007A1F0000}"/>
    <cellStyle name="tableau | entete-ligne | total 2" xfId="8013" xr:uid="{00000000-0005-0000-0000-00007B1F0000}"/>
    <cellStyle name="tableau | entete-ligne | total 2 2" xfId="8014" xr:uid="{00000000-0005-0000-0000-00007C1F0000}"/>
    <cellStyle name="tableau | ligne-titre | niveau1" xfId="8015" xr:uid="{00000000-0005-0000-0000-00007D1F0000}"/>
    <cellStyle name="tableau | ligne-titre | niveau1 2" xfId="8016" xr:uid="{00000000-0005-0000-0000-00007E1F0000}"/>
    <cellStyle name="tableau | ligne-titre | niveau1 2 2" xfId="8017" xr:uid="{00000000-0005-0000-0000-00007F1F0000}"/>
    <cellStyle name="tableau | ligne-titre | niveau2" xfId="8018" xr:uid="{00000000-0005-0000-0000-0000801F0000}"/>
    <cellStyle name="tableau | ligne-titre | niveau2 2" xfId="8019" xr:uid="{00000000-0005-0000-0000-0000811F0000}"/>
    <cellStyle name="tableau | ligne-titre | niveau2 2 2" xfId="8020" xr:uid="{00000000-0005-0000-0000-0000821F0000}"/>
    <cellStyle name="Title 10" xfId="8021" xr:uid="{00000000-0005-0000-0000-0000831F0000}"/>
    <cellStyle name="Title 10 2" xfId="8022" xr:uid="{00000000-0005-0000-0000-0000841F0000}"/>
    <cellStyle name="Title 11" xfId="8023" xr:uid="{00000000-0005-0000-0000-0000851F0000}"/>
    <cellStyle name="Title 11 2" xfId="8024" xr:uid="{00000000-0005-0000-0000-0000861F0000}"/>
    <cellStyle name="Title 12" xfId="8025" xr:uid="{00000000-0005-0000-0000-0000871F0000}"/>
    <cellStyle name="Title 12 2" xfId="8026" xr:uid="{00000000-0005-0000-0000-0000881F0000}"/>
    <cellStyle name="Title 13" xfId="8027" xr:uid="{00000000-0005-0000-0000-0000891F0000}"/>
    <cellStyle name="Title 13 2" xfId="8028" xr:uid="{00000000-0005-0000-0000-00008A1F0000}"/>
    <cellStyle name="Title 14" xfId="8029" xr:uid="{00000000-0005-0000-0000-00008B1F0000}"/>
    <cellStyle name="Title 14 2" xfId="8030" xr:uid="{00000000-0005-0000-0000-00008C1F0000}"/>
    <cellStyle name="Title 15" xfId="8031" xr:uid="{00000000-0005-0000-0000-00008D1F0000}"/>
    <cellStyle name="Title 15 2" xfId="8032" xr:uid="{00000000-0005-0000-0000-00008E1F0000}"/>
    <cellStyle name="Title 16" xfId="8033" xr:uid="{00000000-0005-0000-0000-00008F1F0000}"/>
    <cellStyle name="Title 16 2" xfId="8034" xr:uid="{00000000-0005-0000-0000-0000901F0000}"/>
    <cellStyle name="Title 17" xfId="8035" xr:uid="{00000000-0005-0000-0000-0000911F0000}"/>
    <cellStyle name="Title 17 2" xfId="8036" xr:uid="{00000000-0005-0000-0000-0000921F0000}"/>
    <cellStyle name="Title 18" xfId="8037" xr:uid="{00000000-0005-0000-0000-0000931F0000}"/>
    <cellStyle name="Title 18 2" xfId="8038" xr:uid="{00000000-0005-0000-0000-0000941F0000}"/>
    <cellStyle name="Title 19" xfId="8039" xr:uid="{00000000-0005-0000-0000-0000951F0000}"/>
    <cellStyle name="Title 19 2" xfId="8040" xr:uid="{00000000-0005-0000-0000-0000961F0000}"/>
    <cellStyle name="Title 2" xfId="8041" xr:uid="{00000000-0005-0000-0000-0000971F0000}"/>
    <cellStyle name="Title 2 10" xfId="8042" xr:uid="{00000000-0005-0000-0000-0000981F0000}"/>
    <cellStyle name="Title 2 10 2" xfId="8043" xr:uid="{00000000-0005-0000-0000-0000991F0000}"/>
    <cellStyle name="Title 2 10 3" xfId="8044" xr:uid="{00000000-0005-0000-0000-00009A1F0000}"/>
    <cellStyle name="Title 2 11" xfId="8045" xr:uid="{00000000-0005-0000-0000-00009B1F0000}"/>
    <cellStyle name="Title 2 11 2" xfId="8046" xr:uid="{00000000-0005-0000-0000-00009C1F0000}"/>
    <cellStyle name="Title 2 2" xfId="8047" xr:uid="{00000000-0005-0000-0000-00009D1F0000}"/>
    <cellStyle name="Title 2 2 2" xfId="8048" xr:uid="{00000000-0005-0000-0000-00009E1F0000}"/>
    <cellStyle name="Title 2 2 2 2" xfId="8049" xr:uid="{00000000-0005-0000-0000-00009F1F0000}"/>
    <cellStyle name="Title 2 2 3" xfId="8050" xr:uid="{00000000-0005-0000-0000-0000A01F0000}"/>
    <cellStyle name="Title 2 2 4" xfId="8051" xr:uid="{00000000-0005-0000-0000-0000A11F0000}"/>
    <cellStyle name="Title 2 3" xfId="8052" xr:uid="{00000000-0005-0000-0000-0000A21F0000}"/>
    <cellStyle name="Title 2 3 2" xfId="8053" xr:uid="{00000000-0005-0000-0000-0000A31F0000}"/>
    <cellStyle name="Title 2 3 3" xfId="8054" xr:uid="{00000000-0005-0000-0000-0000A41F0000}"/>
    <cellStyle name="Title 2 4" xfId="8055" xr:uid="{00000000-0005-0000-0000-0000A51F0000}"/>
    <cellStyle name="Title 2 4 2" xfId="8056" xr:uid="{00000000-0005-0000-0000-0000A61F0000}"/>
    <cellStyle name="Title 2 4 3" xfId="8057" xr:uid="{00000000-0005-0000-0000-0000A71F0000}"/>
    <cellStyle name="Title 2 5" xfId="8058" xr:uid="{00000000-0005-0000-0000-0000A81F0000}"/>
    <cellStyle name="Title 2 5 2" xfId="8059" xr:uid="{00000000-0005-0000-0000-0000A91F0000}"/>
    <cellStyle name="Title 2 5 3" xfId="8060" xr:uid="{00000000-0005-0000-0000-0000AA1F0000}"/>
    <cellStyle name="Title 2 6" xfId="8061" xr:uid="{00000000-0005-0000-0000-0000AB1F0000}"/>
    <cellStyle name="Title 2 6 2" xfId="8062" xr:uid="{00000000-0005-0000-0000-0000AC1F0000}"/>
    <cellStyle name="Title 2 6 3" xfId="8063" xr:uid="{00000000-0005-0000-0000-0000AD1F0000}"/>
    <cellStyle name="Title 2 7" xfId="8064" xr:uid="{00000000-0005-0000-0000-0000AE1F0000}"/>
    <cellStyle name="Title 2 7 2" xfId="8065" xr:uid="{00000000-0005-0000-0000-0000AF1F0000}"/>
    <cellStyle name="Title 2 7 3" xfId="8066" xr:uid="{00000000-0005-0000-0000-0000B01F0000}"/>
    <cellStyle name="Title 2 8" xfId="8067" xr:uid="{00000000-0005-0000-0000-0000B11F0000}"/>
    <cellStyle name="Title 2 8 2" xfId="8068" xr:uid="{00000000-0005-0000-0000-0000B21F0000}"/>
    <cellStyle name="Title 2 8 3" xfId="8069" xr:uid="{00000000-0005-0000-0000-0000B31F0000}"/>
    <cellStyle name="Title 2 9" xfId="8070" xr:uid="{00000000-0005-0000-0000-0000B41F0000}"/>
    <cellStyle name="Title 2 9 2" xfId="8071" xr:uid="{00000000-0005-0000-0000-0000B51F0000}"/>
    <cellStyle name="Title 2 9 3" xfId="8072" xr:uid="{00000000-0005-0000-0000-0000B61F0000}"/>
    <cellStyle name="Title 20" xfId="8073" xr:uid="{00000000-0005-0000-0000-0000B71F0000}"/>
    <cellStyle name="Title 20 2" xfId="8074" xr:uid="{00000000-0005-0000-0000-0000B81F0000}"/>
    <cellStyle name="Title 21" xfId="8075" xr:uid="{00000000-0005-0000-0000-0000B91F0000}"/>
    <cellStyle name="Title 21 2" xfId="8076" xr:uid="{00000000-0005-0000-0000-0000BA1F0000}"/>
    <cellStyle name="Title 22" xfId="8077" xr:uid="{00000000-0005-0000-0000-0000BB1F0000}"/>
    <cellStyle name="Title 22 2" xfId="8078" xr:uid="{00000000-0005-0000-0000-0000BC1F0000}"/>
    <cellStyle name="Title 23" xfId="8079" xr:uid="{00000000-0005-0000-0000-0000BD1F0000}"/>
    <cellStyle name="Title 23 2" xfId="8080" xr:uid="{00000000-0005-0000-0000-0000BE1F0000}"/>
    <cellStyle name="Title 24" xfId="8081" xr:uid="{00000000-0005-0000-0000-0000BF1F0000}"/>
    <cellStyle name="Title 24 2" xfId="8082" xr:uid="{00000000-0005-0000-0000-0000C01F0000}"/>
    <cellStyle name="Title 25" xfId="8083" xr:uid="{00000000-0005-0000-0000-0000C11F0000}"/>
    <cellStyle name="Title 25 2" xfId="8084" xr:uid="{00000000-0005-0000-0000-0000C21F0000}"/>
    <cellStyle name="Title 26" xfId="8085" xr:uid="{00000000-0005-0000-0000-0000C31F0000}"/>
    <cellStyle name="Title 26 2" xfId="8086" xr:uid="{00000000-0005-0000-0000-0000C41F0000}"/>
    <cellStyle name="Title 27" xfId="8087" xr:uid="{00000000-0005-0000-0000-0000C51F0000}"/>
    <cellStyle name="Title 27 2" xfId="8088" xr:uid="{00000000-0005-0000-0000-0000C61F0000}"/>
    <cellStyle name="Title 28" xfId="8089" xr:uid="{00000000-0005-0000-0000-0000C71F0000}"/>
    <cellStyle name="Title 28 2" xfId="8090" xr:uid="{00000000-0005-0000-0000-0000C81F0000}"/>
    <cellStyle name="Title 29" xfId="8091" xr:uid="{00000000-0005-0000-0000-0000C91F0000}"/>
    <cellStyle name="Title 29 2" xfId="8092" xr:uid="{00000000-0005-0000-0000-0000CA1F0000}"/>
    <cellStyle name="Title 3" xfId="8093" xr:uid="{00000000-0005-0000-0000-0000CB1F0000}"/>
    <cellStyle name="Title 3 2" xfId="8094" xr:uid="{00000000-0005-0000-0000-0000CC1F0000}"/>
    <cellStyle name="Title 3 2 2" xfId="8095" xr:uid="{00000000-0005-0000-0000-0000CD1F0000}"/>
    <cellStyle name="Title 3 2 3" xfId="8096" xr:uid="{00000000-0005-0000-0000-0000CE1F0000}"/>
    <cellStyle name="Title 3 3" xfId="8097" xr:uid="{00000000-0005-0000-0000-0000CF1F0000}"/>
    <cellStyle name="Title 3 3 2" xfId="8098" xr:uid="{00000000-0005-0000-0000-0000D01F0000}"/>
    <cellStyle name="Title 3 4" xfId="8099" xr:uid="{00000000-0005-0000-0000-0000D11F0000}"/>
    <cellStyle name="Title 3 4 2" xfId="8100" xr:uid="{00000000-0005-0000-0000-0000D21F0000}"/>
    <cellStyle name="Title 3 5" xfId="8101" xr:uid="{00000000-0005-0000-0000-0000D31F0000}"/>
    <cellStyle name="Title 3 5 2" xfId="8102" xr:uid="{00000000-0005-0000-0000-0000D41F0000}"/>
    <cellStyle name="Title 3 6" xfId="8103" xr:uid="{00000000-0005-0000-0000-0000D51F0000}"/>
    <cellStyle name="Title 30" xfId="8104" xr:uid="{00000000-0005-0000-0000-0000D61F0000}"/>
    <cellStyle name="Title 30 2" xfId="8105" xr:uid="{00000000-0005-0000-0000-0000D71F0000}"/>
    <cellStyle name="Title 31" xfId="8106" xr:uid="{00000000-0005-0000-0000-0000D81F0000}"/>
    <cellStyle name="Title 31 2" xfId="8107" xr:uid="{00000000-0005-0000-0000-0000D91F0000}"/>
    <cellStyle name="Title 32" xfId="8108" xr:uid="{00000000-0005-0000-0000-0000DA1F0000}"/>
    <cellStyle name="Title 32 2" xfId="8109" xr:uid="{00000000-0005-0000-0000-0000DB1F0000}"/>
    <cellStyle name="Title 33" xfId="8110" xr:uid="{00000000-0005-0000-0000-0000DC1F0000}"/>
    <cellStyle name="Title 33 2" xfId="8111" xr:uid="{00000000-0005-0000-0000-0000DD1F0000}"/>
    <cellStyle name="Title 34" xfId="8112" xr:uid="{00000000-0005-0000-0000-0000DE1F0000}"/>
    <cellStyle name="Title 34 2" xfId="8113" xr:uid="{00000000-0005-0000-0000-0000DF1F0000}"/>
    <cellStyle name="Title 35" xfId="8114" xr:uid="{00000000-0005-0000-0000-0000E01F0000}"/>
    <cellStyle name="Title 35 2" xfId="8115" xr:uid="{00000000-0005-0000-0000-0000E11F0000}"/>
    <cellStyle name="Title 36" xfId="8116" xr:uid="{00000000-0005-0000-0000-0000E21F0000}"/>
    <cellStyle name="Title 36 2" xfId="8117" xr:uid="{00000000-0005-0000-0000-0000E31F0000}"/>
    <cellStyle name="Title 37" xfId="8118" xr:uid="{00000000-0005-0000-0000-0000E41F0000}"/>
    <cellStyle name="Title 37 2" xfId="8119" xr:uid="{00000000-0005-0000-0000-0000E51F0000}"/>
    <cellStyle name="Title 38" xfId="8120" xr:uid="{00000000-0005-0000-0000-0000E61F0000}"/>
    <cellStyle name="Title 38 2" xfId="8121" xr:uid="{00000000-0005-0000-0000-0000E71F0000}"/>
    <cellStyle name="Title 39" xfId="8122" xr:uid="{00000000-0005-0000-0000-0000E81F0000}"/>
    <cellStyle name="Title 39 2" xfId="8123" xr:uid="{00000000-0005-0000-0000-0000E91F0000}"/>
    <cellStyle name="Title 4" xfId="8124" xr:uid="{00000000-0005-0000-0000-0000EA1F0000}"/>
    <cellStyle name="Title 4 2" xfId="8125" xr:uid="{00000000-0005-0000-0000-0000EB1F0000}"/>
    <cellStyle name="Title 4 2 2" xfId="8126" xr:uid="{00000000-0005-0000-0000-0000EC1F0000}"/>
    <cellStyle name="Title 40" xfId="8127" xr:uid="{00000000-0005-0000-0000-0000ED1F0000}"/>
    <cellStyle name="Title 40 2" xfId="8128" xr:uid="{00000000-0005-0000-0000-0000EE1F0000}"/>
    <cellStyle name="Title 41" xfId="8129" xr:uid="{00000000-0005-0000-0000-0000EF1F0000}"/>
    <cellStyle name="Title 41 2" xfId="8130" xr:uid="{00000000-0005-0000-0000-0000F01F0000}"/>
    <cellStyle name="Title 42" xfId="8131" xr:uid="{00000000-0005-0000-0000-0000F11F0000}"/>
    <cellStyle name="Title 42 2" xfId="8132" xr:uid="{00000000-0005-0000-0000-0000F21F0000}"/>
    <cellStyle name="Title 43" xfId="8133" xr:uid="{00000000-0005-0000-0000-0000F31F0000}"/>
    <cellStyle name="Title 43 2" xfId="8134" xr:uid="{00000000-0005-0000-0000-0000F41F0000}"/>
    <cellStyle name="Title 5" xfId="8135" xr:uid="{00000000-0005-0000-0000-0000F51F0000}"/>
    <cellStyle name="Title 5 2" xfId="8136" xr:uid="{00000000-0005-0000-0000-0000F61F0000}"/>
    <cellStyle name="Title 5 2 2" xfId="8137" xr:uid="{00000000-0005-0000-0000-0000F71F0000}"/>
    <cellStyle name="Title 6" xfId="8138" xr:uid="{00000000-0005-0000-0000-0000F81F0000}"/>
    <cellStyle name="Title 6 2" xfId="8139" xr:uid="{00000000-0005-0000-0000-0000F91F0000}"/>
    <cellStyle name="Title 6 2 2" xfId="8140" xr:uid="{00000000-0005-0000-0000-0000FA1F0000}"/>
    <cellStyle name="Title 7" xfId="8141" xr:uid="{00000000-0005-0000-0000-0000FB1F0000}"/>
    <cellStyle name="Title 7 2" xfId="8142" xr:uid="{00000000-0005-0000-0000-0000FC1F0000}"/>
    <cellStyle name="Title 8" xfId="8143" xr:uid="{00000000-0005-0000-0000-0000FD1F0000}"/>
    <cellStyle name="Title 8 2" xfId="8144" xr:uid="{00000000-0005-0000-0000-0000FE1F0000}"/>
    <cellStyle name="Title 9" xfId="8145" xr:uid="{00000000-0005-0000-0000-0000FF1F0000}"/>
    <cellStyle name="Title 9 2" xfId="8146" xr:uid="{00000000-0005-0000-0000-000000200000}"/>
    <cellStyle name="Total 10" xfId="8147" xr:uid="{00000000-0005-0000-0000-000001200000}"/>
    <cellStyle name="Total 10 2" xfId="8148" xr:uid="{00000000-0005-0000-0000-000002200000}"/>
    <cellStyle name="Total 11" xfId="8149" xr:uid="{00000000-0005-0000-0000-000003200000}"/>
    <cellStyle name="Total 11 2" xfId="8150" xr:uid="{00000000-0005-0000-0000-000004200000}"/>
    <cellStyle name="Total 12" xfId="8151" xr:uid="{00000000-0005-0000-0000-000005200000}"/>
    <cellStyle name="Total 12 2" xfId="8152" xr:uid="{00000000-0005-0000-0000-000006200000}"/>
    <cellStyle name="Total 13" xfId="8153" xr:uid="{00000000-0005-0000-0000-000007200000}"/>
    <cellStyle name="Total 13 2" xfId="8154" xr:uid="{00000000-0005-0000-0000-000008200000}"/>
    <cellStyle name="Total 14" xfId="8155" xr:uid="{00000000-0005-0000-0000-000009200000}"/>
    <cellStyle name="Total 14 2" xfId="8156" xr:uid="{00000000-0005-0000-0000-00000A200000}"/>
    <cellStyle name="Total 15" xfId="8157" xr:uid="{00000000-0005-0000-0000-00000B200000}"/>
    <cellStyle name="Total 15 2" xfId="8158" xr:uid="{00000000-0005-0000-0000-00000C200000}"/>
    <cellStyle name="Total 16" xfId="8159" xr:uid="{00000000-0005-0000-0000-00000D200000}"/>
    <cellStyle name="Total 16 2" xfId="8160" xr:uid="{00000000-0005-0000-0000-00000E200000}"/>
    <cellStyle name="Total 17" xfId="8161" xr:uid="{00000000-0005-0000-0000-00000F200000}"/>
    <cellStyle name="Total 17 2" xfId="8162" xr:uid="{00000000-0005-0000-0000-000010200000}"/>
    <cellStyle name="Total 18" xfId="8163" xr:uid="{00000000-0005-0000-0000-000011200000}"/>
    <cellStyle name="Total 18 2" xfId="8164" xr:uid="{00000000-0005-0000-0000-000012200000}"/>
    <cellStyle name="Total 19" xfId="8165" xr:uid="{00000000-0005-0000-0000-000013200000}"/>
    <cellStyle name="Total 19 2" xfId="8166" xr:uid="{00000000-0005-0000-0000-000014200000}"/>
    <cellStyle name="Total 2" xfId="8167" xr:uid="{00000000-0005-0000-0000-000015200000}"/>
    <cellStyle name="Total 2 10" xfId="8168" xr:uid="{00000000-0005-0000-0000-000016200000}"/>
    <cellStyle name="Total 2 10 2" xfId="8169" xr:uid="{00000000-0005-0000-0000-000017200000}"/>
    <cellStyle name="Total 2 10 3" xfId="8170" xr:uid="{00000000-0005-0000-0000-000018200000}"/>
    <cellStyle name="Total 2 11" xfId="8171" xr:uid="{00000000-0005-0000-0000-000019200000}"/>
    <cellStyle name="Total 2 11 2" xfId="8172" xr:uid="{00000000-0005-0000-0000-00001A200000}"/>
    <cellStyle name="Total 2 2" xfId="8173" xr:uid="{00000000-0005-0000-0000-00001B200000}"/>
    <cellStyle name="Total 2 2 2" xfId="8174" xr:uid="{00000000-0005-0000-0000-00001C200000}"/>
    <cellStyle name="Total 2 2 3" xfId="8175" xr:uid="{00000000-0005-0000-0000-00001D200000}"/>
    <cellStyle name="Total 2 3" xfId="8176" xr:uid="{00000000-0005-0000-0000-00001E200000}"/>
    <cellStyle name="Total 2 3 2" xfId="8177" xr:uid="{00000000-0005-0000-0000-00001F200000}"/>
    <cellStyle name="Total 2 3 3" xfId="8178" xr:uid="{00000000-0005-0000-0000-000020200000}"/>
    <cellStyle name="Total 2 4" xfId="8179" xr:uid="{00000000-0005-0000-0000-000021200000}"/>
    <cellStyle name="Total 2 4 2" xfId="8180" xr:uid="{00000000-0005-0000-0000-000022200000}"/>
    <cellStyle name="Total 2 4 3" xfId="8181" xr:uid="{00000000-0005-0000-0000-000023200000}"/>
    <cellStyle name="Total 2 5" xfId="8182" xr:uid="{00000000-0005-0000-0000-000024200000}"/>
    <cellStyle name="Total 2 5 2" xfId="8183" xr:uid="{00000000-0005-0000-0000-000025200000}"/>
    <cellStyle name="Total 2 5 3" xfId="8184" xr:uid="{00000000-0005-0000-0000-000026200000}"/>
    <cellStyle name="Total 2 6" xfId="8185" xr:uid="{00000000-0005-0000-0000-000027200000}"/>
    <cellStyle name="Total 2 6 2" xfId="8186" xr:uid="{00000000-0005-0000-0000-000028200000}"/>
    <cellStyle name="Total 2 6 3" xfId="8187" xr:uid="{00000000-0005-0000-0000-000029200000}"/>
    <cellStyle name="Total 2 7" xfId="8188" xr:uid="{00000000-0005-0000-0000-00002A200000}"/>
    <cellStyle name="Total 2 7 2" xfId="8189" xr:uid="{00000000-0005-0000-0000-00002B200000}"/>
    <cellStyle name="Total 2 7 3" xfId="8190" xr:uid="{00000000-0005-0000-0000-00002C200000}"/>
    <cellStyle name="Total 2 8" xfId="8191" xr:uid="{00000000-0005-0000-0000-00002D200000}"/>
    <cellStyle name="Total 2 8 2" xfId="8192" xr:uid="{00000000-0005-0000-0000-00002E200000}"/>
    <cellStyle name="Total 2 8 3" xfId="8193" xr:uid="{00000000-0005-0000-0000-00002F200000}"/>
    <cellStyle name="Total 2 9" xfId="8194" xr:uid="{00000000-0005-0000-0000-000030200000}"/>
    <cellStyle name="Total 2 9 2" xfId="8195" xr:uid="{00000000-0005-0000-0000-000031200000}"/>
    <cellStyle name="Total 2 9 3" xfId="8196" xr:uid="{00000000-0005-0000-0000-000032200000}"/>
    <cellStyle name="Total 20" xfId="8197" xr:uid="{00000000-0005-0000-0000-000033200000}"/>
    <cellStyle name="Total 20 2" xfId="8198" xr:uid="{00000000-0005-0000-0000-000034200000}"/>
    <cellStyle name="Total 21" xfId="8199" xr:uid="{00000000-0005-0000-0000-000035200000}"/>
    <cellStyle name="Total 21 2" xfId="8200" xr:uid="{00000000-0005-0000-0000-000036200000}"/>
    <cellStyle name="Total 22" xfId="8201" xr:uid="{00000000-0005-0000-0000-000037200000}"/>
    <cellStyle name="Total 22 2" xfId="8202" xr:uid="{00000000-0005-0000-0000-000038200000}"/>
    <cellStyle name="Total 23" xfId="8203" xr:uid="{00000000-0005-0000-0000-000039200000}"/>
    <cellStyle name="Total 23 2" xfId="8204" xr:uid="{00000000-0005-0000-0000-00003A200000}"/>
    <cellStyle name="Total 24" xfId="8205" xr:uid="{00000000-0005-0000-0000-00003B200000}"/>
    <cellStyle name="Total 24 2" xfId="8206" xr:uid="{00000000-0005-0000-0000-00003C200000}"/>
    <cellStyle name="Total 25" xfId="8207" xr:uid="{00000000-0005-0000-0000-00003D200000}"/>
    <cellStyle name="Total 25 2" xfId="8208" xr:uid="{00000000-0005-0000-0000-00003E200000}"/>
    <cellStyle name="Total 26" xfId="8209" xr:uid="{00000000-0005-0000-0000-00003F200000}"/>
    <cellStyle name="Total 26 2" xfId="8210" xr:uid="{00000000-0005-0000-0000-000040200000}"/>
    <cellStyle name="Total 27" xfId="8211" xr:uid="{00000000-0005-0000-0000-000041200000}"/>
    <cellStyle name="Total 27 2" xfId="8212" xr:uid="{00000000-0005-0000-0000-000042200000}"/>
    <cellStyle name="Total 28" xfId="8213" xr:uid="{00000000-0005-0000-0000-000043200000}"/>
    <cellStyle name="Total 28 2" xfId="8214" xr:uid="{00000000-0005-0000-0000-000044200000}"/>
    <cellStyle name="Total 29" xfId="8215" xr:uid="{00000000-0005-0000-0000-000045200000}"/>
    <cellStyle name="Total 29 2" xfId="8216" xr:uid="{00000000-0005-0000-0000-000046200000}"/>
    <cellStyle name="Total 3" xfId="8217" xr:uid="{00000000-0005-0000-0000-000047200000}"/>
    <cellStyle name="Total 3 2" xfId="8218" xr:uid="{00000000-0005-0000-0000-000048200000}"/>
    <cellStyle name="Total 3 2 2" xfId="8219" xr:uid="{00000000-0005-0000-0000-000049200000}"/>
    <cellStyle name="Total 3 2 3" xfId="8220" xr:uid="{00000000-0005-0000-0000-00004A200000}"/>
    <cellStyle name="Total 3 3" xfId="8221" xr:uid="{00000000-0005-0000-0000-00004B200000}"/>
    <cellStyle name="Total 3 3 2" xfId="8222" xr:uid="{00000000-0005-0000-0000-00004C200000}"/>
    <cellStyle name="Total 3 4" xfId="8223" xr:uid="{00000000-0005-0000-0000-00004D200000}"/>
    <cellStyle name="Total 3 4 2" xfId="8224" xr:uid="{00000000-0005-0000-0000-00004E200000}"/>
    <cellStyle name="Total 3 5" xfId="8225" xr:uid="{00000000-0005-0000-0000-00004F200000}"/>
    <cellStyle name="Total 3 5 2" xfId="8226" xr:uid="{00000000-0005-0000-0000-000050200000}"/>
    <cellStyle name="Total 3 6" xfId="8227" xr:uid="{00000000-0005-0000-0000-000051200000}"/>
    <cellStyle name="Total 30" xfId="8228" xr:uid="{00000000-0005-0000-0000-000052200000}"/>
    <cellStyle name="Total 30 2" xfId="8229" xr:uid="{00000000-0005-0000-0000-000053200000}"/>
    <cellStyle name="Total 31" xfId="8230" xr:uid="{00000000-0005-0000-0000-000054200000}"/>
    <cellStyle name="Total 31 2" xfId="8231" xr:uid="{00000000-0005-0000-0000-000055200000}"/>
    <cellStyle name="Total 32" xfId="8232" xr:uid="{00000000-0005-0000-0000-000056200000}"/>
    <cellStyle name="Total 32 2" xfId="8233" xr:uid="{00000000-0005-0000-0000-000057200000}"/>
    <cellStyle name="Total 33" xfId="8234" xr:uid="{00000000-0005-0000-0000-000058200000}"/>
    <cellStyle name="Total 33 2" xfId="8235" xr:uid="{00000000-0005-0000-0000-000059200000}"/>
    <cellStyle name="Total 34" xfId="8236" xr:uid="{00000000-0005-0000-0000-00005A200000}"/>
    <cellStyle name="Total 34 2" xfId="8237" xr:uid="{00000000-0005-0000-0000-00005B200000}"/>
    <cellStyle name="Total 35" xfId="8238" xr:uid="{00000000-0005-0000-0000-00005C200000}"/>
    <cellStyle name="Total 35 2" xfId="8239" xr:uid="{00000000-0005-0000-0000-00005D200000}"/>
    <cellStyle name="Total 36" xfId="8240" xr:uid="{00000000-0005-0000-0000-00005E200000}"/>
    <cellStyle name="Total 36 2" xfId="8241" xr:uid="{00000000-0005-0000-0000-00005F200000}"/>
    <cellStyle name="Total 37" xfId="8242" xr:uid="{00000000-0005-0000-0000-000060200000}"/>
    <cellStyle name="Total 37 2" xfId="8243" xr:uid="{00000000-0005-0000-0000-000061200000}"/>
    <cellStyle name="Total 38" xfId="8244" xr:uid="{00000000-0005-0000-0000-000062200000}"/>
    <cellStyle name="Total 38 2" xfId="8245" xr:uid="{00000000-0005-0000-0000-000063200000}"/>
    <cellStyle name="Total 39" xfId="8246" xr:uid="{00000000-0005-0000-0000-000064200000}"/>
    <cellStyle name="Total 39 2" xfId="8247" xr:uid="{00000000-0005-0000-0000-000065200000}"/>
    <cellStyle name="Total 4" xfId="8248" xr:uid="{00000000-0005-0000-0000-000066200000}"/>
    <cellStyle name="Total 4 2" xfId="8249" xr:uid="{00000000-0005-0000-0000-000067200000}"/>
    <cellStyle name="Total 4 2 2" xfId="8250" xr:uid="{00000000-0005-0000-0000-000068200000}"/>
    <cellStyle name="Total 40" xfId="8251" xr:uid="{00000000-0005-0000-0000-000069200000}"/>
    <cellStyle name="Total 40 2" xfId="8252" xr:uid="{00000000-0005-0000-0000-00006A200000}"/>
    <cellStyle name="Total 41" xfId="8253" xr:uid="{00000000-0005-0000-0000-00006B200000}"/>
    <cellStyle name="Total 41 2" xfId="8254" xr:uid="{00000000-0005-0000-0000-00006C200000}"/>
    <cellStyle name="Total 42" xfId="8255" xr:uid="{00000000-0005-0000-0000-00006D200000}"/>
    <cellStyle name="Total 42 2" xfId="8256" xr:uid="{00000000-0005-0000-0000-00006E200000}"/>
    <cellStyle name="Total 5" xfId="8257" xr:uid="{00000000-0005-0000-0000-00006F200000}"/>
    <cellStyle name="Total 5 2" xfId="8258" xr:uid="{00000000-0005-0000-0000-000070200000}"/>
    <cellStyle name="Total 5 2 2" xfId="8259" xr:uid="{00000000-0005-0000-0000-000071200000}"/>
    <cellStyle name="Total 6" xfId="8260" xr:uid="{00000000-0005-0000-0000-000072200000}"/>
    <cellStyle name="Total 6 2" xfId="8261" xr:uid="{00000000-0005-0000-0000-000073200000}"/>
    <cellStyle name="Total 7" xfId="8262" xr:uid="{00000000-0005-0000-0000-000074200000}"/>
    <cellStyle name="Total 7 2" xfId="8263" xr:uid="{00000000-0005-0000-0000-000075200000}"/>
    <cellStyle name="Total 8" xfId="8264" xr:uid="{00000000-0005-0000-0000-000076200000}"/>
    <cellStyle name="Total 8 2" xfId="8265" xr:uid="{00000000-0005-0000-0000-000077200000}"/>
    <cellStyle name="Total 9" xfId="8266" xr:uid="{00000000-0005-0000-0000-000078200000}"/>
    <cellStyle name="Total 9 2" xfId="8267" xr:uid="{00000000-0005-0000-0000-000079200000}"/>
    <cellStyle name="Überschrift" xfId="8268" xr:uid="{00000000-0005-0000-0000-00007A200000}"/>
    <cellStyle name="Überschrift 1" xfId="8269" xr:uid="{00000000-0005-0000-0000-00007B200000}"/>
    <cellStyle name="Überschrift 1 2" xfId="8270" xr:uid="{00000000-0005-0000-0000-00007C200000}"/>
    <cellStyle name="Überschrift 2" xfId="8271" xr:uid="{00000000-0005-0000-0000-00007D200000}"/>
    <cellStyle name="Überschrift 2 2" xfId="8272" xr:uid="{00000000-0005-0000-0000-00007E200000}"/>
    <cellStyle name="Überschrift 3" xfId="8273" xr:uid="{00000000-0005-0000-0000-00007F200000}"/>
    <cellStyle name="Überschrift 3 2" xfId="8274" xr:uid="{00000000-0005-0000-0000-000080200000}"/>
    <cellStyle name="Überschrift 4" xfId="8275" xr:uid="{00000000-0005-0000-0000-000081200000}"/>
    <cellStyle name="Überschrift 4 2" xfId="8276" xr:uid="{00000000-0005-0000-0000-000082200000}"/>
    <cellStyle name="Überschrift 5" xfId="8277" xr:uid="{00000000-0005-0000-0000-000083200000}"/>
    <cellStyle name="Valuutta_Layo9704" xfId="8278" xr:uid="{00000000-0005-0000-0000-000084200000}"/>
    <cellStyle name="Verknüpfte Zelle" xfId="8279" xr:uid="{00000000-0005-0000-0000-000085200000}"/>
    <cellStyle name="Verknüpfte Zelle 2" xfId="8280" xr:uid="{00000000-0005-0000-0000-000086200000}"/>
    <cellStyle name="Warnender Text" xfId="8281" xr:uid="{00000000-0005-0000-0000-000087200000}"/>
    <cellStyle name="Warnender Text 2" xfId="8282" xr:uid="{00000000-0005-0000-0000-000088200000}"/>
    <cellStyle name="Warning Text 10" xfId="8283" xr:uid="{00000000-0005-0000-0000-000089200000}"/>
    <cellStyle name="Warning Text 10 2" xfId="8284" xr:uid="{00000000-0005-0000-0000-00008A200000}"/>
    <cellStyle name="Warning Text 11" xfId="8285" xr:uid="{00000000-0005-0000-0000-00008B200000}"/>
    <cellStyle name="Warning Text 11 2" xfId="8286" xr:uid="{00000000-0005-0000-0000-00008C200000}"/>
    <cellStyle name="Warning Text 12" xfId="8287" xr:uid="{00000000-0005-0000-0000-00008D200000}"/>
    <cellStyle name="Warning Text 12 2" xfId="8288" xr:uid="{00000000-0005-0000-0000-00008E200000}"/>
    <cellStyle name="Warning Text 13" xfId="8289" xr:uid="{00000000-0005-0000-0000-00008F200000}"/>
    <cellStyle name="Warning Text 13 2" xfId="8290" xr:uid="{00000000-0005-0000-0000-000090200000}"/>
    <cellStyle name="Warning Text 14" xfId="8291" xr:uid="{00000000-0005-0000-0000-000091200000}"/>
    <cellStyle name="Warning Text 14 2" xfId="8292" xr:uid="{00000000-0005-0000-0000-000092200000}"/>
    <cellStyle name="Warning Text 15" xfId="8293" xr:uid="{00000000-0005-0000-0000-000093200000}"/>
    <cellStyle name="Warning Text 15 2" xfId="8294" xr:uid="{00000000-0005-0000-0000-000094200000}"/>
    <cellStyle name="Warning Text 16" xfId="8295" xr:uid="{00000000-0005-0000-0000-000095200000}"/>
    <cellStyle name="Warning Text 16 2" xfId="8296" xr:uid="{00000000-0005-0000-0000-000096200000}"/>
    <cellStyle name="Warning Text 17" xfId="8297" xr:uid="{00000000-0005-0000-0000-000097200000}"/>
    <cellStyle name="Warning Text 17 2" xfId="8298" xr:uid="{00000000-0005-0000-0000-000098200000}"/>
    <cellStyle name="Warning Text 18" xfId="8299" xr:uid="{00000000-0005-0000-0000-000099200000}"/>
    <cellStyle name="Warning Text 18 2" xfId="8300" xr:uid="{00000000-0005-0000-0000-00009A200000}"/>
    <cellStyle name="Warning Text 19" xfId="8301" xr:uid="{00000000-0005-0000-0000-00009B200000}"/>
    <cellStyle name="Warning Text 19 2" xfId="8302" xr:uid="{00000000-0005-0000-0000-00009C200000}"/>
    <cellStyle name="Warning Text 2" xfId="8303" xr:uid="{00000000-0005-0000-0000-00009D200000}"/>
    <cellStyle name="Warning Text 2 10" xfId="8304" xr:uid="{00000000-0005-0000-0000-00009E200000}"/>
    <cellStyle name="Warning Text 2 10 2" xfId="8305" xr:uid="{00000000-0005-0000-0000-00009F200000}"/>
    <cellStyle name="Warning Text 2 10 3" xfId="8306" xr:uid="{00000000-0005-0000-0000-0000A0200000}"/>
    <cellStyle name="Warning Text 2 11" xfId="8307" xr:uid="{00000000-0005-0000-0000-0000A1200000}"/>
    <cellStyle name="Warning Text 2 11 2" xfId="8308" xr:uid="{00000000-0005-0000-0000-0000A2200000}"/>
    <cellStyle name="Warning Text 2 2" xfId="8309" xr:uid="{00000000-0005-0000-0000-0000A3200000}"/>
    <cellStyle name="Warning Text 2 2 2" xfId="8310" xr:uid="{00000000-0005-0000-0000-0000A4200000}"/>
    <cellStyle name="Warning Text 2 2 3" xfId="8311" xr:uid="{00000000-0005-0000-0000-0000A5200000}"/>
    <cellStyle name="Warning Text 2 3" xfId="8312" xr:uid="{00000000-0005-0000-0000-0000A6200000}"/>
    <cellStyle name="Warning Text 2 3 2" xfId="8313" xr:uid="{00000000-0005-0000-0000-0000A7200000}"/>
    <cellStyle name="Warning Text 2 3 3" xfId="8314" xr:uid="{00000000-0005-0000-0000-0000A8200000}"/>
    <cellStyle name="Warning Text 2 4" xfId="8315" xr:uid="{00000000-0005-0000-0000-0000A9200000}"/>
    <cellStyle name="Warning Text 2 4 2" xfId="8316" xr:uid="{00000000-0005-0000-0000-0000AA200000}"/>
    <cellStyle name="Warning Text 2 4 3" xfId="8317" xr:uid="{00000000-0005-0000-0000-0000AB200000}"/>
    <cellStyle name="Warning Text 2 5" xfId="8318" xr:uid="{00000000-0005-0000-0000-0000AC200000}"/>
    <cellStyle name="Warning Text 2 5 2" xfId="8319" xr:uid="{00000000-0005-0000-0000-0000AD200000}"/>
    <cellStyle name="Warning Text 2 5 3" xfId="8320" xr:uid="{00000000-0005-0000-0000-0000AE200000}"/>
    <cellStyle name="Warning Text 2 6" xfId="8321" xr:uid="{00000000-0005-0000-0000-0000AF200000}"/>
    <cellStyle name="Warning Text 2 6 2" xfId="8322" xr:uid="{00000000-0005-0000-0000-0000B0200000}"/>
    <cellStyle name="Warning Text 2 6 3" xfId="8323" xr:uid="{00000000-0005-0000-0000-0000B1200000}"/>
    <cellStyle name="Warning Text 2 7" xfId="8324" xr:uid="{00000000-0005-0000-0000-0000B2200000}"/>
    <cellStyle name="Warning Text 2 7 2" xfId="8325" xr:uid="{00000000-0005-0000-0000-0000B3200000}"/>
    <cellStyle name="Warning Text 2 7 3" xfId="8326" xr:uid="{00000000-0005-0000-0000-0000B4200000}"/>
    <cellStyle name="Warning Text 2 8" xfId="8327" xr:uid="{00000000-0005-0000-0000-0000B5200000}"/>
    <cellStyle name="Warning Text 2 8 2" xfId="8328" xr:uid="{00000000-0005-0000-0000-0000B6200000}"/>
    <cellStyle name="Warning Text 2 8 3" xfId="8329" xr:uid="{00000000-0005-0000-0000-0000B7200000}"/>
    <cellStyle name="Warning Text 2 9" xfId="8330" xr:uid="{00000000-0005-0000-0000-0000B8200000}"/>
    <cellStyle name="Warning Text 2 9 2" xfId="8331" xr:uid="{00000000-0005-0000-0000-0000B9200000}"/>
    <cellStyle name="Warning Text 2 9 3" xfId="8332" xr:uid="{00000000-0005-0000-0000-0000BA200000}"/>
    <cellStyle name="Warning Text 20" xfId="8333" xr:uid="{00000000-0005-0000-0000-0000BB200000}"/>
    <cellStyle name="Warning Text 20 2" xfId="8334" xr:uid="{00000000-0005-0000-0000-0000BC200000}"/>
    <cellStyle name="Warning Text 21" xfId="8335" xr:uid="{00000000-0005-0000-0000-0000BD200000}"/>
    <cellStyle name="Warning Text 21 2" xfId="8336" xr:uid="{00000000-0005-0000-0000-0000BE200000}"/>
    <cellStyle name="Warning Text 22" xfId="8337" xr:uid="{00000000-0005-0000-0000-0000BF200000}"/>
    <cellStyle name="Warning Text 22 2" xfId="8338" xr:uid="{00000000-0005-0000-0000-0000C0200000}"/>
    <cellStyle name="Warning Text 23" xfId="8339" xr:uid="{00000000-0005-0000-0000-0000C1200000}"/>
    <cellStyle name="Warning Text 23 2" xfId="8340" xr:uid="{00000000-0005-0000-0000-0000C2200000}"/>
    <cellStyle name="Warning Text 24" xfId="8341" xr:uid="{00000000-0005-0000-0000-0000C3200000}"/>
    <cellStyle name="Warning Text 24 2" xfId="8342" xr:uid="{00000000-0005-0000-0000-0000C4200000}"/>
    <cellStyle name="Warning Text 25" xfId="8343" xr:uid="{00000000-0005-0000-0000-0000C5200000}"/>
    <cellStyle name="Warning Text 25 2" xfId="8344" xr:uid="{00000000-0005-0000-0000-0000C6200000}"/>
    <cellStyle name="Warning Text 26" xfId="8345" xr:uid="{00000000-0005-0000-0000-0000C7200000}"/>
    <cellStyle name="Warning Text 26 2" xfId="8346" xr:uid="{00000000-0005-0000-0000-0000C8200000}"/>
    <cellStyle name="Warning Text 27" xfId="8347" xr:uid="{00000000-0005-0000-0000-0000C9200000}"/>
    <cellStyle name="Warning Text 27 2" xfId="8348" xr:uid="{00000000-0005-0000-0000-0000CA200000}"/>
    <cellStyle name="Warning Text 28" xfId="8349" xr:uid="{00000000-0005-0000-0000-0000CB200000}"/>
    <cellStyle name="Warning Text 28 2" xfId="8350" xr:uid="{00000000-0005-0000-0000-0000CC200000}"/>
    <cellStyle name="Warning Text 29" xfId="8351" xr:uid="{00000000-0005-0000-0000-0000CD200000}"/>
    <cellStyle name="Warning Text 29 2" xfId="8352" xr:uid="{00000000-0005-0000-0000-0000CE200000}"/>
    <cellStyle name="Warning Text 3" xfId="8353" xr:uid="{00000000-0005-0000-0000-0000CF200000}"/>
    <cellStyle name="Warning Text 3 2" xfId="8354" xr:uid="{00000000-0005-0000-0000-0000D0200000}"/>
    <cellStyle name="Warning Text 3 2 2" xfId="8355" xr:uid="{00000000-0005-0000-0000-0000D1200000}"/>
    <cellStyle name="Warning Text 3 3" xfId="8356" xr:uid="{00000000-0005-0000-0000-0000D2200000}"/>
    <cellStyle name="Warning Text 3 3 2" xfId="8357" xr:uid="{00000000-0005-0000-0000-0000D3200000}"/>
    <cellStyle name="Warning Text 30" xfId="8358" xr:uid="{00000000-0005-0000-0000-0000D4200000}"/>
    <cellStyle name="Warning Text 30 2" xfId="8359" xr:uid="{00000000-0005-0000-0000-0000D5200000}"/>
    <cellStyle name="Warning Text 31" xfId="8360" xr:uid="{00000000-0005-0000-0000-0000D6200000}"/>
    <cellStyle name="Warning Text 31 2" xfId="8361" xr:uid="{00000000-0005-0000-0000-0000D7200000}"/>
    <cellStyle name="Warning Text 32" xfId="8362" xr:uid="{00000000-0005-0000-0000-0000D8200000}"/>
    <cellStyle name="Warning Text 32 2" xfId="8363" xr:uid="{00000000-0005-0000-0000-0000D9200000}"/>
    <cellStyle name="Warning Text 33" xfId="8364" xr:uid="{00000000-0005-0000-0000-0000DA200000}"/>
    <cellStyle name="Warning Text 33 2" xfId="8365" xr:uid="{00000000-0005-0000-0000-0000DB200000}"/>
    <cellStyle name="Warning Text 34" xfId="8366" xr:uid="{00000000-0005-0000-0000-0000DC200000}"/>
    <cellStyle name="Warning Text 34 2" xfId="8367" xr:uid="{00000000-0005-0000-0000-0000DD200000}"/>
    <cellStyle name="Warning Text 35" xfId="8368" xr:uid="{00000000-0005-0000-0000-0000DE200000}"/>
    <cellStyle name="Warning Text 35 2" xfId="8369" xr:uid="{00000000-0005-0000-0000-0000DF200000}"/>
    <cellStyle name="Warning Text 36" xfId="8370" xr:uid="{00000000-0005-0000-0000-0000E0200000}"/>
    <cellStyle name="Warning Text 36 2" xfId="8371" xr:uid="{00000000-0005-0000-0000-0000E1200000}"/>
    <cellStyle name="Warning Text 37" xfId="8372" xr:uid="{00000000-0005-0000-0000-0000E2200000}"/>
    <cellStyle name="Warning Text 37 2" xfId="8373" xr:uid="{00000000-0005-0000-0000-0000E3200000}"/>
    <cellStyle name="Warning Text 38" xfId="8374" xr:uid="{00000000-0005-0000-0000-0000E4200000}"/>
    <cellStyle name="Warning Text 38 2" xfId="8375" xr:uid="{00000000-0005-0000-0000-0000E5200000}"/>
    <cellStyle name="Warning Text 39" xfId="8376" xr:uid="{00000000-0005-0000-0000-0000E6200000}"/>
    <cellStyle name="Warning Text 39 2" xfId="8377" xr:uid="{00000000-0005-0000-0000-0000E7200000}"/>
    <cellStyle name="Warning Text 4" xfId="8378" xr:uid="{00000000-0005-0000-0000-0000E8200000}"/>
    <cellStyle name="Warning Text 4 2" xfId="8379" xr:uid="{00000000-0005-0000-0000-0000E9200000}"/>
    <cellStyle name="Warning Text 4 2 2" xfId="8380" xr:uid="{00000000-0005-0000-0000-0000EA200000}"/>
    <cellStyle name="Warning Text 40" xfId="8381" xr:uid="{00000000-0005-0000-0000-0000EB200000}"/>
    <cellStyle name="Warning Text 40 2" xfId="8382" xr:uid="{00000000-0005-0000-0000-0000EC200000}"/>
    <cellStyle name="Warning Text 41" xfId="8383" xr:uid="{00000000-0005-0000-0000-0000ED200000}"/>
    <cellStyle name="Warning Text 41 2" xfId="8384" xr:uid="{00000000-0005-0000-0000-0000EE200000}"/>
    <cellStyle name="Warning Text 5" xfId="8385" xr:uid="{00000000-0005-0000-0000-0000EF200000}"/>
    <cellStyle name="Warning Text 5 2" xfId="8386" xr:uid="{00000000-0005-0000-0000-0000F0200000}"/>
    <cellStyle name="Warning Text 5 2 2" xfId="8387" xr:uid="{00000000-0005-0000-0000-0000F1200000}"/>
    <cellStyle name="Warning Text 6" xfId="8388" xr:uid="{00000000-0005-0000-0000-0000F2200000}"/>
    <cellStyle name="Warning Text 6 2" xfId="8389" xr:uid="{00000000-0005-0000-0000-0000F3200000}"/>
    <cellStyle name="Warning Text 7" xfId="8390" xr:uid="{00000000-0005-0000-0000-0000F4200000}"/>
    <cellStyle name="Warning Text 7 2" xfId="8391" xr:uid="{00000000-0005-0000-0000-0000F5200000}"/>
    <cellStyle name="Warning Text 8" xfId="8392" xr:uid="{00000000-0005-0000-0000-0000F6200000}"/>
    <cellStyle name="Warning Text 8 2" xfId="8393" xr:uid="{00000000-0005-0000-0000-0000F7200000}"/>
    <cellStyle name="Warning Text 9" xfId="8394" xr:uid="{00000000-0005-0000-0000-0000F8200000}"/>
    <cellStyle name="Warning Text 9 2" xfId="8395" xr:uid="{00000000-0005-0000-0000-0000F9200000}"/>
    <cellStyle name="Zelle überprüfen" xfId="8396" xr:uid="{00000000-0005-0000-0000-0000FA200000}"/>
    <cellStyle name="Zelle überprüfen 2" xfId="8397" xr:uid="{00000000-0005-0000-0000-0000FB200000}"/>
    <cellStyle name="Гиперссылка" xfId="8398" xr:uid="{00000000-0005-0000-0000-0000FC200000}"/>
    <cellStyle name="Гиперссылка 2" xfId="8399" xr:uid="{00000000-0005-0000-0000-0000FD200000}"/>
    <cellStyle name="Обычный_2++" xfId="8400" xr:uid="{00000000-0005-0000-0000-0000FE200000}"/>
    <cellStyle name="已访问的超链接" xfId="8401" xr:uid="{00000000-0005-0000-0000-0000FF200000}"/>
    <cellStyle name="已访问的超链接 2" xfId="8402" xr:uid="{00000000-0005-0000-0000-000000210000}"/>
    <cellStyle name="已访问的超链接 2 2" xfId="8403" xr:uid="{00000000-0005-0000-0000-0000012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7411065" y="6816725"/>
          <a:ext cx="1242060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7418685" y="14889480"/>
          <a:ext cx="727392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macro="" textlink="">
      <xdr:nvSpPr>
        <xdr:cNvPr id="4" name="Rectangles 3">
          <a:extLst>
            <a:ext uri="{FF2B5EF4-FFF2-40B4-BE49-F238E27FC236}">
              <a16:creationId xmlns:a16="http://schemas.microsoft.com/office/drawing/2014/main" id="{00000000-0008-0000-0800-000004000000}"/>
            </a:ext>
          </a:extLst>
        </xdr:cNvPr>
        <xdr:cNvSpPr/>
      </xdr:nvSpPr>
      <xdr:spPr>
        <a:xfrm>
          <a:off x="17532350" y="17620615"/>
          <a:ext cx="6621145"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mvkmPerTJ_EFF"/>
      <sheetName val="000Veh_STOCK"/>
      <sheetName val="attached_truck_stock"/>
      <sheetName val="AFA_000kmPerVeh_AFA"/>
      <sheetName val="Occupancy_ACTFLO_CAP2ACT"/>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Pas_light_truck"/>
      <sheetName val="attached_Fre_light_truck"/>
      <sheetName val="attached_Med_Hev_truck"/>
      <sheetName val="attached_motorcycle_stock"/>
      <sheetName val="attached_bus_stock"/>
      <sheetName val="attached_car_stock"/>
    </sheetNames>
    <sheetDataSet>
      <sheetData sheetId="0">
        <row r="77">
          <cell r="F77">
            <v>1.288</v>
          </cell>
          <cell r="G77">
            <v>1.288</v>
          </cell>
          <cell r="H77">
            <v>1.288</v>
          </cell>
          <cell r="I77">
            <v>1.288</v>
          </cell>
          <cell r="J77">
            <v>1.288</v>
          </cell>
          <cell r="K77">
            <v>1.288</v>
          </cell>
          <cell r="L77">
            <v>1.288</v>
          </cell>
        </row>
        <row r="78">
          <cell r="F78">
            <v>1.288</v>
          </cell>
          <cell r="G78">
            <v>1.288</v>
          </cell>
          <cell r="H78">
            <v>1.288</v>
          </cell>
          <cell r="I78">
            <v>1.288</v>
          </cell>
          <cell r="J78">
            <v>1.288</v>
          </cell>
          <cell r="K78">
            <v>1.288</v>
          </cell>
          <cell r="L78">
            <v>1.288</v>
          </cell>
        </row>
        <row r="80">
          <cell r="F80">
            <v>0.75900000000000001</v>
          </cell>
          <cell r="G80">
            <v>0.75900000000000001</v>
          </cell>
          <cell r="H80">
            <v>0.75900000000000001</v>
          </cell>
          <cell r="I80">
            <v>0.75900000000000001</v>
          </cell>
          <cell r="J80">
            <v>0.75900000000000001</v>
          </cell>
          <cell r="K80">
            <v>0.75900000000000001</v>
          </cell>
          <cell r="L80">
            <v>0.75900000000000001</v>
          </cell>
        </row>
      </sheetData>
      <sheetData sheetId="1">
        <row r="25">
          <cell r="C25">
            <v>0.14869446261821201</v>
          </cell>
        </row>
        <row r="26">
          <cell r="C26">
            <v>0.14869446261821201</v>
          </cell>
        </row>
        <row r="27">
          <cell r="C27">
            <v>3.7728445738949297E-2</v>
          </cell>
        </row>
        <row r="28">
          <cell r="C28">
            <v>3.7728445738949297E-2</v>
          </cell>
        </row>
        <row r="29">
          <cell r="C29">
            <v>0.114900266568618</v>
          </cell>
        </row>
        <row r="30">
          <cell r="C30">
            <v>0.114900266568618</v>
          </cell>
        </row>
        <row r="31">
          <cell r="C31">
            <v>0.234859431664699</v>
          </cell>
        </row>
        <row r="32">
          <cell r="C32">
            <v>0.234859431664699</v>
          </cell>
        </row>
        <row r="33">
          <cell r="C33">
            <v>0.13300000000000001</v>
          </cell>
        </row>
        <row r="34">
          <cell r="C34">
            <v>0.13300000000000001</v>
          </cell>
        </row>
        <row r="35">
          <cell r="C35">
            <v>0.12</v>
          </cell>
        </row>
        <row r="36">
          <cell r="C36">
            <v>0.299107700323543</v>
          </cell>
        </row>
        <row r="37">
          <cell r="C37">
            <v>0.59031877213695405</v>
          </cell>
        </row>
        <row r="38">
          <cell r="C38">
            <v>0.36251536868650702</v>
          </cell>
        </row>
      </sheetData>
      <sheetData sheetId="2" refreshError="1"/>
      <sheetData sheetId="3" refreshError="1"/>
      <sheetData sheetId="4">
        <row r="5">
          <cell r="E5">
            <v>54.926793128710699</v>
          </cell>
          <cell r="F5">
            <v>54.926793128710699</v>
          </cell>
          <cell r="G5">
            <v>54.926793128710699</v>
          </cell>
          <cell r="H5">
            <v>54.926793128710699</v>
          </cell>
          <cell r="I5">
            <v>54.926793128710699</v>
          </cell>
          <cell r="J5">
            <v>54.926793128710699</v>
          </cell>
          <cell r="K5">
            <v>54.926793128710699</v>
          </cell>
        </row>
        <row r="6">
          <cell r="E6">
            <v>54.926793128710699</v>
          </cell>
          <cell r="F6">
            <v>54.926793128710699</v>
          </cell>
          <cell r="G6">
            <v>54.926793128710699</v>
          </cell>
          <cell r="H6">
            <v>54.926793128710699</v>
          </cell>
          <cell r="I6">
            <v>54.926793128710699</v>
          </cell>
          <cell r="J6">
            <v>54.926793128710699</v>
          </cell>
          <cell r="K6">
            <v>54.926793128710699</v>
          </cell>
        </row>
        <row r="7">
          <cell r="E7">
            <v>54.926793128710699</v>
          </cell>
          <cell r="F7">
            <v>54.926793128710699</v>
          </cell>
          <cell r="G7">
            <v>54.926793128710699</v>
          </cell>
          <cell r="H7">
            <v>54.926793128710699</v>
          </cell>
          <cell r="I7">
            <v>54.926793128710699</v>
          </cell>
          <cell r="J7">
            <v>54.926793128710699</v>
          </cell>
          <cell r="K7">
            <v>54.926793128710699</v>
          </cell>
        </row>
        <row r="8">
          <cell r="E8">
            <v>54.926793128710699</v>
          </cell>
          <cell r="F8">
            <v>54.926793128710699</v>
          </cell>
          <cell r="G8">
            <v>54.926793128710699</v>
          </cell>
          <cell r="H8">
            <v>54.926793128710699</v>
          </cell>
          <cell r="I8">
            <v>54.926793128710699</v>
          </cell>
          <cell r="J8">
            <v>54.926793128710699</v>
          </cell>
          <cell r="K8">
            <v>54.926793128710699</v>
          </cell>
        </row>
        <row r="9">
          <cell r="E9">
            <v>54.926793128710699</v>
          </cell>
          <cell r="F9">
            <v>54.926793128710699</v>
          </cell>
          <cell r="G9">
            <v>54.926793128710699</v>
          </cell>
          <cell r="H9">
            <v>54.926793128710699</v>
          </cell>
          <cell r="I9">
            <v>54.926793128710699</v>
          </cell>
          <cell r="J9">
            <v>54.926793128710699</v>
          </cell>
          <cell r="K9">
            <v>54.926793128710699</v>
          </cell>
        </row>
        <row r="10">
          <cell r="E10">
            <v>54.926793128710699</v>
          </cell>
          <cell r="F10">
            <v>54.926793128710699</v>
          </cell>
          <cell r="G10">
            <v>54.926793128710699</v>
          </cell>
          <cell r="H10">
            <v>54.926793128710699</v>
          </cell>
          <cell r="I10">
            <v>54.926793128710699</v>
          </cell>
          <cell r="J10">
            <v>54.926793128710699</v>
          </cell>
          <cell r="K10">
            <v>54.926793128710699</v>
          </cell>
        </row>
        <row r="11">
          <cell r="E11">
            <v>21.646726853878899</v>
          </cell>
          <cell r="F11">
            <v>21.646726853878899</v>
          </cell>
          <cell r="G11">
            <v>21.646726853878899</v>
          </cell>
          <cell r="H11">
            <v>21.646726853878899</v>
          </cell>
          <cell r="I11">
            <v>21.646726853878899</v>
          </cell>
          <cell r="J11">
            <v>21.646726853878899</v>
          </cell>
          <cell r="K11">
            <v>21.646726853878899</v>
          </cell>
        </row>
        <row r="12">
          <cell r="E12">
            <v>21.646726853878899</v>
          </cell>
          <cell r="F12">
            <v>21.646726853878899</v>
          </cell>
          <cell r="G12">
            <v>21.646726853878899</v>
          </cell>
          <cell r="H12">
            <v>21.646726853878899</v>
          </cell>
          <cell r="I12">
            <v>21.646726853878899</v>
          </cell>
          <cell r="J12">
            <v>21.646726853878899</v>
          </cell>
          <cell r="K12">
            <v>21.646726853878899</v>
          </cell>
        </row>
        <row r="13">
          <cell r="E13">
            <v>21.646726853878899</v>
          </cell>
          <cell r="F13">
            <v>21.646726853878899</v>
          </cell>
          <cell r="G13">
            <v>21.646726853878899</v>
          </cell>
          <cell r="H13">
            <v>21.646726853878899</v>
          </cell>
          <cell r="I13">
            <v>21.646726853878899</v>
          </cell>
          <cell r="J13">
            <v>21.646726853878899</v>
          </cell>
          <cell r="K13">
            <v>21.646726853878899</v>
          </cell>
        </row>
        <row r="14">
          <cell r="E14">
            <v>21.646726853878899</v>
          </cell>
          <cell r="F14">
            <v>21.646726853878899</v>
          </cell>
          <cell r="G14">
            <v>21.646726853878899</v>
          </cell>
          <cell r="H14">
            <v>21.646726853878899</v>
          </cell>
          <cell r="I14">
            <v>21.646726853878899</v>
          </cell>
          <cell r="J14">
            <v>21.646726853878899</v>
          </cell>
          <cell r="K14">
            <v>21.646726853878899</v>
          </cell>
        </row>
        <row r="15">
          <cell r="E15">
            <v>43.051274803293303</v>
          </cell>
          <cell r="F15">
            <v>43.051274803293303</v>
          </cell>
          <cell r="G15">
            <v>43.051274803293303</v>
          </cell>
          <cell r="H15">
            <v>43.051274803293303</v>
          </cell>
          <cell r="I15">
            <v>43.051274803293303</v>
          </cell>
          <cell r="J15">
            <v>43.051274803293303</v>
          </cell>
          <cell r="K15">
            <v>43.051274803293303</v>
          </cell>
        </row>
        <row r="16">
          <cell r="E16">
            <v>5.3377367314123401</v>
          </cell>
          <cell r="F16">
            <v>5.3377367314123401</v>
          </cell>
          <cell r="G16">
            <v>5.3377367314123401</v>
          </cell>
          <cell r="H16">
            <v>5.3377367314123401</v>
          </cell>
          <cell r="I16">
            <v>5.3377367314123401</v>
          </cell>
          <cell r="J16">
            <v>5.3377367314123401</v>
          </cell>
          <cell r="K16">
            <v>5.3377367314123401</v>
          </cell>
        </row>
        <row r="17">
          <cell r="E17">
            <v>19.982046670009701</v>
          </cell>
          <cell r="F17">
            <v>19.982046670009701</v>
          </cell>
          <cell r="G17">
            <v>19.982046670009701</v>
          </cell>
          <cell r="H17">
            <v>19.982046670009701</v>
          </cell>
          <cell r="I17">
            <v>19.982046670009701</v>
          </cell>
          <cell r="J17">
            <v>19.982046670009701</v>
          </cell>
          <cell r="K17">
            <v>19.982046670009701</v>
          </cell>
        </row>
        <row r="18">
          <cell r="E18">
            <v>19.982046670009701</v>
          </cell>
          <cell r="F18">
            <v>19.982046670009701</v>
          </cell>
          <cell r="G18">
            <v>19.982046670009701</v>
          </cell>
          <cell r="H18">
            <v>19.982046670009701</v>
          </cell>
          <cell r="I18">
            <v>19.982046670009701</v>
          </cell>
          <cell r="J18">
            <v>19.982046670009701</v>
          </cell>
          <cell r="K18">
            <v>19.982046670009701</v>
          </cell>
        </row>
      </sheetData>
      <sheetData sheetId="5">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1.1000000000000001</v>
          </cell>
          <cell r="E16">
            <v>1.1000000000000001</v>
          </cell>
          <cell r="F16">
            <v>1.1000000000000001</v>
          </cell>
          <cell r="G16">
            <v>1.1000000000000001</v>
          </cell>
          <cell r="H16">
            <v>1.1000000000000001</v>
          </cell>
          <cell r="I16">
            <v>1.1000000000000001</v>
          </cell>
          <cell r="J16">
            <v>1.1000000000000001</v>
          </cell>
        </row>
        <row r="22">
          <cell r="D22">
            <v>1.91</v>
          </cell>
          <cell r="E22">
            <v>1.91</v>
          </cell>
          <cell r="F22">
            <v>1.91</v>
          </cell>
          <cell r="G22">
            <v>1.91</v>
          </cell>
          <cell r="H22">
            <v>1.91</v>
          </cell>
          <cell r="I22">
            <v>1.91</v>
          </cell>
          <cell r="J22">
            <v>1.91</v>
          </cell>
        </row>
        <row r="23">
          <cell r="D23">
            <v>1.91</v>
          </cell>
          <cell r="E23">
            <v>1.91</v>
          </cell>
          <cell r="F23">
            <v>1.91</v>
          </cell>
          <cell r="G23">
            <v>1.91</v>
          </cell>
          <cell r="H23">
            <v>1.91</v>
          </cell>
          <cell r="I23">
            <v>1.91</v>
          </cell>
          <cell r="J23">
            <v>1.91</v>
          </cell>
        </row>
        <row r="24">
          <cell r="D24">
            <v>1.91</v>
          </cell>
          <cell r="E24">
            <v>1.91</v>
          </cell>
          <cell r="F24">
            <v>1.91</v>
          </cell>
          <cell r="G24">
            <v>1.91</v>
          </cell>
          <cell r="H24">
            <v>1.91</v>
          </cell>
          <cell r="I24">
            <v>1.91</v>
          </cell>
          <cell r="J24">
            <v>1.91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76">
          <cell r="O76">
            <v>1.9112294614153558</v>
          </cell>
        </row>
        <row r="77">
          <cell r="O77">
            <v>1.9112294614153558</v>
          </cell>
        </row>
        <row r="78">
          <cell r="O78">
            <v>1.9112294614153558</v>
          </cell>
        </row>
        <row r="79">
          <cell r="O79">
            <v>2.7644125731911044</v>
          </cell>
        </row>
        <row r="80">
          <cell r="O80">
            <v>2.7644125731911044</v>
          </cell>
        </row>
        <row r="81">
          <cell r="O81">
            <v>2.7644125731911044</v>
          </cell>
        </row>
        <row r="82">
          <cell r="O82">
            <v>2.4731398856456481</v>
          </cell>
        </row>
        <row r="83">
          <cell r="O83">
            <v>1.2365699428228225</v>
          </cell>
        </row>
        <row r="84">
          <cell r="O84">
            <v>3.2209180925706056</v>
          </cell>
        </row>
        <row r="85">
          <cell r="O85">
            <v>0.49298472371286567</v>
          </cell>
        </row>
        <row r="86">
          <cell r="O86">
            <v>1.4830623046792544</v>
          </cell>
        </row>
        <row r="88">
          <cell r="O88">
            <v>1.5566682769897326</v>
          </cell>
        </row>
        <row r="90">
          <cell r="O90">
            <v>2.6915944013047404</v>
          </cell>
        </row>
        <row r="92">
          <cell r="O92">
            <v>2.0517070674729281</v>
          </cell>
        </row>
        <row r="182">
          <cell r="G182">
            <v>22</v>
          </cell>
        </row>
      </sheetData>
      <sheetData sheetId="5"/>
      <sheetData sheetId="6"/>
      <sheetData sheetId="7"/>
      <sheetData sheetId="8"/>
      <sheetData sheetId="9">
        <row r="76">
          <cell r="O76">
            <v>1.0758957914521521</v>
          </cell>
        </row>
        <row r="77">
          <cell r="O77">
            <v>1.0758957914521521</v>
          </cell>
        </row>
        <row r="78">
          <cell r="O78">
            <v>1.0758957914521521</v>
          </cell>
        </row>
        <row r="79">
          <cell r="O79">
            <v>1.4800955955630892</v>
          </cell>
        </row>
        <row r="80">
          <cell r="O80">
            <v>1.4800955955630892</v>
          </cell>
        </row>
        <row r="81">
          <cell r="O81">
            <v>1.4800955955630892</v>
          </cell>
        </row>
        <row r="82">
          <cell r="O82">
            <v>1.1584675958707895</v>
          </cell>
        </row>
        <row r="83">
          <cell r="O83">
            <v>0.57923379793539476</v>
          </cell>
        </row>
        <row r="84">
          <cell r="O84">
            <v>1.608156669525924</v>
          </cell>
        </row>
        <row r="85">
          <cell r="O85">
            <v>6.2824828853957945E-2</v>
          </cell>
        </row>
        <row r="86">
          <cell r="O86">
            <v>0.61064621236237382</v>
          </cell>
        </row>
        <row r="88">
          <cell r="O88">
            <v>0.82262805080260371</v>
          </cell>
        </row>
        <row r="90">
          <cell r="O90">
            <v>1.3996885956400149</v>
          </cell>
        </row>
        <row r="92">
          <cell r="O92">
            <v>1.0965387425568123</v>
          </cell>
        </row>
      </sheetData>
      <sheetData sheetId="10"/>
      <sheetData sheetId="11">
        <row r="76">
          <cell r="O76">
            <v>0.57346278208807999</v>
          </cell>
        </row>
        <row r="77">
          <cell r="O77">
            <v>0.57346278208807899</v>
          </cell>
        </row>
        <row r="78">
          <cell r="O78">
            <v>0.57346278208807899</v>
          </cell>
        </row>
        <row r="79">
          <cell r="O79">
            <v>0.94503861634924902</v>
          </cell>
        </row>
        <row r="80">
          <cell r="O80">
            <v>0.94503861634924902</v>
          </cell>
        </row>
        <row r="81">
          <cell r="O81">
            <v>0.94503861634924902</v>
          </cell>
        </row>
        <row r="82">
          <cell r="O82">
            <v>0.71517300835238595</v>
          </cell>
        </row>
        <row r="83">
          <cell r="O83">
            <v>0.35758650417619298</v>
          </cell>
        </row>
        <row r="84">
          <cell r="O84">
            <v>1.0991833625124301</v>
          </cell>
        </row>
        <row r="85">
          <cell r="O85">
            <v>0.14156404783695201</v>
          </cell>
        </row>
        <row r="86">
          <cell r="O86">
            <v>0.42836852809466902</v>
          </cell>
        </row>
        <row r="88">
          <cell r="O88">
            <v>0.46548809852529699</v>
          </cell>
        </row>
        <row r="90">
          <cell r="O90">
            <v>0.88757221435003397</v>
          </cell>
        </row>
        <row r="92">
          <cell r="O92">
            <v>0.60889033865415598</v>
          </cell>
        </row>
      </sheetData>
      <sheetData sheetId="12"/>
      <sheetData sheetId="13">
        <row r="76">
          <cell r="O76">
            <v>1.4344695059320816</v>
          </cell>
        </row>
        <row r="77">
          <cell r="O77">
            <v>1.4344695059320816</v>
          </cell>
        </row>
        <row r="78">
          <cell r="O78">
            <v>1.4344695059320816</v>
          </cell>
        </row>
        <row r="79">
          <cell r="O79">
            <v>2.7133281761078782</v>
          </cell>
        </row>
        <row r="80">
          <cell r="O80">
            <v>2.7133281761078782</v>
          </cell>
        </row>
        <row r="81">
          <cell r="O81">
            <v>2.7133281761078782</v>
          </cell>
        </row>
        <row r="82">
          <cell r="O82">
            <v>2.1879954858697661</v>
          </cell>
        </row>
        <row r="83">
          <cell r="O83">
            <v>1.0939977429348822</v>
          </cell>
        </row>
        <row r="84">
          <cell r="O84">
            <v>2.3269829609268333</v>
          </cell>
        </row>
        <row r="85">
          <cell r="O85">
            <v>1.4609908587819551E-2</v>
          </cell>
        </row>
        <row r="86">
          <cell r="O86">
            <v>1.1013026972287931</v>
          </cell>
        </row>
        <row r="88">
          <cell r="O88">
            <v>1.0795046065960174</v>
          </cell>
        </row>
        <row r="90">
          <cell r="O90">
            <v>2.5819950035483497</v>
          </cell>
        </row>
        <row r="92">
          <cell r="O92">
            <v>1.6228510009165029</v>
          </cell>
        </row>
      </sheetData>
      <sheetData sheetId="14"/>
      <sheetData sheetId="15"/>
      <sheetData sheetId="16">
        <row r="135">
          <cell r="G135">
            <v>15</v>
          </cell>
        </row>
        <row r="136">
          <cell r="G136">
            <v>15</v>
          </cell>
        </row>
        <row r="137">
          <cell r="G137">
            <v>15</v>
          </cell>
        </row>
        <row r="138">
          <cell r="G138">
            <v>15</v>
          </cell>
        </row>
      </sheetData>
      <sheetData sheetId="17"/>
      <sheetData sheetId="18"/>
      <sheetData sheetId="19"/>
      <sheetData sheetId="20"/>
      <sheetData sheetId="21">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0.37834550817440799</v>
          </cell>
        </row>
      </sheetData>
      <sheetData sheetId="22">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0.24798784745313601</v>
          </cell>
        </row>
      </sheetData>
      <sheetData sheetId="23">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0.17270772863851999</v>
          </cell>
        </row>
      </sheetData>
      <sheetData sheetId="24">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0.17926468483604199</v>
          </cell>
        </row>
      </sheetData>
      <sheetData sheetId="25"/>
      <sheetData sheetId="26"/>
      <sheetData sheetId="27"/>
      <sheetData sheetId="28"/>
      <sheetData sheetId="29">
        <row r="24">
          <cell r="N24">
            <v>0.79999999999999993</v>
          </cell>
        </row>
        <row r="25">
          <cell r="N25">
            <v>0.79999999999999993</v>
          </cell>
        </row>
        <row r="26">
          <cell r="N26">
            <v>0.79999999999999993</v>
          </cell>
        </row>
        <row r="27">
          <cell r="N27">
            <v>0.79999999999999993</v>
          </cell>
        </row>
        <row r="28">
          <cell r="N28">
            <v>0.79999999999999993</v>
          </cell>
        </row>
        <row r="29">
          <cell r="N29">
            <v>0.79999999999999993</v>
          </cell>
        </row>
        <row r="30">
          <cell r="N30">
            <v>0.79999999999999993</v>
          </cell>
        </row>
      </sheetData>
      <sheetData sheetId="30"/>
      <sheetData sheetId="31"/>
      <sheetData sheetId="32">
        <row r="23">
          <cell r="N23">
            <v>0.69568463418715276</v>
          </cell>
        </row>
      </sheetData>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natural-resources.canada.ca/our-natural-resources/minerals-mining/mining-data-statistics-and-analysis/minerals-metals-facts/uranium-and-nuclear-power-facts/2007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nsc-ccsn.gc.ca/eng/reactors/power-plants/nuclear-facilities/pickering-nuclear-generating-station/" TargetMode="External"/><Relationship Id="rId7" Type="http://schemas.openxmlformats.org/officeDocument/2006/relationships/comments" Target="../comments4.xml"/><Relationship Id="rId2" Type="http://schemas.openxmlformats.org/officeDocument/2006/relationships/hyperlink" Target="https://www.cnsc-ccsn.gc.ca/eng/reactors/power-plants/nuclear-facilities/pickering-nuclear-generating-station/" TargetMode="External"/><Relationship Id="rId1" Type="http://schemas.openxmlformats.org/officeDocument/2006/relationships/hyperlink" Target="https://www.cnsc-ccsn.gc.ca/eng/reactors/power-plants/nuclear-facilities/bruce-nuclear-generating-station/" TargetMode="External"/><Relationship Id="rId6" Type="http://schemas.openxmlformats.org/officeDocument/2006/relationships/vmlDrawing" Target="../drawings/vmlDrawing4.vml"/><Relationship Id="rId5" Type="http://schemas.openxmlformats.org/officeDocument/2006/relationships/drawing" Target="../drawings/drawing1.xml"/><Relationship Id="rId4" Type="http://schemas.openxmlformats.org/officeDocument/2006/relationships/hyperlink" Target="https://www.cnsc-ccsn.gc.ca/eng/reactors/power-plants/nuclear-facilities/point-lepreau-nuclear-generating-st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A31"/>
  <sheetViews>
    <sheetView zoomScale="22" zoomScaleNormal="74" workbookViewId="0">
      <selection activeCell="F29" sqref="F29"/>
    </sheetView>
  </sheetViews>
  <sheetFormatPr defaultColWidth="9" defaultRowHeight="14.5"/>
  <cols>
    <col min="3" max="3" width="18.1796875" customWidth="1"/>
    <col min="6" max="6" width="9.26953125" customWidth="1"/>
    <col min="7" max="8" width="12" customWidth="1"/>
    <col min="9" max="9" width="15.54296875" customWidth="1"/>
    <col min="10" max="11" width="9.26953125" customWidth="1"/>
    <col min="12" max="12" width="15.26953125" customWidth="1"/>
    <col min="13" max="13" width="90.90625" customWidth="1"/>
    <col min="14" max="14" width="11.7265625" bestFit="1" customWidth="1"/>
    <col min="17" max="17" width="12" customWidth="1"/>
    <col min="21" max="21" width="18" customWidth="1"/>
  </cols>
  <sheetData>
    <row r="1" spans="3:27">
      <c r="E1" s="198" t="s">
        <v>619</v>
      </c>
    </row>
    <row r="2" spans="3:27" ht="15.5">
      <c r="M2" s="133" t="s">
        <v>0</v>
      </c>
    </row>
    <row r="3" spans="3:27">
      <c r="E3" s="107" t="s">
        <v>1</v>
      </c>
      <c r="S3" s="136" t="s">
        <v>2</v>
      </c>
      <c r="T3" s="136"/>
      <c r="U3" s="137"/>
      <c r="V3" s="137"/>
      <c r="W3" s="137"/>
      <c r="X3" s="137"/>
      <c r="Y3" s="137"/>
      <c r="Z3" s="137"/>
      <c r="AA3" s="137"/>
    </row>
    <row r="4" spans="3:27">
      <c r="C4" s="108" t="s">
        <v>3</v>
      </c>
      <c r="D4" s="108" t="s">
        <v>4</v>
      </c>
      <c r="E4" s="108" t="s">
        <v>5</v>
      </c>
      <c r="F4" s="109" t="s">
        <v>6</v>
      </c>
      <c r="G4" s="110" t="s">
        <v>7</v>
      </c>
      <c r="H4" s="110" t="s">
        <v>8</v>
      </c>
      <c r="I4" s="110" t="s">
        <v>9</v>
      </c>
      <c r="J4" s="110" t="s">
        <v>10</v>
      </c>
      <c r="K4" s="110" t="s">
        <v>11</v>
      </c>
      <c r="L4" s="110" t="s">
        <v>12</v>
      </c>
      <c r="M4" s="110" t="s">
        <v>13</v>
      </c>
      <c r="N4" s="110" t="s">
        <v>14</v>
      </c>
      <c r="O4" s="131" t="s">
        <v>15</v>
      </c>
      <c r="P4" s="131" t="s">
        <v>16</v>
      </c>
      <c r="Q4" s="131" t="s">
        <v>17</v>
      </c>
      <c r="S4" s="138" t="s">
        <v>18</v>
      </c>
      <c r="T4" s="139" t="s">
        <v>19</v>
      </c>
      <c r="U4" s="138" t="s">
        <v>3</v>
      </c>
      <c r="V4" s="138" t="s">
        <v>20</v>
      </c>
      <c r="W4" s="138" t="s">
        <v>21</v>
      </c>
      <c r="X4" s="138" t="s">
        <v>22</v>
      </c>
      <c r="Y4" s="138" t="s">
        <v>23</v>
      </c>
      <c r="Z4" s="138" t="s">
        <v>24</v>
      </c>
      <c r="AA4" s="138" t="s">
        <v>25</v>
      </c>
    </row>
    <row r="5" spans="3:27" ht="41.5">
      <c r="C5" s="145" t="s">
        <v>26</v>
      </c>
      <c r="D5" s="145" t="s">
        <v>27</v>
      </c>
      <c r="E5" s="145" t="s">
        <v>28</v>
      </c>
      <c r="F5">
        <v>2020</v>
      </c>
      <c r="G5" s="194">
        <f>[2]mvkmPerTJ_EFF!$C$31</f>
        <v>0.234859431664699</v>
      </c>
      <c r="H5" s="195">
        <f>AVERAGE([2]AFA_000kmPerVeh_AFA!$E$11:$K$11)</f>
        <v>21.646726853878899</v>
      </c>
      <c r="I5" s="194">
        <f>AVERAGE([2]Occupancy_ACTFLO_CAP2ACT!$D$11:$J$11)</f>
        <v>1.5</v>
      </c>
      <c r="J5" s="203">
        <f>27*1.45</f>
        <v>39.15</v>
      </c>
      <c r="K5" s="132">
        <f>J5/100</f>
        <v>0.39150000000000001</v>
      </c>
      <c r="L5" s="132">
        <f>J5*95%</f>
        <v>37.192500000000003</v>
      </c>
      <c r="M5" s="132">
        <f>J5*90%</f>
        <v>35.234999999999999</v>
      </c>
      <c r="N5" s="132">
        <f>M5/100</f>
        <v>0.35235</v>
      </c>
      <c r="O5">
        <v>1E-3</v>
      </c>
      <c r="P5">
        <f>30</f>
        <v>30</v>
      </c>
      <c r="S5" s="140" t="s">
        <v>29</v>
      </c>
      <c r="T5" s="140" t="s">
        <v>30</v>
      </c>
      <c r="U5" s="140" t="s">
        <v>31</v>
      </c>
      <c r="V5" s="140" t="s">
        <v>32</v>
      </c>
      <c r="W5" s="140" t="s">
        <v>33</v>
      </c>
      <c r="X5" s="140" t="s">
        <v>34</v>
      </c>
      <c r="Y5" s="140" t="s">
        <v>35</v>
      </c>
      <c r="Z5" s="140" t="s">
        <v>36</v>
      </c>
      <c r="AA5" s="140" t="s">
        <v>37</v>
      </c>
    </row>
    <row r="6" spans="3:27">
      <c r="C6" s="145" t="s">
        <v>38</v>
      </c>
      <c r="D6" s="145" t="s">
        <v>39</v>
      </c>
      <c r="E6" s="145" t="s">
        <v>28</v>
      </c>
      <c r="F6">
        <v>2020</v>
      </c>
      <c r="G6" s="194">
        <f>[2]mvkmPerTJ_EFF!$C$32</f>
        <v>0.234859431664699</v>
      </c>
      <c r="H6" s="195">
        <f>AVERAGE([2]AFA_000kmPerVeh_AFA!$E$12:$K$12)</f>
        <v>21.646726853878899</v>
      </c>
      <c r="I6" s="194">
        <f>AVERAGE([2]Occupancy_ACTFLO_CAP2ACT!$D$12:$J$12)</f>
        <v>1.5</v>
      </c>
      <c r="J6" s="203">
        <f t="shared" ref="J6:J9" si="0">27*1.45</f>
        <v>39.15</v>
      </c>
      <c r="K6" s="132">
        <f t="shared" ref="K6:K18" si="1">J6/100</f>
        <v>0.39150000000000001</v>
      </c>
      <c r="L6" s="132">
        <f t="shared" ref="L6:L27" si="2">J6*95%</f>
        <v>37.192500000000003</v>
      </c>
      <c r="M6" s="132">
        <f t="shared" ref="M6:M27" si="3">J6*90%</f>
        <v>35.234999999999999</v>
      </c>
      <c r="N6" s="132">
        <f t="shared" ref="N6:N18" si="4">M6/100</f>
        <v>0.35235</v>
      </c>
      <c r="O6">
        <v>1E-3</v>
      </c>
      <c r="P6">
        <f>30</f>
        <v>30</v>
      </c>
      <c r="S6" s="141" t="s">
        <v>40</v>
      </c>
      <c r="T6" s="142"/>
      <c r="U6" s="142"/>
      <c r="V6" s="142"/>
      <c r="W6" s="142"/>
      <c r="X6" s="142"/>
      <c r="Y6" s="142"/>
      <c r="Z6" s="142"/>
      <c r="AA6" s="142"/>
    </row>
    <row r="7" spans="3:27">
      <c r="C7" s="145" t="s">
        <v>41</v>
      </c>
      <c r="D7" s="145" t="s">
        <v>27</v>
      </c>
      <c r="E7" s="145" t="s">
        <v>28</v>
      </c>
      <c r="F7">
        <v>2020</v>
      </c>
      <c r="G7" s="194">
        <f>[2]mvkmPerTJ_EFF!$C$33</f>
        <v>0.13300000000000001</v>
      </c>
      <c r="H7" s="195">
        <f>AVERAGE([2]AFA_000kmPerVeh_AFA!$E$13:$K$13)</f>
        <v>21.646726853878899</v>
      </c>
      <c r="I7" s="194">
        <f>AVERAGE([2]Occupancy_ACTFLO_CAP2ACT!$D$13:$J$13)</f>
        <v>1</v>
      </c>
      <c r="J7" s="203">
        <f t="shared" si="0"/>
        <v>39.15</v>
      </c>
      <c r="K7" s="132">
        <f t="shared" si="1"/>
        <v>0.39150000000000001</v>
      </c>
      <c r="L7" s="132">
        <f t="shared" si="2"/>
        <v>37.192500000000003</v>
      </c>
      <c r="M7" s="132">
        <f t="shared" si="3"/>
        <v>35.234999999999999</v>
      </c>
      <c r="N7" s="132">
        <f t="shared" si="4"/>
        <v>0.35235</v>
      </c>
      <c r="O7">
        <v>1E-3</v>
      </c>
      <c r="P7">
        <f>30</f>
        <v>30</v>
      </c>
      <c r="S7" s="144" t="s">
        <v>42</v>
      </c>
      <c r="T7" s="137"/>
      <c r="U7" s="145" t="s">
        <v>26</v>
      </c>
      <c r="V7" s="144"/>
      <c r="W7" s="137" t="s">
        <v>43</v>
      </c>
      <c r="X7" s="137" t="s">
        <v>44</v>
      </c>
      <c r="Y7" s="137"/>
      <c r="Z7" s="137" t="s">
        <v>45</v>
      </c>
      <c r="AA7" s="137"/>
    </row>
    <row r="8" spans="3:27">
      <c r="C8" s="145" t="s">
        <v>46</v>
      </c>
      <c r="D8" s="145" t="s">
        <v>27</v>
      </c>
      <c r="E8" s="145" t="s">
        <v>28</v>
      </c>
      <c r="F8">
        <v>2020</v>
      </c>
      <c r="G8" s="194">
        <f>[2]mvkmPerTJ_EFF!$C$34</f>
        <v>0.13300000000000001</v>
      </c>
      <c r="H8" s="195">
        <f>AVERAGE([2]AFA_000kmPerVeh_AFA!$E$14:$K$14)</f>
        <v>21.646726853878899</v>
      </c>
      <c r="I8" s="194">
        <f>AVERAGE([2]Occupancy_ACTFLO_CAP2ACT!$D$14:$J$14)</f>
        <v>5</v>
      </c>
      <c r="J8" s="203">
        <f t="shared" si="0"/>
        <v>39.15</v>
      </c>
      <c r="K8" s="132">
        <f t="shared" si="1"/>
        <v>0.39150000000000001</v>
      </c>
      <c r="L8" s="132">
        <f t="shared" si="2"/>
        <v>37.192500000000003</v>
      </c>
      <c r="M8" s="132">
        <f t="shared" si="3"/>
        <v>35.234999999999999</v>
      </c>
      <c r="N8" s="132">
        <f t="shared" si="4"/>
        <v>0.35235</v>
      </c>
      <c r="O8">
        <v>1E-3</v>
      </c>
      <c r="P8">
        <f>30</f>
        <v>30</v>
      </c>
      <c r="S8" s="137"/>
      <c r="T8" s="137"/>
      <c r="U8" s="145" t="s">
        <v>38</v>
      </c>
      <c r="V8" s="144"/>
      <c r="W8" s="137" t="s">
        <v>43</v>
      </c>
      <c r="X8" s="137" t="s">
        <v>44</v>
      </c>
      <c r="Y8" s="137"/>
      <c r="Z8" s="137" t="s">
        <v>45</v>
      </c>
      <c r="AA8" s="137"/>
    </row>
    <row r="9" spans="3:27">
      <c r="C9" s="145" t="s">
        <v>47</v>
      </c>
      <c r="D9" s="145" t="s">
        <v>39</v>
      </c>
      <c r="E9" s="145" t="s">
        <v>28</v>
      </c>
      <c r="F9">
        <v>2020</v>
      </c>
      <c r="G9" s="194">
        <f>[2]mvkmPerTJ_EFF!$C$35</f>
        <v>0.12</v>
      </c>
      <c r="H9" s="195">
        <f>AVERAGE([2]AFA_000kmPerVeh_AFA!$E$15:$K$15)</f>
        <v>43.05127480329331</v>
      </c>
      <c r="I9" s="194">
        <f>AVERAGE([2]Occupancy_ACTFLO_CAP2ACT!$D$15:$J$15)</f>
        <v>20</v>
      </c>
      <c r="J9" s="203">
        <f t="shared" si="0"/>
        <v>39.15</v>
      </c>
      <c r="K9" s="132">
        <f t="shared" si="1"/>
        <v>0.39150000000000001</v>
      </c>
      <c r="L9" s="132">
        <f t="shared" si="2"/>
        <v>37.192500000000003</v>
      </c>
      <c r="M9" s="132">
        <f t="shared" si="3"/>
        <v>35.234999999999999</v>
      </c>
      <c r="N9" s="132">
        <f t="shared" si="4"/>
        <v>0.35235</v>
      </c>
      <c r="O9">
        <v>1E-3</v>
      </c>
      <c r="P9">
        <f>30</f>
        <v>30</v>
      </c>
      <c r="S9" s="137"/>
      <c r="T9" s="137"/>
      <c r="U9" s="145" t="s">
        <v>41</v>
      </c>
      <c r="V9" s="144"/>
      <c r="W9" s="137" t="s">
        <v>43</v>
      </c>
      <c r="X9" s="137" t="s">
        <v>44</v>
      </c>
      <c r="Y9" s="137"/>
      <c r="Z9" s="137" t="s">
        <v>45</v>
      </c>
      <c r="AA9" s="137"/>
    </row>
    <row r="10" spans="3:27">
      <c r="C10" s="145" t="s">
        <v>48</v>
      </c>
      <c r="D10" s="145" t="s">
        <v>27</v>
      </c>
      <c r="E10" s="154" t="s">
        <v>49</v>
      </c>
      <c r="F10">
        <v>2020</v>
      </c>
      <c r="G10" s="194">
        <f>[2]mvkmPerTJ_EFF!$C$36</f>
        <v>0.299107700323543</v>
      </c>
      <c r="H10" s="195">
        <f>AVERAGE([2]AFA_000kmPerVeh_AFA!$E$16:$K$16)</f>
        <v>5.337736731412341</v>
      </c>
      <c r="I10" s="194">
        <f>AVERAGE([2]Occupancy_ACTFLO_CAP2ACT!$D$16:$J$16)</f>
        <v>1.0999999999999999</v>
      </c>
      <c r="J10" s="132">
        <f>14.5</f>
        <v>14.5</v>
      </c>
      <c r="K10" s="132">
        <f t="shared" si="1"/>
        <v>0.14499999999999999</v>
      </c>
      <c r="L10" s="132">
        <f t="shared" si="2"/>
        <v>13.775</v>
      </c>
      <c r="M10" s="132">
        <f t="shared" si="3"/>
        <v>13.05</v>
      </c>
      <c r="N10" s="132">
        <f t="shared" si="4"/>
        <v>0.1305</v>
      </c>
      <c r="O10">
        <v>1E-3</v>
      </c>
      <c r="P10">
        <f>30</f>
        <v>30</v>
      </c>
      <c r="S10" s="137"/>
      <c r="T10" s="137"/>
      <c r="U10" s="145" t="s">
        <v>46</v>
      </c>
      <c r="V10" s="144"/>
      <c r="W10" s="137" t="s">
        <v>43</v>
      </c>
      <c r="X10" s="137" t="s">
        <v>44</v>
      </c>
      <c r="Y10" s="137"/>
      <c r="Z10" s="137" t="s">
        <v>45</v>
      </c>
      <c r="AA10" s="137"/>
    </row>
    <row r="11" spans="3:27">
      <c r="C11" s="145" t="s">
        <v>50</v>
      </c>
      <c r="D11" s="145" t="s">
        <v>39</v>
      </c>
      <c r="E11" t="s">
        <v>51</v>
      </c>
      <c r="F11">
        <v>2020</v>
      </c>
      <c r="G11" s="194">
        <f>[2]mvkmPerTJ_EFF!$C$26</f>
        <v>0.14869446261821201</v>
      </c>
      <c r="H11" s="196">
        <f>AVERAGE([2]AFA_000kmPerVeh_AFA!$E$6:$K$6)</f>
        <v>54.926793128710699</v>
      </c>
      <c r="I11">
        <v>19.78</v>
      </c>
      <c r="J11" s="132">
        <f t="shared" ref="J11:J16" si="5">45</f>
        <v>45</v>
      </c>
      <c r="K11" s="132">
        <f t="shared" si="1"/>
        <v>0.45</v>
      </c>
      <c r="L11" s="132">
        <f t="shared" si="2"/>
        <v>42.75</v>
      </c>
      <c r="M11" s="132">
        <f t="shared" si="3"/>
        <v>40.5</v>
      </c>
      <c r="N11" s="132">
        <f t="shared" si="4"/>
        <v>0.40500000000000003</v>
      </c>
      <c r="O11">
        <v>1E-3</v>
      </c>
      <c r="P11">
        <f>30</f>
        <v>30</v>
      </c>
      <c r="S11" s="137"/>
      <c r="T11" s="137"/>
      <c r="U11" s="145" t="s">
        <v>47</v>
      </c>
      <c r="V11" s="144"/>
      <c r="W11" s="137" t="s">
        <v>43</v>
      </c>
      <c r="X11" s="137" t="s">
        <v>44</v>
      </c>
      <c r="Y11" s="137"/>
      <c r="Z11" s="137" t="s">
        <v>45</v>
      </c>
      <c r="AA11" s="137"/>
    </row>
    <row r="12" spans="3:27">
      <c r="C12" s="145" t="s">
        <v>52</v>
      </c>
      <c r="D12" s="145" t="s">
        <v>27</v>
      </c>
      <c r="E12" t="s">
        <v>51</v>
      </c>
      <c r="F12">
        <v>2020</v>
      </c>
      <c r="G12" s="194">
        <f>[2]mvkmPerTJ_EFF!$C$25</f>
        <v>0.14869446261821201</v>
      </c>
      <c r="H12" s="196">
        <f>AVERAGE([2]AFA_000kmPerVeh_AFA!$E$5:$K$5)</f>
        <v>54.926793128710699</v>
      </c>
      <c r="I12">
        <v>19.78</v>
      </c>
      <c r="J12" s="132">
        <f t="shared" si="5"/>
        <v>45</v>
      </c>
      <c r="K12" s="132">
        <f t="shared" si="1"/>
        <v>0.45</v>
      </c>
      <c r="L12" s="132">
        <f t="shared" si="2"/>
        <v>42.75</v>
      </c>
      <c r="M12" s="132">
        <f t="shared" si="3"/>
        <v>40.5</v>
      </c>
      <c r="N12" s="132">
        <f t="shared" si="4"/>
        <v>0.40500000000000003</v>
      </c>
      <c r="O12">
        <v>1E-3</v>
      </c>
      <c r="P12">
        <f>30</f>
        <v>30</v>
      </c>
      <c r="S12" s="146"/>
      <c r="T12" s="146"/>
      <c r="U12" s="145" t="s">
        <v>48</v>
      </c>
      <c r="V12" s="147"/>
      <c r="W12" s="146" t="s">
        <v>53</v>
      </c>
      <c r="X12" s="146" t="s">
        <v>44</v>
      </c>
      <c r="Y12" s="146"/>
      <c r="Z12" s="146" t="s">
        <v>45</v>
      </c>
      <c r="AA12" s="146"/>
    </row>
    <row r="13" spans="3:27">
      <c r="C13" s="145" t="s">
        <v>54</v>
      </c>
      <c r="D13" s="145" t="s">
        <v>39</v>
      </c>
      <c r="E13" t="s">
        <v>51</v>
      </c>
      <c r="F13">
        <v>2020</v>
      </c>
      <c r="G13" s="194">
        <f>[2]mvkmPerTJ_EFF!$C$28</f>
        <v>3.7728445738949297E-2</v>
      </c>
      <c r="H13" s="196">
        <f>AVERAGE([2]AFA_000kmPerVeh_AFA!$E$8:$K$8)</f>
        <v>54.926793128710699</v>
      </c>
      <c r="I13">
        <v>19.78</v>
      </c>
      <c r="J13" s="132">
        <f t="shared" si="5"/>
        <v>45</v>
      </c>
      <c r="K13" s="132">
        <f t="shared" si="1"/>
        <v>0.45</v>
      </c>
      <c r="L13" s="132">
        <f t="shared" si="2"/>
        <v>42.75</v>
      </c>
      <c r="M13" s="132">
        <f t="shared" si="3"/>
        <v>40.5</v>
      </c>
      <c r="N13" s="132">
        <f t="shared" si="4"/>
        <v>0.40500000000000003</v>
      </c>
      <c r="O13">
        <v>1E-3</v>
      </c>
      <c r="P13">
        <f>30</f>
        <v>30</v>
      </c>
      <c r="S13" s="137"/>
      <c r="T13" s="137"/>
      <c r="U13" s="145" t="s">
        <v>50</v>
      </c>
      <c r="V13" s="144"/>
      <c r="W13" s="137" t="s">
        <v>53</v>
      </c>
      <c r="X13" s="137" t="s">
        <v>44</v>
      </c>
      <c r="Y13" s="137"/>
      <c r="Z13" s="137" t="s">
        <v>45</v>
      </c>
      <c r="AA13" s="137"/>
    </row>
    <row r="14" spans="3:27">
      <c r="C14" s="145" t="s">
        <v>55</v>
      </c>
      <c r="D14" s="145" t="s">
        <v>27</v>
      </c>
      <c r="E14" t="s">
        <v>51</v>
      </c>
      <c r="F14">
        <v>2020</v>
      </c>
      <c r="G14" s="194">
        <f>[2]mvkmPerTJ_EFF!$C$27</f>
        <v>3.7728445738949297E-2</v>
      </c>
      <c r="H14" s="196">
        <f>AVERAGE([2]AFA_000kmPerVeh_AFA!$E$7:$K$7)</f>
        <v>54.926793128710699</v>
      </c>
      <c r="I14">
        <v>19.78</v>
      </c>
      <c r="J14" s="132">
        <f t="shared" si="5"/>
        <v>45</v>
      </c>
      <c r="K14" s="132">
        <f t="shared" si="1"/>
        <v>0.45</v>
      </c>
      <c r="L14" s="132">
        <f t="shared" si="2"/>
        <v>42.75</v>
      </c>
      <c r="M14" s="132">
        <f t="shared" si="3"/>
        <v>40.5</v>
      </c>
      <c r="N14" s="132">
        <f t="shared" si="4"/>
        <v>0.40500000000000003</v>
      </c>
      <c r="O14">
        <v>1E-3</v>
      </c>
      <c r="P14">
        <f>30</f>
        <v>30</v>
      </c>
      <c r="S14" s="137"/>
      <c r="T14" s="137"/>
      <c r="U14" s="145" t="s">
        <v>52</v>
      </c>
      <c r="V14" s="144"/>
      <c r="W14" s="137" t="s">
        <v>53</v>
      </c>
      <c r="X14" s="137" t="s">
        <v>44</v>
      </c>
      <c r="Y14" s="137"/>
      <c r="Z14" s="137" t="s">
        <v>45</v>
      </c>
      <c r="AA14" s="137"/>
    </row>
    <row r="15" spans="3:27">
      <c r="C15" s="145" t="s">
        <v>56</v>
      </c>
      <c r="D15" s="145" t="s">
        <v>39</v>
      </c>
      <c r="E15" t="s">
        <v>51</v>
      </c>
      <c r="F15">
        <v>2020</v>
      </c>
      <c r="G15" s="194">
        <f>[2]mvkmPerTJ_EFF!$C$30</f>
        <v>0.114900266568618</v>
      </c>
      <c r="H15" s="196">
        <f>AVERAGE([2]AFA_000kmPerVeh_AFA!$E$10:$K$10)</f>
        <v>54.926793128710699</v>
      </c>
      <c r="I15">
        <v>19.78</v>
      </c>
      <c r="J15" s="132">
        <f t="shared" si="5"/>
        <v>45</v>
      </c>
      <c r="K15" s="132">
        <f t="shared" si="1"/>
        <v>0.45</v>
      </c>
      <c r="L15" s="132">
        <f t="shared" si="2"/>
        <v>42.75</v>
      </c>
      <c r="M15" s="132">
        <f t="shared" si="3"/>
        <v>40.5</v>
      </c>
      <c r="N15" s="132">
        <f t="shared" si="4"/>
        <v>0.40500000000000003</v>
      </c>
      <c r="O15">
        <v>1E-3</v>
      </c>
      <c r="P15">
        <f>30</f>
        <v>30</v>
      </c>
      <c r="S15" s="137"/>
      <c r="T15" s="137"/>
      <c r="U15" s="145" t="s">
        <v>54</v>
      </c>
      <c r="V15" s="144"/>
      <c r="W15" s="137" t="s">
        <v>53</v>
      </c>
      <c r="X15" s="137" t="s">
        <v>44</v>
      </c>
      <c r="Y15" s="137"/>
      <c r="Z15" s="137" t="s">
        <v>45</v>
      </c>
      <c r="AA15" s="137"/>
    </row>
    <row r="16" spans="3:27">
      <c r="C16" s="145" t="s">
        <v>57</v>
      </c>
      <c r="D16" s="145" t="s">
        <v>27</v>
      </c>
      <c r="E16" t="s">
        <v>51</v>
      </c>
      <c r="F16">
        <v>2020</v>
      </c>
      <c r="G16" s="194">
        <f>[2]mvkmPerTJ_EFF!$C$29</f>
        <v>0.114900266568618</v>
      </c>
      <c r="H16" s="196">
        <f>AVERAGE([2]AFA_000kmPerVeh_AFA!$E$9:$K$9)</f>
        <v>54.926793128710699</v>
      </c>
      <c r="I16">
        <v>19.78</v>
      </c>
      <c r="J16" s="132">
        <f t="shared" si="5"/>
        <v>45</v>
      </c>
      <c r="K16" s="132">
        <f t="shared" si="1"/>
        <v>0.45</v>
      </c>
      <c r="L16" s="132">
        <f t="shared" si="2"/>
        <v>42.75</v>
      </c>
      <c r="M16" s="132">
        <f t="shared" si="3"/>
        <v>40.5</v>
      </c>
      <c r="N16" s="132">
        <f t="shared" si="4"/>
        <v>0.40500000000000003</v>
      </c>
      <c r="O16">
        <v>1E-3</v>
      </c>
      <c r="P16">
        <f>30</f>
        <v>30</v>
      </c>
      <c r="S16" s="137"/>
      <c r="T16" s="137"/>
      <c r="U16" s="145" t="s">
        <v>55</v>
      </c>
      <c r="V16" s="144"/>
      <c r="W16" s="137" t="s">
        <v>53</v>
      </c>
      <c r="X16" s="137" t="s">
        <v>44</v>
      </c>
      <c r="Y16" s="137"/>
      <c r="Z16" s="137" t="s">
        <v>45</v>
      </c>
      <c r="AA16" s="137"/>
    </row>
    <row r="17" spans="3:27">
      <c r="C17" s="145" t="s">
        <v>58</v>
      </c>
      <c r="D17" s="145" t="s">
        <v>27</v>
      </c>
      <c r="E17" s="145" t="s">
        <v>59</v>
      </c>
      <c r="F17">
        <v>2020</v>
      </c>
      <c r="G17" s="194">
        <f>[2]mvkmPerTJ_EFF!$C$37</f>
        <v>0.59031877213695405</v>
      </c>
      <c r="H17" s="195">
        <f>AVERAGE([2]AFA_000kmPerVeh_AFA!$E$17:$K$17)</f>
        <v>19.982046670009705</v>
      </c>
      <c r="I17">
        <v>1.58</v>
      </c>
      <c r="J17" s="132">
        <f>15*1.45</f>
        <v>21.75</v>
      </c>
      <c r="K17" s="132">
        <f t="shared" si="1"/>
        <v>0.2175</v>
      </c>
      <c r="L17" s="132">
        <f t="shared" si="2"/>
        <v>20.662500000000001</v>
      </c>
      <c r="M17" s="132">
        <f t="shared" si="3"/>
        <v>19.574999999999999</v>
      </c>
      <c r="N17" s="132">
        <f t="shared" si="4"/>
        <v>0.19575000000000001</v>
      </c>
      <c r="O17">
        <v>1E-3</v>
      </c>
      <c r="P17">
        <f>30</f>
        <v>30</v>
      </c>
      <c r="S17" s="137"/>
      <c r="T17" s="137"/>
      <c r="U17" s="145" t="s">
        <v>56</v>
      </c>
      <c r="V17" s="144"/>
      <c r="W17" s="137" t="s">
        <v>53</v>
      </c>
      <c r="X17" s="137" t="s">
        <v>44</v>
      </c>
      <c r="Y17" s="137"/>
      <c r="Z17" s="137" t="s">
        <v>45</v>
      </c>
      <c r="AA17" s="137"/>
    </row>
    <row r="18" spans="3:27">
      <c r="C18" s="145" t="s">
        <v>60</v>
      </c>
      <c r="D18" s="145" t="s">
        <v>39</v>
      </c>
      <c r="E18" s="145" t="s">
        <v>59</v>
      </c>
      <c r="F18">
        <v>2020</v>
      </c>
      <c r="G18" s="194">
        <f>[2]mvkmPerTJ_EFF!$C$38</f>
        <v>0.36251536868650702</v>
      </c>
      <c r="H18" s="195">
        <f>AVERAGE([2]AFA_000kmPerVeh_AFA!$E$18:$K$18)</f>
        <v>19.982046670009705</v>
      </c>
      <c r="I18">
        <v>1.58</v>
      </c>
      <c r="J18" s="132">
        <f>15*1.45</f>
        <v>21.75</v>
      </c>
      <c r="K18" s="132">
        <f t="shared" si="1"/>
        <v>0.2175</v>
      </c>
      <c r="L18" s="132">
        <f t="shared" si="2"/>
        <v>20.662500000000001</v>
      </c>
      <c r="M18" s="132">
        <f t="shared" si="3"/>
        <v>19.574999999999999</v>
      </c>
      <c r="N18" s="132">
        <f t="shared" si="4"/>
        <v>0.19575000000000001</v>
      </c>
      <c r="O18">
        <v>1E-3</v>
      </c>
      <c r="P18">
        <f>30</f>
        <v>30</v>
      </c>
      <c r="S18" s="137"/>
      <c r="T18" s="137"/>
      <c r="U18" s="145" t="s">
        <v>57</v>
      </c>
      <c r="V18" s="144"/>
      <c r="W18" s="137" t="s">
        <v>53</v>
      </c>
      <c r="X18" s="137" t="s">
        <v>44</v>
      </c>
      <c r="Y18" s="137"/>
      <c r="Z18" s="137" t="s">
        <v>45</v>
      </c>
      <c r="AA18" s="137"/>
    </row>
    <row r="19" spans="3:27">
      <c r="C19" s="188" t="s">
        <v>61</v>
      </c>
      <c r="D19" s="145" t="s">
        <v>62</v>
      </c>
      <c r="E19" s="145" t="s">
        <v>59</v>
      </c>
      <c r="F19">
        <v>2020</v>
      </c>
      <c r="G19" s="189">
        <v>3.3039999999999998</v>
      </c>
      <c r="H19">
        <v>19.982046670009701</v>
      </c>
      <c r="I19">
        <v>1.58</v>
      </c>
      <c r="J19">
        <f>38*1.35</f>
        <v>51.3</v>
      </c>
      <c r="K19" s="132">
        <f>K17</f>
        <v>0.2175</v>
      </c>
      <c r="L19" s="132">
        <f t="shared" si="2"/>
        <v>48.734999999999999</v>
      </c>
      <c r="M19" s="132">
        <f t="shared" si="3"/>
        <v>46.17</v>
      </c>
      <c r="N19" s="132">
        <f>N17</f>
        <v>0.19575000000000001</v>
      </c>
      <c r="O19">
        <v>1E-3</v>
      </c>
      <c r="P19">
        <v>8</v>
      </c>
      <c r="Q19" s="157">
        <v>1</v>
      </c>
      <c r="R19" s="199" t="s">
        <v>618</v>
      </c>
      <c r="U19" s="145" t="s">
        <v>58</v>
      </c>
      <c r="W19" s="137" t="s">
        <v>53</v>
      </c>
      <c r="X19" s="137" t="s">
        <v>44</v>
      </c>
      <c r="Z19" s="137" t="s">
        <v>45</v>
      </c>
    </row>
    <row r="20" spans="3:27">
      <c r="C20" s="188" t="s">
        <v>63</v>
      </c>
      <c r="D20" s="145" t="s">
        <v>62</v>
      </c>
      <c r="E20" s="145" t="s">
        <v>59</v>
      </c>
      <c r="F20">
        <v>2020</v>
      </c>
      <c r="G20" s="189">
        <v>3.3039999999999998</v>
      </c>
      <c r="H20">
        <v>19.982046670009701</v>
      </c>
      <c r="I20">
        <v>1.58</v>
      </c>
      <c r="J20">
        <f t="shared" ref="J20:J22" si="6">38*1.35</f>
        <v>51.3</v>
      </c>
      <c r="K20" s="132">
        <f>K19</f>
        <v>0.2175</v>
      </c>
      <c r="L20" s="132">
        <f t="shared" si="2"/>
        <v>48.734999999999999</v>
      </c>
      <c r="M20" s="132">
        <f t="shared" si="3"/>
        <v>46.17</v>
      </c>
      <c r="N20" s="132">
        <f>N19</f>
        <v>0.19575000000000001</v>
      </c>
      <c r="O20">
        <v>1E-3</v>
      </c>
      <c r="P20">
        <v>8</v>
      </c>
      <c r="Q20" s="157">
        <v>0.9</v>
      </c>
      <c r="U20" s="145" t="s">
        <v>60</v>
      </c>
      <c r="W20" s="137" t="s">
        <v>53</v>
      </c>
      <c r="X20" s="137" t="s">
        <v>44</v>
      </c>
      <c r="Z20" s="137" t="s">
        <v>45</v>
      </c>
    </row>
    <row r="21" spans="3:27">
      <c r="C21" s="188"/>
      <c r="D21" s="145" t="s">
        <v>27</v>
      </c>
      <c r="E21" s="145"/>
      <c r="G21" s="189"/>
      <c r="K21" s="132"/>
      <c r="L21" s="132"/>
      <c r="M21" s="132"/>
      <c r="N21" s="132"/>
      <c r="Q21" s="157">
        <v>0.1</v>
      </c>
      <c r="U21" s="188" t="s">
        <v>61</v>
      </c>
      <c r="W21" s="137" t="s">
        <v>53</v>
      </c>
      <c r="X21" s="137" t="s">
        <v>44</v>
      </c>
      <c r="Z21" s="137" t="s">
        <v>45</v>
      </c>
    </row>
    <row r="22" spans="3:27">
      <c r="C22" s="188" t="s">
        <v>64</v>
      </c>
      <c r="D22" s="145" t="s">
        <v>62</v>
      </c>
      <c r="E22" s="145" t="s">
        <v>59</v>
      </c>
      <c r="F22">
        <v>2020</v>
      </c>
      <c r="G22" s="189">
        <v>1.9470000000000001</v>
      </c>
      <c r="H22">
        <v>19.982046670009701</v>
      </c>
      <c r="I22">
        <v>1.58</v>
      </c>
      <c r="J22">
        <f t="shared" si="6"/>
        <v>51.3</v>
      </c>
      <c r="K22" s="132">
        <f>K20</f>
        <v>0.2175</v>
      </c>
      <c r="L22" s="132">
        <f t="shared" si="2"/>
        <v>48.734999999999999</v>
      </c>
      <c r="M22" s="132">
        <f t="shared" si="3"/>
        <v>46.17</v>
      </c>
      <c r="N22" s="132">
        <f>N20</f>
        <v>0.19575000000000001</v>
      </c>
      <c r="O22">
        <v>1E-3</v>
      </c>
      <c r="P22">
        <v>8</v>
      </c>
      <c r="Q22" s="157">
        <v>0.5</v>
      </c>
      <c r="U22" s="188" t="s">
        <v>63</v>
      </c>
      <c r="W22" s="137" t="s">
        <v>53</v>
      </c>
      <c r="X22" s="137" t="s">
        <v>44</v>
      </c>
      <c r="Z22" s="137" t="s">
        <v>45</v>
      </c>
    </row>
    <row r="23" spans="3:27">
      <c r="C23" s="188"/>
      <c r="D23" s="145" t="s">
        <v>27</v>
      </c>
      <c r="E23" s="145"/>
      <c r="G23" s="189"/>
      <c r="K23" s="132"/>
      <c r="L23" s="132"/>
      <c r="M23" s="132"/>
      <c r="N23" s="132"/>
      <c r="Q23" s="157">
        <v>0.5</v>
      </c>
      <c r="U23" s="188" t="s">
        <v>64</v>
      </c>
      <c r="W23" s="137" t="s">
        <v>53</v>
      </c>
      <c r="X23" s="137" t="s">
        <v>44</v>
      </c>
      <c r="Z23" s="137" t="s">
        <v>45</v>
      </c>
    </row>
    <row r="24" spans="3:27">
      <c r="C24" s="188" t="s">
        <v>65</v>
      </c>
      <c r="D24" s="145" t="s">
        <v>62</v>
      </c>
      <c r="E24" s="145" t="s">
        <v>28</v>
      </c>
      <c r="F24">
        <v>2020</v>
      </c>
      <c r="G24" s="197">
        <f>AVERAGE([2]Electric_vehecle!$F$78:$L$78)</f>
        <v>1.288</v>
      </c>
      <c r="H24">
        <v>21.646726853878899</v>
      </c>
      <c r="I24" s="194">
        <f>AVERAGE([2]Occupancy_ACTFLO_CAP2ACT!$D$22:$J$22)</f>
        <v>1.91</v>
      </c>
      <c r="J24">
        <f>J5*J19/J17</f>
        <v>92.34</v>
      </c>
      <c r="K24">
        <f>K5</f>
        <v>0.39150000000000001</v>
      </c>
      <c r="L24" s="132">
        <f t="shared" si="2"/>
        <v>87.722999999999999</v>
      </c>
      <c r="M24" s="132">
        <f t="shared" si="3"/>
        <v>83.105999999999995</v>
      </c>
      <c r="N24">
        <f>N5</f>
        <v>0.35235</v>
      </c>
      <c r="O24">
        <v>1E-3</v>
      </c>
      <c r="P24">
        <v>8</v>
      </c>
      <c r="Q24" s="157">
        <v>1</v>
      </c>
      <c r="U24" s="188" t="s">
        <v>65</v>
      </c>
      <c r="W24" s="137" t="s">
        <v>43</v>
      </c>
      <c r="X24" s="137" t="s">
        <v>44</v>
      </c>
      <c r="Z24" s="137" t="s">
        <v>45</v>
      </c>
    </row>
    <row r="25" spans="3:27">
      <c r="C25" s="188" t="s">
        <v>66</v>
      </c>
      <c r="D25" s="145" t="s">
        <v>62</v>
      </c>
      <c r="E25" s="145" t="s">
        <v>28</v>
      </c>
      <c r="F25">
        <v>2020</v>
      </c>
      <c r="G25" s="197">
        <f>AVERAGE([2]Electric_vehecle!$F$77:$L$77)</f>
        <v>1.288</v>
      </c>
      <c r="H25">
        <v>21.646726853878899</v>
      </c>
      <c r="I25" s="194">
        <f>AVERAGE([2]Occupancy_ACTFLO_CAP2ACT!$D$23:$J$23)</f>
        <v>1.91</v>
      </c>
      <c r="J25">
        <f>J24</f>
        <v>92.34</v>
      </c>
      <c r="K25">
        <f>K6</f>
        <v>0.39150000000000001</v>
      </c>
      <c r="L25" s="132">
        <f t="shared" si="2"/>
        <v>87.722999999999999</v>
      </c>
      <c r="M25" s="132">
        <f t="shared" si="3"/>
        <v>83.105999999999995</v>
      </c>
      <c r="N25">
        <f>N6</f>
        <v>0.35235</v>
      </c>
      <c r="O25">
        <v>1E-3</v>
      </c>
      <c r="P25">
        <v>8</v>
      </c>
      <c r="Q25" s="157">
        <v>0.9</v>
      </c>
      <c r="U25" s="188" t="s">
        <v>66</v>
      </c>
      <c r="W25" s="137" t="s">
        <v>43</v>
      </c>
      <c r="X25" s="137" t="s">
        <v>44</v>
      </c>
      <c r="Z25" s="137" t="s">
        <v>45</v>
      </c>
    </row>
    <row r="26" spans="3:27">
      <c r="C26" s="188"/>
      <c r="D26" s="145" t="s">
        <v>27</v>
      </c>
      <c r="E26" s="145"/>
      <c r="G26" s="197"/>
      <c r="I26" s="198"/>
      <c r="L26" s="132"/>
      <c r="M26" s="132"/>
      <c r="Q26" s="157">
        <v>0.1</v>
      </c>
      <c r="U26" s="188" t="s">
        <v>67</v>
      </c>
      <c r="W26" s="137" t="s">
        <v>43</v>
      </c>
      <c r="X26" s="137" t="s">
        <v>44</v>
      </c>
      <c r="Z26" s="137" t="s">
        <v>45</v>
      </c>
    </row>
    <row r="27" spans="3:27">
      <c r="C27" s="188" t="s">
        <v>67</v>
      </c>
      <c r="D27" s="145" t="s">
        <v>62</v>
      </c>
      <c r="E27" s="145" t="s">
        <v>28</v>
      </c>
      <c r="F27">
        <v>2020</v>
      </c>
      <c r="G27" s="197">
        <f>AVERAGE([2]Electric_vehecle!$F$80:$L$80)</f>
        <v>0.75900000000000012</v>
      </c>
      <c r="H27">
        <v>21.646726853878899</v>
      </c>
      <c r="I27" s="194">
        <f>AVERAGE([2]Occupancy_ACTFLO_CAP2ACT!$D$24:$J$24)</f>
        <v>1.91</v>
      </c>
      <c r="J27">
        <f>J25</f>
        <v>92.34</v>
      </c>
      <c r="K27">
        <f>K7</f>
        <v>0.39150000000000001</v>
      </c>
      <c r="L27" s="132">
        <f t="shared" si="2"/>
        <v>87.722999999999999</v>
      </c>
      <c r="M27" s="132">
        <f t="shared" si="3"/>
        <v>83.105999999999995</v>
      </c>
      <c r="N27">
        <f>N7</f>
        <v>0.35235</v>
      </c>
      <c r="O27">
        <v>1E-3</v>
      </c>
      <c r="P27">
        <v>8</v>
      </c>
      <c r="Q27" s="157">
        <v>0.5</v>
      </c>
    </row>
    <row r="28" spans="3:27">
      <c r="D28" s="145" t="s">
        <v>27</v>
      </c>
      <c r="L28" s="132"/>
      <c r="Q28" s="157">
        <v>0.5</v>
      </c>
      <c r="U28" s="190"/>
    </row>
    <row r="29" spans="3:27">
      <c r="G29" s="189"/>
    </row>
    <row r="30" spans="3:27">
      <c r="J30" s="199" t="s">
        <v>68</v>
      </c>
    </row>
    <row r="31" spans="3:27">
      <c r="J31" s="199" t="s">
        <v>620</v>
      </c>
    </row>
  </sheetData>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O23"/>
  <sheetViews>
    <sheetView workbookViewId="0">
      <selection activeCell="F15" sqref="F15"/>
    </sheetView>
  </sheetViews>
  <sheetFormatPr defaultColWidth="8.7265625" defaultRowHeight="14.5"/>
  <sheetData>
    <row r="3" spans="2:15">
      <c r="B3" s="3" t="s">
        <v>561</v>
      </c>
      <c r="C3" s="1"/>
      <c r="D3" s="4"/>
      <c r="E3" s="5"/>
      <c r="F3" s="5"/>
      <c r="G3" s="5"/>
      <c r="H3" s="5"/>
      <c r="I3" s="5"/>
      <c r="J3" s="4"/>
      <c r="K3" s="4"/>
      <c r="L3" s="4"/>
      <c r="M3" s="4"/>
      <c r="N3" s="4"/>
      <c r="O3" s="4"/>
    </row>
    <row r="4" spans="2:15">
      <c r="B4" s="6" t="s">
        <v>562</v>
      </c>
      <c r="C4" s="6" t="s">
        <v>563</v>
      </c>
      <c r="D4" s="7" t="s">
        <v>564</v>
      </c>
      <c r="E4" s="8" t="s">
        <v>550</v>
      </c>
      <c r="F4" s="8" t="s">
        <v>565</v>
      </c>
      <c r="G4" s="8" t="s">
        <v>566</v>
      </c>
      <c r="H4" s="8" t="s">
        <v>544</v>
      </c>
      <c r="I4" s="8" t="s">
        <v>567</v>
      </c>
      <c r="J4" s="8" t="s">
        <v>568</v>
      </c>
      <c r="K4" s="8"/>
      <c r="L4" s="8"/>
      <c r="M4" s="8"/>
      <c r="N4" s="8"/>
      <c r="O4" s="8"/>
    </row>
    <row r="5" spans="2:15">
      <c r="B5" s="9" t="s">
        <v>40</v>
      </c>
      <c r="C5" s="9">
        <v>0</v>
      </c>
      <c r="D5" s="5"/>
      <c r="E5" s="5"/>
      <c r="F5" s="10"/>
      <c r="G5" s="5"/>
      <c r="H5" s="5"/>
      <c r="I5" s="5"/>
      <c r="J5" s="5"/>
      <c r="K5" s="5"/>
      <c r="L5" s="5"/>
      <c r="M5" s="5"/>
      <c r="N5" s="5"/>
      <c r="O5" s="5"/>
    </row>
    <row r="6" spans="2:15">
      <c r="B6" s="59" t="s">
        <v>541</v>
      </c>
      <c r="C6" s="9"/>
      <c r="D6" s="5"/>
      <c r="F6" s="10"/>
      <c r="G6" s="5"/>
      <c r="H6" s="5">
        <v>1</v>
      </c>
      <c r="I6" s="5"/>
      <c r="J6" s="5"/>
      <c r="K6" s="5"/>
      <c r="L6" s="5"/>
      <c r="M6" s="5"/>
      <c r="N6" s="5"/>
      <c r="O6" s="5"/>
    </row>
    <row r="7" spans="2:15">
      <c r="B7" s="59" t="s">
        <v>546</v>
      </c>
      <c r="C7" s="60"/>
      <c r="D7" s="60"/>
      <c r="E7" s="61"/>
      <c r="G7" s="61"/>
      <c r="H7" s="61">
        <v>1</v>
      </c>
      <c r="I7" s="60"/>
      <c r="J7" s="60"/>
      <c r="K7" s="60"/>
      <c r="L7" s="60"/>
      <c r="M7" s="60"/>
      <c r="N7" s="60"/>
      <c r="O7" s="60"/>
    </row>
    <row r="8" spans="2:15">
      <c r="B8" s="59" t="s">
        <v>548</v>
      </c>
      <c r="C8" s="60"/>
      <c r="D8" s="60"/>
      <c r="E8" s="60"/>
      <c r="F8" s="60"/>
      <c r="H8" s="60">
        <v>1</v>
      </c>
      <c r="I8" s="60"/>
      <c r="J8" s="60"/>
      <c r="K8" s="60"/>
      <c r="L8" s="60"/>
      <c r="M8" s="60"/>
      <c r="N8" s="60"/>
      <c r="O8" s="60"/>
    </row>
    <row r="9" spans="2:15">
      <c r="B9" s="59" t="s">
        <v>549</v>
      </c>
      <c r="C9" s="1"/>
      <c r="D9" s="1"/>
      <c r="E9" s="1">
        <v>1</v>
      </c>
      <c r="F9" s="1"/>
      <c r="G9" s="1"/>
      <c r="H9" s="1"/>
      <c r="J9" s="1"/>
      <c r="K9" s="1"/>
      <c r="L9" s="1"/>
      <c r="M9" s="1"/>
      <c r="N9" s="1"/>
      <c r="O9" s="1"/>
    </row>
    <row r="10" spans="2:15">
      <c r="B10" s="60"/>
      <c r="C10" s="1"/>
      <c r="D10" s="1"/>
      <c r="E10" s="1"/>
      <c r="F10" s="1"/>
      <c r="G10" s="1"/>
      <c r="H10" s="1"/>
      <c r="I10" s="1"/>
      <c r="J10" s="1"/>
      <c r="K10" s="1"/>
      <c r="L10" s="1"/>
      <c r="M10" s="1"/>
      <c r="N10" s="1"/>
      <c r="O10" s="1"/>
    </row>
    <row r="11" spans="2:15">
      <c r="B11" s="60"/>
      <c r="C11" s="1"/>
      <c r="D11" s="1"/>
      <c r="E11" s="1"/>
      <c r="F11" s="1"/>
      <c r="G11" s="1"/>
      <c r="H11" s="1"/>
      <c r="I11" s="1"/>
      <c r="J11" s="1"/>
      <c r="K11" s="1"/>
      <c r="L11" s="1"/>
      <c r="M11" s="1"/>
      <c r="N11" s="1"/>
      <c r="O11" s="1"/>
    </row>
    <row r="12" spans="2:15">
      <c r="B12" s="60"/>
      <c r="C12" s="1"/>
      <c r="D12" s="1"/>
      <c r="E12" s="1"/>
      <c r="F12" s="1"/>
      <c r="G12" s="1"/>
      <c r="H12" s="1"/>
      <c r="I12" s="1"/>
      <c r="J12" s="1"/>
      <c r="K12" s="1"/>
      <c r="L12" s="1"/>
      <c r="M12" s="1"/>
      <c r="N12" s="1"/>
      <c r="O12" s="1"/>
    </row>
    <row r="13" spans="2:15">
      <c r="B13" s="60"/>
      <c r="C13" s="1"/>
      <c r="D13" s="1"/>
      <c r="E13" s="1"/>
      <c r="F13" s="1"/>
      <c r="G13" s="1"/>
      <c r="H13" s="1"/>
      <c r="I13" s="1"/>
      <c r="J13" s="1"/>
      <c r="K13" s="1"/>
      <c r="L13" s="1"/>
      <c r="M13" s="1"/>
      <c r="N13" s="1"/>
      <c r="O13" s="1"/>
    </row>
    <row r="14" spans="2:15">
      <c r="B14" s="60"/>
      <c r="C14" s="1"/>
      <c r="D14" s="1"/>
      <c r="E14" s="1"/>
      <c r="F14" s="1"/>
      <c r="G14" s="1"/>
      <c r="H14" s="1"/>
      <c r="I14" s="1"/>
      <c r="J14" s="1"/>
      <c r="K14" s="1"/>
      <c r="L14" s="1"/>
      <c r="M14" s="1"/>
      <c r="N14" s="1"/>
      <c r="O14" s="1"/>
    </row>
    <row r="15" spans="2:15">
      <c r="B15" s="60"/>
      <c r="C15" s="1"/>
      <c r="D15" s="1"/>
      <c r="E15" s="1"/>
      <c r="F15" s="1"/>
      <c r="G15" s="1"/>
      <c r="H15" s="1"/>
      <c r="I15" s="1"/>
      <c r="J15" s="1"/>
      <c r="K15" s="1"/>
      <c r="L15" s="1"/>
      <c r="M15" s="1"/>
      <c r="N15" s="1"/>
      <c r="O15" s="1"/>
    </row>
    <row r="16" spans="2:15">
      <c r="B16" s="60"/>
      <c r="C16" s="1"/>
      <c r="D16" s="1"/>
      <c r="E16" s="1"/>
      <c r="F16" s="1"/>
      <c r="G16" s="1"/>
      <c r="H16" s="1"/>
      <c r="I16" s="1"/>
      <c r="J16" s="1"/>
      <c r="K16" s="1"/>
      <c r="L16" s="1"/>
      <c r="M16" s="1"/>
      <c r="N16" s="1"/>
      <c r="O16" s="1"/>
    </row>
    <row r="17" spans="2:15">
      <c r="B17" s="60"/>
      <c r="C17" s="1"/>
      <c r="D17" s="1"/>
      <c r="E17" s="1"/>
      <c r="F17" s="1"/>
      <c r="G17" s="1"/>
      <c r="H17" s="1"/>
      <c r="I17" s="1"/>
      <c r="J17" s="1"/>
      <c r="K17" s="1"/>
      <c r="L17" s="1"/>
      <c r="M17" s="1"/>
      <c r="N17" s="1"/>
      <c r="O17" s="1"/>
    </row>
    <row r="18" spans="2:15">
      <c r="B18" s="60"/>
      <c r="C18" s="1"/>
      <c r="D18" s="1"/>
      <c r="E18" s="1"/>
      <c r="F18" s="1"/>
      <c r="G18" s="1"/>
      <c r="H18" s="1"/>
      <c r="I18" s="1"/>
      <c r="J18" s="1"/>
      <c r="K18" s="1"/>
      <c r="L18" s="1"/>
      <c r="M18" s="1"/>
      <c r="N18" s="1"/>
      <c r="O18" s="1"/>
    </row>
    <row r="19" spans="2:15">
      <c r="B19" s="60"/>
      <c r="C19" s="1"/>
      <c r="D19" s="1"/>
      <c r="E19" s="1"/>
      <c r="F19" s="1"/>
      <c r="G19" s="1"/>
      <c r="H19" s="1"/>
      <c r="I19" s="1"/>
      <c r="J19" s="1"/>
      <c r="K19" s="1"/>
      <c r="L19" s="1"/>
      <c r="M19" s="1"/>
      <c r="N19" s="1"/>
      <c r="O19" s="1"/>
    </row>
    <row r="20" spans="2:15">
      <c r="B20" s="60"/>
      <c r="C20" s="1"/>
      <c r="D20" s="1"/>
      <c r="E20" s="1"/>
      <c r="F20" s="1"/>
      <c r="G20" s="1"/>
      <c r="H20" s="1"/>
      <c r="I20" s="1"/>
      <c r="J20" s="1"/>
      <c r="K20" s="1"/>
      <c r="L20" s="1"/>
      <c r="M20" s="1"/>
      <c r="N20" s="1"/>
      <c r="O20" s="1"/>
    </row>
    <row r="21" spans="2:15">
      <c r="B21" s="60"/>
      <c r="C21" s="1"/>
      <c r="D21" s="1"/>
      <c r="E21" s="1"/>
      <c r="F21" s="1"/>
      <c r="G21" s="1"/>
      <c r="H21" s="1"/>
      <c r="I21" s="1"/>
      <c r="J21" s="1"/>
      <c r="K21" s="1"/>
      <c r="L21" s="1"/>
      <c r="M21" s="1"/>
      <c r="N21" s="1"/>
      <c r="O21" s="1"/>
    </row>
    <row r="22" spans="2:15">
      <c r="B22" s="60"/>
      <c r="C22" s="1"/>
      <c r="D22" s="1"/>
      <c r="E22" s="1"/>
      <c r="F22" s="1"/>
      <c r="G22" s="1"/>
      <c r="H22" s="1"/>
      <c r="I22" s="1"/>
      <c r="J22" s="1"/>
      <c r="K22" s="1"/>
      <c r="L22" s="1"/>
      <c r="M22" s="1"/>
      <c r="N22" s="1"/>
      <c r="O22" s="1"/>
    </row>
    <row r="23" spans="2:15">
      <c r="B23" s="60"/>
      <c r="C23" s="1"/>
      <c r="D23" s="1"/>
      <c r="E23" s="1"/>
      <c r="F23" s="1"/>
      <c r="G23" s="1"/>
      <c r="H23" s="1"/>
      <c r="I23" s="1"/>
      <c r="J23" s="1"/>
      <c r="K23" s="1"/>
      <c r="L23" s="1"/>
      <c r="M23" s="1"/>
      <c r="N23" s="1"/>
      <c r="O23" s="1"/>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Y62"/>
  <sheetViews>
    <sheetView workbookViewId="0">
      <selection activeCell="B6" sqref="B6:B10"/>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3" ht="15.5">
      <c r="B3" s="24" t="s">
        <v>569</v>
      </c>
      <c r="C3" s="25"/>
      <c r="D3" s="25"/>
      <c r="E3" s="26" t="s">
        <v>1</v>
      </c>
      <c r="F3" s="26"/>
    </row>
    <row r="4" spans="2:23" ht="13">
      <c r="B4" s="27" t="s">
        <v>3</v>
      </c>
      <c r="C4" s="27" t="s">
        <v>20</v>
      </c>
      <c r="D4" s="27" t="s">
        <v>4</v>
      </c>
      <c r="E4" s="28" t="s">
        <v>5</v>
      </c>
      <c r="F4" s="29" t="s">
        <v>7</v>
      </c>
      <c r="G4" s="29" t="s">
        <v>525</v>
      </c>
      <c r="H4" s="29" t="s">
        <v>570</v>
      </c>
      <c r="I4" s="29" t="s">
        <v>8</v>
      </c>
      <c r="J4" s="29" t="s">
        <v>529</v>
      </c>
      <c r="K4" s="29" t="s">
        <v>10</v>
      </c>
      <c r="L4" s="29" t="s">
        <v>11</v>
      </c>
      <c r="M4" s="29" t="s">
        <v>15</v>
      </c>
      <c r="N4" s="29" t="s">
        <v>571</v>
      </c>
      <c r="O4" s="44" t="s">
        <v>572</v>
      </c>
    </row>
    <row r="5" spans="2:23">
      <c r="B5" s="30" t="s">
        <v>573</v>
      </c>
      <c r="C5" s="30"/>
      <c r="D5" s="30"/>
      <c r="E5" s="31"/>
      <c r="F5" s="31" t="s">
        <v>574</v>
      </c>
      <c r="G5" s="31" t="s">
        <v>575</v>
      </c>
      <c r="H5" s="31" t="s">
        <v>575</v>
      </c>
      <c r="I5" s="31" t="s">
        <v>574</v>
      </c>
      <c r="J5" s="31" t="s">
        <v>576</v>
      </c>
      <c r="K5" s="31" t="s">
        <v>577</v>
      </c>
      <c r="L5" s="31" t="s">
        <v>576</v>
      </c>
      <c r="M5" s="31"/>
      <c r="N5" s="31"/>
      <c r="Q5" s="1" t="s">
        <v>578</v>
      </c>
    </row>
    <row r="6" spans="2:23" s="22" customFormat="1">
      <c r="B6" s="11" t="s">
        <v>579</v>
      </c>
      <c r="C6" s="32" t="s">
        <v>580</v>
      </c>
      <c r="D6" s="32" t="str">
        <f>C36</f>
        <v>NUCU308</v>
      </c>
      <c r="E6" s="33" t="str">
        <f t="shared" ref="E6:E9" si="0">C37</f>
        <v>NUCREFUO3</v>
      </c>
      <c r="F6" s="34">
        <v>0.99</v>
      </c>
      <c r="G6" s="34">
        <v>0</v>
      </c>
      <c r="H6" s="34">
        <v>0</v>
      </c>
      <c r="I6" s="45">
        <v>0.90989898989898998</v>
      </c>
      <c r="J6" s="46">
        <f t="shared" ref="J6:J9" si="1">W6*1.35</f>
        <v>5.5228413810202697E-3</v>
      </c>
      <c r="K6" s="34"/>
      <c r="L6" s="34"/>
      <c r="M6" s="34">
        <f>M7</f>
        <v>1</v>
      </c>
      <c r="N6" s="33"/>
      <c r="O6" s="47"/>
      <c r="W6" s="34">
        <v>4.0909936155705696E-3</v>
      </c>
    </row>
    <row r="7" spans="2:23">
      <c r="B7" s="1" t="s">
        <v>581</v>
      </c>
      <c r="C7" s="1" t="s">
        <v>582</v>
      </c>
      <c r="D7" s="1" t="str">
        <f>E6</f>
        <v>NUCREFUO3</v>
      </c>
      <c r="E7" s="1" t="str">
        <f t="shared" si="0"/>
        <v>NUCUO2</v>
      </c>
      <c r="F7" s="1">
        <v>0.99</v>
      </c>
      <c r="G7" s="1">
        <v>0</v>
      </c>
      <c r="H7" s="1">
        <v>0</v>
      </c>
      <c r="I7" s="48">
        <v>0.90989898989898998</v>
      </c>
      <c r="J7" s="46">
        <f t="shared" si="1"/>
        <v>5.5228413810202697E-3</v>
      </c>
      <c r="M7" s="49">
        <v>1</v>
      </c>
      <c r="W7" s="56">
        <v>4.0909936155705696E-3</v>
      </c>
    </row>
    <row r="8" spans="2:23" ht="19">
      <c r="B8" s="13" t="s">
        <v>583</v>
      </c>
      <c r="C8" s="35" t="s">
        <v>584</v>
      </c>
      <c r="D8" s="13" t="str">
        <f>D7</f>
        <v>NUCREFUO3</v>
      </c>
      <c r="E8" s="13" t="str">
        <f t="shared" si="0"/>
        <v>NUCUF6</v>
      </c>
      <c r="F8" s="13">
        <v>0.99</v>
      </c>
      <c r="G8" s="13">
        <v>0</v>
      </c>
      <c r="H8" s="13">
        <v>0</v>
      </c>
      <c r="I8" s="50">
        <v>0.90989898989898998</v>
      </c>
      <c r="J8" s="46">
        <f t="shared" si="1"/>
        <v>5.5228413810202697E-3</v>
      </c>
      <c r="K8" s="13"/>
      <c r="L8" s="13"/>
      <c r="M8" s="51">
        <f>M7</f>
        <v>1</v>
      </c>
      <c r="N8" s="13"/>
      <c r="O8" s="13"/>
      <c r="Q8" s="57" t="s">
        <v>585</v>
      </c>
      <c r="S8" s="1" t="s">
        <v>586</v>
      </c>
      <c r="W8" s="58">
        <v>4.0909936155705696E-3</v>
      </c>
    </row>
    <row r="9" spans="2:23">
      <c r="B9" s="13" t="s">
        <v>587</v>
      </c>
      <c r="C9" s="13" t="s">
        <v>588</v>
      </c>
      <c r="D9" s="13" t="str">
        <f>E7</f>
        <v>NUCUO2</v>
      </c>
      <c r="E9" s="13" t="str">
        <f t="shared" si="0"/>
        <v>NUCFF</v>
      </c>
      <c r="F9" s="13">
        <v>0.99</v>
      </c>
      <c r="G9" s="13">
        <v>0</v>
      </c>
      <c r="H9" s="13">
        <v>0</v>
      </c>
      <c r="I9" s="50">
        <v>0.72179487179487201</v>
      </c>
      <c r="J9" s="46">
        <f t="shared" si="1"/>
        <v>0.386598896671419</v>
      </c>
      <c r="K9" s="13"/>
      <c r="L9" s="13"/>
      <c r="M9" s="51">
        <v>1</v>
      </c>
      <c r="N9" s="13"/>
      <c r="O9" s="13"/>
      <c r="W9" s="58">
        <v>0.28636955308994</v>
      </c>
    </row>
    <row r="10" spans="2:23">
      <c r="B10" s="14" t="s">
        <v>589</v>
      </c>
      <c r="C10" s="14" t="s">
        <v>590</v>
      </c>
      <c r="D10" s="14" t="str">
        <f>E9</f>
        <v>NUCFF</v>
      </c>
      <c r="E10" s="14" t="s">
        <v>542</v>
      </c>
      <c r="F10" s="36">
        <v>1</v>
      </c>
      <c r="G10" s="14"/>
      <c r="H10" s="14"/>
      <c r="I10" s="52"/>
      <c r="J10" s="22"/>
      <c r="K10" s="14"/>
      <c r="L10" s="14"/>
      <c r="M10" s="52">
        <v>1</v>
      </c>
      <c r="N10" s="14"/>
      <c r="O10" s="14"/>
    </row>
    <row r="11" spans="2:23">
      <c r="F11" s="37"/>
      <c r="I11" s="49"/>
      <c r="J11" s="53"/>
      <c r="M11" s="49"/>
    </row>
    <row r="12" spans="2:23">
      <c r="B12" s="13"/>
      <c r="C12" s="13"/>
      <c r="D12" s="13"/>
      <c r="E12" s="13"/>
      <c r="F12" s="38"/>
      <c r="G12" s="13"/>
      <c r="H12" s="13"/>
      <c r="I12" s="51"/>
      <c r="J12" s="54"/>
      <c r="K12" s="13"/>
      <c r="L12" s="13"/>
      <c r="M12" s="51"/>
      <c r="N12" s="13"/>
    </row>
    <row r="13" spans="2:23" s="23" customFormat="1">
      <c r="B13" s="23" t="s">
        <v>591</v>
      </c>
      <c r="C13" s="23" t="s">
        <v>592</v>
      </c>
      <c r="E13" s="23" t="s">
        <v>542</v>
      </c>
      <c r="O13" s="23">
        <v>1.25</v>
      </c>
    </row>
    <row r="14" spans="2:23" s="23" customFormat="1">
      <c r="B14" s="23" t="s">
        <v>593</v>
      </c>
      <c r="C14" s="23" t="s">
        <v>594</v>
      </c>
      <c r="E14" s="23" t="str">
        <f>C36</f>
        <v>NUCU308</v>
      </c>
      <c r="O14" s="23">
        <f>1/7</f>
        <v>0.14285714285714299</v>
      </c>
    </row>
    <row r="15" spans="2:23" s="23" customFormat="1"/>
    <row r="18" spans="2:25" ht="13">
      <c r="B18" s="39" t="s">
        <v>2</v>
      </c>
      <c r="C18" s="2"/>
      <c r="D18" s="2"/>
      <c r="E18" s="2"/>
      <c r="F18" s="2"/>
      <c r="G18" s="2"/>
      <c r="H18" s="2"/>
      <c r="I18" s="2"/>
    </row>
    <row r="19" spans="2:25" ht="13">
      <c r="B19" s="40" t="s">
        <v>18</v>
      </c>
      <c r="C19" s="41" t="s">
        <v>3</v>
      </c>
      <c r="D19" s="41" t="s">
        <v>20</v>
      </c>
      <c r="E19" s="41" t="s">
        <v>21</v>
      </c>
      <c r="F19" s="41" t="s">
        <v>22</v>
      </c>
      <c r="G19" s="41" t="s">
        <v>23</v>
      </c>
      <c r="H19" s="41" t="s">
        <v>24</v>
      </c>
      <c r="I19" s="55" t="s">
        <v>25</v>
      </c>
    </row>
    <row r="20" spans="2:25">
      <c r="B20" s="2" t="s">
        <v>595</v>
      </c>
      <c r="C20" s="11" t="s">
        <v>579</v>
      </c>
      <c r="D20" s="32" t="s">
        <v>580</v>
      </c>
      <c r="E20" s="2" t="s">
        <v>596</v>
      </c>
      <c r="F20" s="2" t="s">
        <v>575</v>
      </c>
      <c r="G20" s="2"/>
      <c r="H20" s="2"/>
      <c r="I20" s="2"/>
    </row>
    <row r="21" spans="2:25">
      <c r="B21" s="2"/>
      <c r="C21" s="1" t="s">
        <v>581</v>
      </c>
      <c r="D21" s="1" t="s">
        <v>582</v>
      </c>
      <c r="E21" s="2" t="s">
        <v>596</v>
      </c>
      <c r="F21" s="2" t="s">
        <v>575</v>
      </c>
      <c r="G21" s="2"/>
      <c r="H21" s="2"/>
      <c r="I21" s="2"/>
    </row>
    <row r="22" spans="2:25">
      <c r="B22" s="2"/>
      <c r="C22" s="13" t="s">
        <v>583</v>
      </c>
      <c r="D22" s="13" t="s">
        <v>584</v>
      </c>
      <c r="E22" s="2" t="s">
        <v>596</v>
      </c>
      <c r="F22" s="2" t="s">
        <v>575</v>
      </c>
      <c r="G22" s="2"/>
      <c r="H22" s="2"/>
      <c r="I22" s="2"/>
    </row>
    <row r="23" spans="2:25">
      <c r="B23" s="2"/>
      <c r="C23" s="13" t="s">
        <v>587</v>
      </c>
      <c r="D23" s="13" t="s">
        <v>588</v>
      </c>
      <c r="E23" s="2" t="s">
        <v>596</v>
      </c>
      <c r="F23" s="2" t="s">
        <v>575</v>
      </c>
      <c r="G23" s="2"/>
      <c r="H23" s="2"/>
      <c r="I23" s="2"/>
    </row>
    <row r="24" spans="2:25">
      <c r="B24" s="2"/>
      <c r="C24" s="14" t="s">
        <v>589</v>
      </c>
      <c r="D24" s="14" t="s">
        <v>590</v>
      </c>
      <c r="E24" s="2" t="s">
        <v>596</v>
      </c>
      <c r="F24" s="2" t="s">
        <v>575</v>
      </c>
      <c r="G24" s="2"/>
      <c r="H24" s="2"/>
      <c r="I24" s="2"/>
    </row>
    <row r="25" spans="2:25">
      <c r="B25" s="2"/>
      <c r="C25" s="2"/>
      <c r="D25" s="2"/>
      <c r="E25" s="2"/>
      <c r="F25" s="2"/>
      <c r="G25" s="2"/>
      <c r="H25" s="2"/>
      <c r="I25" s="2"/>
    </row>
    <row r="26" spans="2:25">
      <c r="B26" s="2"/>
      <c r="C26" s="2"/>
      <c r="D26" s="2"/>
      <c r="E26" s="2"/>
      <c r="F26" s="2"/>
      <c r="G26" s="2"/>
      <c r="H26" s="2"/>
      <c r="I26" s="2"/>
    </row>
    <row r="27" spans="2:25">
      <c r="B27" s="42"/>
      <c r="C27" s="42"/>
      <c r="D27" s="42"/>
      <c r="E27" s="42"/>
      <c r="F27" s="42"/>
      <c r="G27" s="42"/>
      <c r="H27" s="42"/>
      <c r="I27" s="42"/>
    </row>
    <row r="28" spans="2:25">
      <c r="B28" s="2"/>
      <c r="C28" s="2"/>
      <c r="D28" s="2"/>
      <c r="E28" s="2"/>
      <c r="F28" s="2"/>
      <c r="G28" s="2"/>
      <c r="H28" s="2"/>
      <c r="I28" s="2"/>
    </row>
    <row r="29" spans="2:25">
      <c r="B29" s="2"/>
      <c r="C29" s="2"/>
      <c r="D29" s="2"/>
      <c r="E29" s="2"/>
      <c r="F29" s="2"/>
      <c r="G29" s="2"/>
      <c r="H29" s="2"/>
      <c r="I29" s="2"/>
    </row>
    <row r="30" spans="2:25">
      <c r="B30" s="2"/>
      <c r="C30" s="2"/>
      <c r="D30" s="2"/>
      <c r="E30" s="2"/>
      <c r="F30" s="2"/>
      <c r="G30" s="2"/>
      <c r="H30" s="2"/>
      <c r="I30" s="2"/>
    </row>
    <row r="31" spans="2:25">
      <c r="H31" s="2"/>
      <c r="I31" s="2"/>
      <c r="T31" s="2" t="s">
        <v>597</v>
      </c>
      <c r="U31" s="2" t="s">
        <v>591</v>
      </c>
      <c r="V31" s="2" t="s">
        <v>592</v>
      </c>
      <c r="W31" s="2" t="s">
        <v>596</v>
      </c>
      <c r="X31" s="2"/>
      <c r="Y31" s="2"/>
    </row>
    <row r="32" spans="2:25">
      <c r="H32" s="2"/>
      <c r="I32" s="2"/>
      <c r="T32" s="2"/>
      <c r="U32" s="2" t="str">
        <f>B14</f>
        <v>IMPNUCU308</v>
      </c>
      <c r="V32" s="2" t="str">
        <f>C14</f>
        <v>Import of Uranium 308 from ROW</v>
      </c>
      <c r="W32" s="2" t="s">
        <v>596</v>
      </c>
      <c r="X32" s="2"/>
      <c r="Y32" s="2"/>
    </row>
    <row r="34" spans="2:9" ht="13">
      <c r="B34" s="43" t="s">
        <v>598</v>
      </c>
      <c r="C34" s="2"/>
      <c r="D34" s="2"/>
      <c r="E34" s="2"/>
      <c r="F34" s="2"/>
      <c r="G34" s="2"/>
      <c r="H34" s="2"/>
      <c r="I34" s="2"/>
    </row>
    <row r="35" spans="2:9" ht="13">
      <c r="B35" s="40" t="s">
        <v>599</v>
      </c>
      <c r="C35" s="41" t="s">
        <v>600</v>
      </c>
      <c r="D35" s="41" t="s">
        <v>601</v>
      </c>
      <c r="E35" s="41" t="s">
        <v>602</v>
      </c>
      <c r="F35" s="41" t="s">
        <v>603</v>
      </c>
      <c r="G35" s="41" t="s">
        <v>604</v>
      </c>
      <c r="H35" s="41" t="s">
        <v>605</v>
      </c>
      <c r="I35" s="55" t="s">
        <v>606</v>
      </c>
    </row>
    <row r="36" spans="2:9">
      <c r="B36" s="2" t="s">
        <v>607</v>
      </c>
      <c r="C36" s="2" t="s">
        <v>608</v>
      </c>
      <c r="D36" s="2" t="s">
        <v>609</v>
      </c>
      <c r="E36" s="2" t="s">
        <v>596</v>
      </c>
      <c r="F36" s="2"/>
      <c r="G36" s="2"/>
      <c r="H36" s="2"/>
      <c r="I36" s="2"/>
    </row>
    <row r="37" spans="2:9">
      <c r="B37" s="2"/>
      <c r="C37" s="2" t="s">
        <v>610</v>
      </c>
      <c r="D37" s="2" t="s">
        <v>611</v>
      </c>
      <c r="E37" s="2" t="s">
        <v>596</v>
      </c>
      <c r="F37" s="2"/>
      <c r="G37" s="2"/>
      <c r="H37" s="2"/>
      <c r="I37" s="2"/>
    </row>
    <row r="38" spans="2:9">
      <c r="B38" s="2"/>
      <c r="C38" s="2" t="s">
        <v>612</v>
      </c>
      <c r="D38" s="2" t="s">
        <v>613</v>
      </c>
      <c r="E38" s="2" t="s">
        <v>596</v>
      </c>
      <c r="F38" s="2"/>
      <c r="G38" s="2"/>
      <c r="H38" s="2"/>
      <c r="I38" s="2"/>
    </row>
    <row r="39" spans="2:9">
      <c r="B39" s="2"/>
      <c r="C39" s="2" t="s">
        <v>614</v>
      </c>
      <c r="D39" s="2" t="s">
        <v>615</v>
      </c>
      <c r="E39" s="2" t="s">
        <v>596</v>
      </c>
      <c r="F39" s="2"/>
      <c r="G39" s="2"/>
      <c r="H39" s="2"/>
      <c r="I39" s="2"/>
    </row>
    <row r="40" spans="2:9">
      <c r="B40" s="2"/>
      <c r="C40" s="2" t="s">
        <v>616</v>
      </c>
      <c r="D40" s="2" t="s">
        <v>617</v>
      </c>
      <c r="E40" s="2" t="s">
        <v>596</v>
      </c>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row r="46" spans="2:9">
      <c r="B46" s="2"/>
      <c r="C46" s="2"/>
      <c r="D46" s="2"/>
      <c r="E46" s="2"/>
      <c r="F46" s="2"/>
      <c r="G46" s="2"/>
      <c r="H46" s="2"/>
      <c r="I46" s="2"/>
    </row>
    <row r="47" spans="2:9">
      <c r="C47" s="2"/>
      <c r="D47" s="2"/>
      <c r="E47" s="2"/>
    </row>
    <row r="56" spans="2:15" ht="14.5">
      <c r="B56" s="15"/>
      <c r="C56" s="15"/>
      <c r="D56" s="15"/>
      <c r="E56" s="15"/>
      <c r="F56" s="15"/>
      <c r="G56" s="15"/>
      <c r="H56" s="15"/>
      <c r="I56" s="15"/>
      <c r="J56" s="15"/>
      <c r="K56" s="15"/>
      <c r="L56" s="15"/>
      <c r="M56" s="15"/>
    </row>
    <row r="57" spans="2:15" ht="14.5">
      <c r="B57" s="15"/>
      <c r="C57" s="15"/>
      <c r="D57" s="15"/>
      <c r="E57" s="15"/>
      <c r="F57" s="15"/>
      <c r="G57" s="16"/>
      <c r="H57" s="16"/>
      <c r="I57" s="16"/>
      <c r="J57" s="16"/>
      <c r="K57" s="16"/>
      <c r="L57" s="16"/>
      <c r="M57" s="16"/>
    </row>
    <row r="58" spans="2:15" ht="15.5">
      <c r="B58" s="15"/>
      <c r="C58" s="15"/>
      <c r="D58" s="15"/>
      <c r="E58" s="15"/>
      <c r="F58" s="17"/>
      <c r="G58" s="17"/>
      <c r="H58" s="17"/>
      <c r="I58" s="17"/>
      <c r="J58" s="17"/>
      <c r="K58" s="17"/>
      <c r="L58" s="17"/>
      <c r="M58" s="15"/>
      <c r="O58" s="21"/>
    </row>
    <row r="59" spans="2:15" ht="14.5">
      <c r="B59" s="15"/>
      <c r="C59" s="15"/>
      <c r="D59" s="15"/>
      <c r="E59" s="15"/>
      <c r="F59" s="18"/>
      <c r="G59" s="18"/>
      <c r="H59" s="18"/>
      <c r="I59" s="18"/>
      <c r="J59" s="18"/>
      <c r="K59" s="18"/>
      <c r="L59" s="18"/>
      <c r="M59" s="18"/>
    </row>
    <row r="60" spans="2:15" ht="14.5">
      <c r="B60" s="15"/>
      <c r="C60" s="19"/>
      <c r="D60" s="19"/>
      <c r="E60" s="19"/>
      <c r="F60" s="19"/>
      <c r="G60" s="19"/>
      <c r="H60" s="19"/>
      <c r="I60" s="19"/>
      <c r="J60" s="19"/>
      <c r="K60" s="19"/>
      <c r="L60" s="19"/>
      <c r="M60" s="19"/>
    </row>
    <row r="61" spans="2:15" ht="14.5">
      <c r="B61" s="15"/>
      <c r="C61" s="15"/>
      <c r="D61" s="15"/>
      <c r="F61" s="17"/>
      <c r="G61" s="20"/>
      <c r="H61" s="20"/>
      <c r="I61" s="20"/>
      <c r="J61" s="20"/>
      <c r="K61" s="20"/>
      <c r="L61" s="20"/>
      <c r="M61" s="20"/>
    </row>
    <row r="62" spans="2:15" ht="14.5">
      <c r="B62" s="15"/>
      <c r="C62" s="15"/>
      <c r="D62" s="15"/>
      <c r="E62" s="15"/>
      <c r="F62" s="15"/>
      <c r="G62" s="20"/>
      <c r="H62" s="20"/>
      <c r="I62" s="20"/>
      <c r="J62" s="20"/>
      <c r="K62" s="20"/>
      <c r="L62" s="20"/>
      <c r="M62" s="20"/>
    </row>
  </sheetData>
  <hyperlinks>
    <hyperlink ref="S8" r:id="rId1" tooltip="https://natural-resources.canada.ca/our-natural-resources/minerals-mining/mining-data-statistics-and-analysis/minerals-metals-facts/uranium-and-nuclear-power-facts/20070" xr:uid="{00000000-0004-0000-0A00-000000000000}"/>
  </hyperlinks>
  <pageMargins left="0.75" right="0.75" top="1" bottom="1" header="0.5" footer="0.5"/>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Y36"/>
  <sheetViews>
    <sheetView workbookViewId="0">
      <selection activeCell="C25" sqref="C25"/>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5">
      <c r="B3" s="2"/>
      <c r="C3" s="2"/>
      <c r="D3" s="2"/>
      <c r="E3" s="2"/>
      <c r="F3" s="2"/>
      <c r="G3" s="2"/>
      <c r="H3" s="2"/>
      <c r="I3" s="2"/>
    </row>
    <row r="4" spans="2:25">
      <c r="B4" s="2"/>
      <c r="C4" s="2"/>
      <c r="D4" s="2"/>
      <c r="E4" s="2"/>
      <c r="F4" s="2"/>
      <c r="G4" s="2"/>
      <c r="H4" s="2"/>
      <c r="I4" s="2"/>
    </row>
    <row r="5" spans="2:25">
      <c r="B5" s="2"/>
      <c r="C5" s="2"/>
      <c r="D5" s="2"/>
      <c r="E5" s="2"/>
      <c r="F5" s="2"/>
      <c r="G5" s="2"/>
      <c r="H5" s="2"/>
      <c r="I5" s="2"/>
    </row>
    <row r="6" spans="2:25" ht="13">
      <c r="B6" s="3" t="s">
        <v>561</v>
      </c>
      <c r="D6" s="4"/>
      <c r="E6" s="5"/>
      <c r="F6" s="5"/>
      <c r="G6" s="5"/>
      <c r="H6" s="5"/>
      <c r="I6" s="5"/>
      <c r="J6" s="4"/>
      <c r="T6" s="2"/>
      <c r="U6" s="2"/>
      <c r="V6" s="2"/>
      <c r="W6" s="2"/>
      <c r="X6" s="2"/>
      <c r="Y6" s="2"/>
    </row>
    <row r="7" spans="2:25" ht="13">
      <c r="B7" s="6" t="s">
        <v>562</v>
      </c>
      <c r="C7" s="6" t="s">
        <v>563</v>
      </c>
      <c r="D7" s="7" t="s">
        <v>564</v>
      </c>
      <c r="E7" s="8" t="s">
        <v>550</v>
      </c>
      <c r="F7" s="8" t="s">
        <v>565</v>
      </c>
      <c r="G7" s="8" t="s">
        <v>566</v>
      </c>
      <c r="H7" s="8" t="s">
        <v>544</v>
      </c>
      <c r="I7" s="8" t="s">
        <v>567</v>
      </c>
      <c r="J7" s="8" t="s">
        <v>568</v>
      </c>
      <c r="T7" s="2"/>
      <c r="U7" s="2"/>
      <c r="V7" s="2"/>
      <c r="W7" s="2"/>
      <c r="X7" s="2"/>
      <c r="Y7" s="2"/>
    </row>
    <row r="8" spans="2:25" ht="13">
      <c r="B8" s="9" t="s">
        <v>40</v>
      </c>
      <c r="C8" s="9">
        <v>0</v>
      </c>
      <c r="D8" s="5"/>
      <c r="E8" s="5"/>
      <c r="F8" s="10"/>
      <c r="G8" s="5"/>
      <c r="H8" s="5"/>
      <c r="I8" s="5"/>
      <c r="J8" s="5"/>
    </row>
    <row r="9" spans="2:25">
      <c r="B9" s="11" t="s">
        <v>579</v>
      </c>
      <c r="C9" s="2"/>
      <c r="D9" s="2"/>
      <c r="E9" s="2"/>
      <c r="F9" s="2"/>
      <c r="G9" s="2"/>
      <c r="H9" s="2"/>
      <c r="I9" s="12">
        <v>1</v>
      </c>
    </row>
    <row r="10" spans="2:25">
      <c r="B10" s="1" t="s">
        <v>581</v>
      </c>
      <c r="C10" s="2"/>
      <c r="D10" s="2"/>
      <c r="E10" s="2"/>
      <c r="F10" s="2"/>
      <c r="G10" s="2"/>
      <c r="H10" s="12">
        <v>1</v>
      </c>
      <c r="I10" s="2"/>
    </row>
    <row r="11" spans="2:25">
      <c r="B11" s="13" t="s">
        <v>583</v>
      </c>
      <c r="C11" s="2"/>
      <c r="D11" s="2"/>
      <c r="E11" s="2"/>
      <c r="F11" s="2"/>
      <c r="G11" s="2"/>
      <c r="H11" s="12">
        <v>1</v>
      </c>
      <c r="I11" s="2"/>
    </row>
    <row r="12" spans="2:25">
      <c r="B12" s="13" t="s">
        <v>587</v>
      </c>
      <c r="C12" s="2"/>
      <c r="D12" s="2"/>
      <c r="E12" s="2"/>
      <c r="F12" s="2"/>
      <c r="G12" s="2"/>
      <c r="H12" s="12">
        <v>1</v>
      </c>
      <c r="I12" s="2"/>
    </row>
    <row r="13" spans="2:25">
      <c r="B13" s="14" t="s">
        <v>589</v>
      </c>
      <c r="C13" s="2"/>
      <c r="D13" s="2"/>
      <c r="E13" s="2"/>
      <c r="F13" s="2"/>
      <c r="G13" s="2"/>
      <c r="H13" s="12">
        <v>1</v>
      </c>
      <c r="I13" s="2"/>
    </row>
    <row r="14" spans="2:25">
      <c r="B14" s="2"/>
      <c r="C14" s="2"/>
      <c r="D14" s="2"/>
      <c r="E14" s="2"/>
      <c r="F14" s="2"/>
      <c r="G14" s="2"/>
      <c r="H14" s="2"/>
      <c r="I14" s="2"/>
    </row>
    <row r="15" spans="2:25">
      <c r="B15" s="2"/>
      <c r="C15" s="2"/>
      <c r="D15" s="2"/>
      <c r="E15" s="2"/>
      <c r="F15" s="2"/>
      <c r="G15" s="2"/>
      <c r="H15" s="2"/>
      <c r="I15" s="2"/>
    </row>
    <row r="16" spans="2:25">
      <c r="B16" s="2"/>
      <c r="C16" s="2"/>
      <c r="D16" s="2"/>
      <c r="E16" s="2"/>
      <c r="F16" s="2"/>
      <c r="G16" s="2"/>
      <c r="H16" s="2"/>
      <c r="I16" s="2"/>
    </row>
    <row r="17" spans="2:15">
      <c r="B17" s="2"/>
      <c r="C17" s="2"/>
      <c r="D17" s="2"/>
      <c r="E17" s="2"/>
      <c r="F17" s="2"/>
      <c r="G17" s="2"/>
      <c r="H17" s="2"/>
      <c r="I17" s="2"/>
    </row>
    <row r="18" spans="2:15">
      <c r="B18" s="2"/>
      <c r="C18" s="2"/>
      <c r="D18" s="2"/>
      <c r="E18" s="2"/>
      <c r="F18" s="2"/>
      <c r="G18" s="2"/>
      <c r="H18" s="2"/>
      <c r="I18" s="2"/>
    </row>
    <row r="19" spans="2:15">
      <c r="B19" s="2"/>
      <c r="C19" s="2"/>
      <c r="D19" s="2"/>
      <c r="E19" s="2"/>
      <c r="F19" s="2"/>
      <c r="G19" s="2"/>
      <c r="H19" s="2"/>
      <c r="I19" s="2"/>
    </row>
    <row r="20" spans="2:15">
      <c r="B20" s="2"/>
      <c r="C20" s="2"/>
      <c r="D20" s="2"/>
      <c r="E20" s="2"/>
      <c r="F20" s="2"/>
      <c r="G20" s="2"/>
      <c r="H20" s="2"/>
      <c r="I20" s="2"/>
    </row>
    <row r="21" spans="2:15">
      <c r="C21" s="2"/>
      <c r="D21" s="2"/>
      <c r="E21" s="2"/>
    </row>
    <row r="30" spans="2:15" ht="14.5">
      <c r="B30" s="15"/>
      <c r="C30" s="15"/>
      <c r="D30" s="15"/>
      <c r="E30" s="15"/>
      <c r="F30" s="15"/>
      <c r="G30" s="15"/>
      <c r="H30" s="15"/>
      <c r="I30" s="15"/>
      <c r="J30" s="15"/>
      <c r="K30" s="15"/>
      <c r="L30" s="15"/>
      <c r="M30" s="15"/>
    </row>
    <row r="31" spans="2:15" ht="14.5">
      <c r="B31" s="15"/>
      <c r="C31" s="15"/>
      <c r="D31" s="15"/>
      <c r="E31" s="15"/>
      <c r="F31" s="15"/>
      <c r="G31" s="16"/>
      <c r="H31" s="16"/>
      <c r="I31" s="16"/>
      <c r="J31" s="16"/>
      <c r="K31" s="16"/>
      <c r="L31" s="16"/>
      <c r="M31" s="16"/>
    </row>
    <row r="32" spans="2:15" ht="15.5">
      <c r="B32" s="15"/>
      <c r="C32" s="15"/>
      <c r="D32" s="15"/>
      <c r="E32" s="15"/>
      <c r="F32" s="17"/>
      <c r="G32" s="17"/>
      <c r="H32" s="17"/>
      <c r="I32" s="17"/>
      <c r="J32" s="17"/>
      <c r="K32" s="17"/>
      <c r="L32" s="17"/>
      <c r="M32" s="15"/>
      <c r="O32" s="21"/>
    </row>
    <row r="33" spans="2:13" ht="14.5">
      <c r="B33" s="15"/>
      <c r="C33" s="15"/>
      <c r="D33" s="15"/>
      <c r="E33" s="15"/>
      <c r="F33" s="18"/>
      <c r="G33" s="18"/>
      <c r="H33" s="18"/>
      <c r="I33" s="18"/>
      <c r="J33" s="18"/>
      <c r="K33" s="18"/>
      <c r="L33" s="18"/>
      <c r="M33" s="18"/>
    </row>
    <row r="34" spans="2:13" ht="14.5">
      <c r="B34" s="15"/>
      <c r="C34" s="19"/>
      <c r="D34" s="19"/>
      <c r="E34" s="19"/>
      <c r="F34" s="19"/>
      <c r="G34" s="19"/>
      <c r="H34" s="19"/>
      <c r="I34" s="19"/>
      <c r="J34" s="19"/>
      <c r="K34" s="19"/>
      <c r="L34" s="19"/>
      <c r="M34" s="19"/>
    </row>
    <row r="35" spans="2:13" ht="14.5">
      <c r="B35" s="15"/>
      <c r="C35" s="15"/>
      <c r="D35" s="15"/>
      <c r="F35" s="17"/>
      <c r="G35" s="20"/>
      <c r="H35" s="20"/>
      <c r="I35" s="20"/>
      <c r="J35" s="20"/>
      <c r="K35" s="20"/>
      <c r="L35" s="20"/>
      <c r="M35" s="20"/>
    </row>
    <row r="36" spans="2:13" ht="14.5">
      <c r="B36" s="15"/>
      <c r="C36" s="15"/>
      <c r="D36" s="15"/>
      <c r="E36" s="15"/>
      <c r="F36" s="15"/>
      <c r="G36" s="20"/>
      <c r="H36" s="20"/>
      <c r="I36" s="20"/>
      <c r="J36" s="20"/>
      <c r="K36" s="20"/>
      <c r="L36" s="20"/>
      <c r="M36" s="20"/>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A33"/>
  <sheetViews>
    <sheetView zoomScale="30" workbookViewId="0">
      <selection activeCell="O22" sqref="O22"/>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t="s">
        <v>69</v>
      </c>
    </row>
    <row r="2" spans="3:27">
      <c r="E2" t="s">
        <v>70</v>
      </c>
      <c r="H2" t="s">
        <v>71</v>
      </c>
    </row>
    <row r="3" spans="3:27" s="168" customFormat="1">
      <c r="E3" s="169" t="s">
        <v>72</v>
      </c>
      <c r="S3" s="178" t="s">
        <v>73</v>
      </c>
      <c r="T3" s="178"/>
      <c r="U3" s="179"/>
      <c r="V3" s="179"/>
      <c r="W3" s="179"/>
      <c r="X3" s="179"/>
      <c r="Y3" s="179"/>
      <c r="Z3" s="179"/>
      <c r="AA3" s="179"/>
    </row>
    <row r="4" spans="3:27" s="168" customFormat="1" ht="26">
      <c r="C4" s="170" t="s">
        <v>3</v>
      </c>
      <c r="D4" s="170" t="s">
        <v>4</v>
      </c>
      <c r="E4" s="170" t="s">
        <v>5</v>
      </c>
      <c r="F4" s="171" t="s">
        <v>6</v>
      </c>
      <c r="G4" s="172" t="s">
        <v>7</v>
      </c>
      <c r="H4" s="172" t="s">
        <v>8</v>
      </c>
      <c r="I4" s="172" t="s">
        <v>9</v>
      </c>
      <c r="J4" s="172"/>
      <c r="K4" s="172" t="s">
        <v>10</v>
      </c>
      <c r="L4" s="172" t="s">
        <v>11</v>
      </c>
      <c r="M4" s="172" t="s">
        <v>13</v>
      </c>
      <c r="N4" s="172" t="s">
        <v>14</v>
      </c>
      <c r="O4" s="175" t="s">
        <v>16</v>
      </c>
      <c r="P4" s="175" t="s">
        <v>15</v>
      </c>
      <c r="S4" s="180" t="s">
        <v>18</v>
      </c>
      <c r="T4" s="181" t="s">
        <v>19</v>
      </c>
      <c r="U4" s="180" t="s">
        <v>3</v>
      </c>
      <c r="V4" s="180" t="s">
        <v>20</v>
      </c>
      <c r="W4" s="180" t="s">
        <v>21</v>
      </c>
      <c r="X4" s="180" t="s">
        <v>22</v>
      </c>
      <c r="Y4" s="180" t="s">
        <v>23</v>
      </c>
      <c r="Z4" s="180" t="s">
        <v>24</v>
      </c>
      <c r="AA4" s="180" t="s">
        <v>25</v>
      </c>
    </row>
    <row r="5" spans="3:27" s="168" customFormat="1" ht="41.5">
      <c r="C5" s="173" t="s">
        <v>74</v>
      </c>
      <c r="D5" s="173" t="s">
        <v>27</v>
      </c>
      <c r="E5" s="173" t="s">
        <v>75</v>
      </c>
      <c r="F5" s="168">
        <v>2020</v>
      </c>
      <c r="G5" s="174">
        <v>0.16919999999999999</v>
      </c>
      <c r="H5" s="168">
        <v>1</v>
      </c>
      <c r="I5" s="168">
        <v>1</v>
      </c>
      <c r="K5" s="176">
        <v>4000</v>
      </c>
      <c r="L5" s="176">
        <f>K5/100</f>
        <v>40</v>
      </c>
      <c r="M5" s="176">
        <v>4000</v>
      </c>
      <c r="N5" s="176">
        <f>M5/100</f>
        <v>40</v>
      </c>
      <c r="O5" s="176">
        <v>30</v>
      </c>
      <c r="P5" s="168">
        <v>1</v>
      </c>
      <c r="S5" s="182" t="s">
        <v>29</v>
      </c>
      <c r="T5" s="182" t="s">
        <v>30</v>
      </c>
      <c r="U5" s="182" t="s">
        <v>31</v>
      </c>
      <c r="V5" s="182" t="s">
        <v>32</v>
      </c>
      <c r="W5" s="182" t="s">
        <v>33</v>
      </c>
      <c r="X5" s="182" t="s">
        <v>34</v>
      </c>
      <c r="Y5" s="182" t="s">
        <v>35</v>
      </c>
      <c r="Z5" s="182" t="s">
        <v>36</v>
      </c>
      <c r="AA5" s="182" t="s">
        <v>37</v>
      </c>
    </row>
    <row r="6" spans="3:27" s="168" customFormat="1">
      <c r="C6" s="173" t="s">
        <v>76</v>
      </c>
      <c r="D6" s="173" t="s">
        <v>77</v>
      </c>
      <c r="E6" s="173" t="s">
        <v>78</v>
      </c>
      <c r="F6" s="168">
        <v>2020</v>
      </c>
      <c r="G6" s="174">
        <v>0.16919999999999999</v>
      </c>
      <c r="H6" s="168">
        <v>1</v>
      </c>
      <c r="I6" s="168">
        <v>1</v>
      </c>
      <c r="K6" s="176">
        <v>4000</v>
      </c>
      <c r="L6" s="176">
        <f t="shared" ref="L6:L12" si="0">K6/100</f>
        <v>40</v>
      </c>
      <c r="M6" s="176">
        <v>4000</v>
      </c>
      <c r="N6" s="176">
        <f t="shared" ref="N6:N9" si="1">M6/100</f>
        <v>40</v>
      </c>
      <c r="O6" s="176">
        <v>30</v>
      </c>
      <c r="P6" s="168">
        <v>1</v>
      </c>
      <c r="S6" s="183" t="s">
        <v>40</v>
      </c>
      <c r="T6" s="184"/>
      <c r="U6" s="184"/>
      <c r="V6" s="184"/>
      <c r="W6" s="184"/>
      <c r="X6" s="184"/>
      <c r="Y6" s="184"/>
      <c r="Z6" s="184"/>
      <c r="AA6" s="184"/>
    </row>
    <row r="7" spans="3:27" s="168" customFormat="1">
      <c r="C7" s="173" t="s">
        <v>79</v>
      </c>
      <c r="D7" s="173" t="s">
        <v>27</v>
      </c>
      <c r="E7" s="173" t="s">
        <v>80</v>
      </c>
      <c r="F7" s="168">
        <v>2020</v>
      </c>
      <c r="G7" s="174">
        <v>0.62509999999999999</v>
      </c>
      <c r="H7" s="168">
        <v>1</v>
      </c>
      <c r="I7" s="168">
        <v>1</v>
      </c>
      <c r="K7" s="176">
        <v>4000</v>
      </c>
      <c r="L7" s="176">
        <f t="shared" si="0"/>
        <v>40</v>
      </c>
      <c r="M7" s="176">
        <v>4000</v>
      </c>
      <c r="N7" s="176">
        <f t="shared" si="1"/>
        <v>40</v>
      </c>
      <c r="O7" s="176">
        <v>30</v>
      </c>
      <c r="P7" s="168">
        <v>1</v>
      </c>
      <c r="S7" s="185" t="s">
        <v>42</v>
      </c>
      <c r="T7" s="179"/>
      <c r="U7" s="173" t="s">
        <v>74</v>
      </c>
      <c r="V7" s="185"/>
      <c r="W7" s="179" t="s">
        <v>43</v>
      </c>
      <c r="X7" s="179" t="s">
        <v>81</v>
      </c>
      <c r="Y7" s="179"/>
      <c r="Z7" s="179" t="s">
        <v>45</v>
      </c>
      <c r="AA7" s="179"/>
    </row>
    <row r="8" spans="3:27" s="168" customFormat="1">
      <c r="C8" s="173" t="s">
        <v>82</v>
      </c>
      <c r="D8" s="173" t="s">
        <v>77</v>
      </c>
      <c r="E8" s="173" t="s">
        <v>83</v>
      </c>
      <c r="F8" s="168">
        <v>2020</v>
      </c>
      <c r="G8" s="174">
        <v>0.62509999999999999</v>
      </c>
      <c r="H8" s="168">
        <v>1</v>
      </c>
      <c r="I8" s="168">
        <v>1</v>
      </c>
      <c r="K8" s="176">
        <v>4000</v>
      </c>
      <c r="L8" s="176">
        <f t="shared" si="0"/>
        <v>40</v>
      </c>
      <c r="M8" s="176">
        <v>4000</v>
      </c>
      <c r="N8" s="176">
        <f t="shared" si="1"/>
        <v>40</v>
      </c>
      <c r="O8" s="176">
        <v>30</v>
      </c>
      <c r="P8" s="168">
        <v>1</v>
      </c>
      <c r="S8" s="179"/>
      <c r="T8" s="179"/>
      <c r="U8" s="173" t="s">
        <v>76</v>
      </c>
      <c r="V8" s="185"/>
      <c r="W8" s="179" t="s">
        <v>43</v>
      </c>
      <c r="X8" s="179" t="s">
        <v>81</v>
      </c>
      <c r="Y8" s="179"/>
      <c r="Z8" s="179" t="s">
        <v>45</v>
      </c>
      <c r="AA8" s="179"/>
    </row>
    <row r="9" spans="3:27" s="168" customFormat="1">
      <c r="C9" s="173" t="s">
        <v>84</v>
      </c>
      <c r="D9" s="173" t="s">
        <v>39</v>
      </c>
      <c r="E9" s="173" t="s">
        <v>85</v>
      </c>
      <c r="F9" s="168">
        <v>2020</v>
      </c>
      <c r="G9" s="168">
        <f>1/0.31</f>
        <v>3.2258064516128999</v>
      </c>
      <c r="H9" s="168">
        <v>1</v>
      </c>
      <c r="I9" s="168">
        <v>1</v>
      </c>
      <c r="K9" s="176">
        <v>4000</v>
      </c>
      <c r="L9" s="176">
        <f t="shared" si="0"/>
        <v>40</v>
      </c>
      <c r="M9" s="176">
        <v>4000</v>
      </c>
      <c r="N9" s="176">
        <f t="shared" si="1"/>
        <v>40</v>
      </c>
      <c r="O9" s="176">
        <v>30</v>
      </c>
      <c r="P9" s="168">
        <v>1</v>
      </c>
      <c r="S9" s="179"/>
      <c r="T9" s="179"/>
      <c r="U9" s="173" t="s">
        <v>79</v>
      </c>
      <c r="V9" s="185"/>
      <c r="W9" s="179" t="s">
        <v>53</v>
      </c>
      <c r="X9" s="179" t="s">
        <v>86</v>
      </c>
      <c r="Y9" s="179"/>
      <c r="Z9" s="179" t="s">
        <v>45</v>
      </c>
      <c r="AA9" s="179"/>
    </row>
    <row r="10" spans="3:27" s="168" customFormat="1">
      <c r="C10" s="173"/>
      <c r="D10" s="173" t="s">
        <v>87</v>
      </c>
      <c r="E10" s="173"/>
      <c r="K10" s="176"/>
      <c r="L10" s="176"/>
      <c r="M10" s="176"/>
      <c r="N10" s="176"/>
      <c r="O10" s="176"/>
      <c r="S10" s="179"/>
      <c r="T10" s="179"/>
      <c r="U10" s="173" t="s">
        <v>82</v>
      </c>
      <c r="V10" s="185"/>
      <c r="W10" s="179" t="s">
        <v>53</v>
      </c>
      <c r="X10" s="179" t="s">
        <v>86</v>
      </c>
      <c r="Y10" s="179"/>
      <c r="Z10" s="179" t="s">
        <v>45</v>
      </c>
      <c r="AA10" s="179"/>
    </row>
    <row r="11" spans="3:27" s="168" customFormat="1">
      <c r="C11" s="173" t="s">
        <v>88</v>
      </c>
      <c r="D11" s="173" t="s">
        <v>39</v>
      </c>
      <c r="E11" s="173" t="s">
        <v>89</v>
      </c>
      <c r="F11" s="168">
        <v>2020</v>
      </c>
      <c r="G11" s="174">
        <v>0.04</v>
      </c>
      <c r="H11" s="168">
        <v>1</v>
      </c>
      <c r="I11" s="168">
        <v>1</v>
      </c>
      <c r="K11" s="176">
        <v>4000</v>
      </c>
      <c r="L11" s="176">
        <f t="shared" si="0"/>
        <v>40</v>
      </c>
      <c r="M11" s="176">
        <v>4000</v>
      </c>
      <c r="N11" s="176">
        <f t="shared" ref="N11:N12" si="2">M11/100</f>
        <v>40</v>
      </c>
      <c r="O11" s="176">
        <v>30</v>
      </c>
      <c r="P11" s="168">
        <v>1</v>
      </c>
      <c r="S11" s="179"/>
      <c r="T11" s="179"/>
      <c r="U11" s="173" t="s">
        <v>84</v>
      </c>
      <c r="V11" s="185"/>
      <c r="W11" s="179" t="s">
        <v>53</v>
      </c>
      <c r="X11" s="179" t="s">
        <v>86</v>
      </c>
      <c r="Y11" s="179"/>
      <c r="Z11" s="179" t="s">
        <v>45</v>
      </c>
      <c r="AA11" s="179"/>
    </row>
    <row r="12" spans="3:27" s="168" customFormat="1">
      <c r="C12" s="173" t="s">
        <v>90</v>
      </c>
      <c r="D12" s="173" t="s">
        <v>39</v>
      </c>
      <c r="E12" s="173" t="s">
        <v>91</v>
      </c>
      <c r="F12" s="168">
        <v>2020</v>
      </c>
      <c r="G12" s="174">
        <v>0.12</v>
      </c>
      <c r="H12" s="168">
        <v>1</v>
      </c>
      <c r="I12" s="168">
        <v>1</v>
      </c>
      <c r="K12" s="176">
        <v>4000</v>
      </c>
      <c r="L12" s="176">
        <f t="shared" si="0"/>
        <v>40</v>
      </c>
      <c r="M12" s="176">
        <v>4000</v>
      </c>
      <c r="N12" s="176">
        <f t="shared" si="2"/>
        <v>40</v>
      </c>
      <c r="O12" s="176">
        <v>30</v>
      </c>
      <c r="P12" s="168">
        <v>1</v>
      </c>
      <c r="S12" s="186"/>
      <c r="T12" s="186"/>
      <c r="U12" s="173" t="s">
        <v>88</v>
      </c>
      <c r="V12" s="187"/>
      <c r="W12" s="179" t="s">
        <v>53</v>
      </c>
      <c r="X12" s="179" t="s">
        <v>86</v>
      </c>
      <c r="Y12" s="179"/>
      <c r="Z12" s="179" t="s">
        <v>45</v>
      </c>
      <c r="AA12" s="186"/>
    </row>
    <row r="13" spans="3:27">
      <c r="C13" s="145"/>
      <c r="D13" s="145"/>
      <c r="H13" s="121"/>
      <c r="K13" s="132"/>
      <c r="L13" s="132"/>
      <c r="M13" s="132"/>
      <c r="N13" s="132"/>
      <c r="O13" s="132"/>
      <c r="T13" s="145"/>
      <c r="U13" s="145" t="s">
        <v>90</v>
      </c>
      <c r="V13" s="144"/>
      <c r="W13" s="137" t="s">
        <v>43</v>
      </c>
      <c r="X13" s="137" t="s">
        <v>81</v>
      </c>
      <c r="Y13" s="137"/>
      <c r="Z13" s="137" t="s">
        <v>45</v>
      </c>
      <c r="AA13" s="137"/>
    </row>
    <row r="14" spans="3:27">
      <c r="C14" s="145"/>
      <c r="D14" s="145"/>
      <c r="H14" s="121"/>
      <c r="K14" s="132"/>
      <c r="L14" s="132"/>
      <c r="M14" s="132"/>
      <c r="N14" s="132"/>
      <c r="O14" s="132"/>
      <c r="T14" s="145"/>
      <c r="U14" s="145"/>
      <c r="V14" s="144"/>
      <c r="W14" s="137"/>
      <c r="X14" s="137"/>
      <c r="Y14" s="137"/>
      <c r="Z14" s="137"/>
      <c r="AA14" s="137"/>
    </row>
    <row r="15" spans="3:27">
      <c r="C15" s="145"/>
      <c r="D15" s="145"/>
      <c r="H15" s="121"/>
      <c r="K15" s="132"/>
      <c r="L15" s="132"/>
      <c r="M15" s="132"/>
      <c r="N15" s="132"/>
      <c r="O15" s="132"/>
      <c r="T15" s="145"/>
      <c r="U15" s="145"/>
      <c r="V15" s="144"/>
      <c r="W15" s="137"/>
      <c r="X15" s="137"/>
      <c r="Y15" s="137"/>
      <c r="Z15" s="137"/>
      <c r="AA15" s="137"/>
    </row>
    <row r="16" spans="3:27">
      <c r="E16" s="107" t="s">
        <v>1</v>
      </c>
      <c r="T16" s="145"/>
      <c r="U16" s="145"/>
      <c r="V16" s="144"/>
      <c r="W16" s="137"/>
      <c r="X16" s="137"/>
      <c r="Y16" s="137"/>
      <c r="Z16" s="137"/>
      <c r="AA16" s="137"/>
    </row>
    <row r="17" spans="3:26" ht="26">
      <c r="C17" s="108" t="s">
        <v>3</v>
      </c>
      <c r="D17" s="108" t="s">
        <v>4</v>
      </c>
      <c r="E17" s="108" t="s">
        <v>5</v>
      </c>
      <c r="F17" s="109" t="s">
        <v>6</v>
      </c>
      <c r="G17" s="110" t="s">
        <v>7</v>
      </c>
      <c r="H17" s="110" t="s">
        <v>10</v>
      </c>
      <c r="I17" s="110" t="s">
        <v>11</v>
      </c>
      <c r="J17" s="110" t="s">
        <v>12</v>
      </c>
      <c r="K17" s="110" t="s">
        <v>13</v>
      </c>
      <c r="L17" s="110" t="s">
        <v>14</v>
      </c>
      <c r="M17" s="130" t="s">
        <v>16</v>
      </c>
      <c r="N17" s="130" t="s">
        <v>15</v>
      </c>
      <c r="Q17" s="137"/>
      <c r="R17" s="137"/>
      <c r="S17" s="145"/>
      <c r="T17" s="144"/>
      <c r="U17" s="137"/>
      <c r="V17" s="137"/>
      <c r="W17" s="137"/>
      <c r="X17" s="137"/>
      <c r="Y17" s="137"/>
    </row>
    <row r="18" spans="3:26">
      <c r="C18" s="145" t="s">
        <v>92</v>
      </c>
      <c r="D18" s="145" t="s">
        <v>62</v>
      </c>
      <c r="E18" s="145" t="s">
        <v>89</v>
      </c>
      <c r="F18">
        <v>2020</v>
      </c>
      <c r="G18" s="119">
        <v>0.04</v>
      </c>
      <c r="H18" s="132">
        <v>4000</v>
      </c>
      <c r="I18" s="132">
        <f>H18/100</f>
        <v>40</v>
      </c>
      <c r="J18" s="132">
        <f>H18*95%</f>
        <v>3800</v>
      </c>
      <c r="K18" s="132">
        <f>H18*90%</f>
        <v>3600</v>
      </c>
      <c r="L18" s="132">
        <f t="shared" ref="L18:L19" si="3">K18/100</f>
        <v>36</v>
      </c>
      <c r="M18" s="132">
        <v>30</v>
      </c>
      <c r="N18">
        <v>1</v>
      </c>
    </row>
    <row r="19" spans="3:26">
      <c r="C19" s="145" t="s">
        <v>93</v>
      </c>
      <c r="D19" s="145" t="s">
        <v>62</v>
      </c>
      <c r="E19" s="145" t="s">
        <v>91</v>
      </c>
      <c r="F19">
        <v>2020</v>
      </c>
      <c r="G19" s="119">
        <v>0.12</v>
      </c>
      <c r="H19" s="132">
        <v>4000</v>
      </c>
      <c r="I19" s="132">
        <f>H19/100</f>
        <v>40</v>
      </c>
      <c r="J19" s="132">
        <f>H19*95%</f>
        <v>3800</v>
      </c>
      <c r="K19" s="132">
        <f>H19*90%</f>
        <v>3600</v>
      </c>
      <c r="L19" s="132">
        <f t="shared" si="3"/>
        <v>36</v>
      </c>
      <c r="M19" s="132">
        <v>30</v>
      </c>
      <c r="N19">
        <v>1</v>
      </c>
    </row>
    <row r="20" spans="3:26">
      <c r="C20" s="145"/>
      <c r="D20" s="145"/>
      <c r="E20" s="145"/>
      <c r="G20" s="113"/>
      <c r="K20" s="132"/>
      <c r="L20" s="132"/>
      <c r="M20" s="132"/>
      <c r="N20" s="132"/>
      <c r="O20" s="132"/>
      <c r="U20" s="145"/>
      <c r="W20" s="137"/>
      <c r="X20" s="137"/>
      <c r="Z20" s="137"/>
    </row>
    <row r="21" spans="3:26">
      <c r="C21" s="145"/>
      <c r="D21" s="145"/>
      <c r="E21" s="145"/>
      <c r="G21" s="113"/>
      <c r="K21" s="132"/>
      <c r="L21" s="132"/>
      <c r="M21" s="132"/>
      <c r="N21" s="132"/>
      <c r="O21" s="132"/>
    </row>
    <row r="22" spans="3:26">
      <c r="C22" s="145"/>
      <c r="D22" s="145"/>
      <c r="E22" s="145"/>
      <c r="K22" s="132"/>
      <c r="L22" s="132"/>
      <c r="M22" s="132"/>
      <c r="N22" s="132"/>
      <c r="O22" s="132"/>
    </row>
    <row r="23" spans="3:26">
      <c r="C23" s="145"/>
      <c r="D23" s="145"/>
      <c r="E23" s="145"/>
      <c r="K23" s="132"/>
      <c r="L23" s="132"/>
      <c r="M23" s="132"/>
      <c r="N23" s="132"/>
      <c r="O23" s="132"/>
    </row>
    <row r="26" spans="3:26">
      <c r="C26" s="145"/>
      <c r="D26" s="145"/>
      <c r="H26" s="121"/>
      <c r="K26" s="132"/>
      <c r="L26" s="132"/>
      <c r="M26" s="132"/>
      <c r="N26" s="132"/>
      <c r="O26" s="132"/>
    </row>
    <row r="30" spans="3:26">
      <c r="C30" s="125" t="s">
        <v>2</v>
      </c>
      <c r="D30" s="150"/>
      <c r="E30" s="164"/>
      <c r="F30" s="164"/>
      <c r="G30" s="164"/>
      <c r="H30" s="164"/>
      <c r="I30" s="164"/>
      <c r="J30" s="164"/>
    </row>
    <row r="31" spans="3:26">
      <c r="C31" s="165" t="s">
        <v>18</v>
      </c>
      <c r="D31" s="165" t="s">
        <v>3</v>
      </c>
      <c r="E31" s="165" t="s">
        <v>20</v>
      </c>
      <c r="F31" s="165" t="s">
        <v>21</v>
      </c>
      <c r="G31" s="165" t="s">
        <v>22</v>
      </c>
      <c r="H31" s="165" t="s">
        <v>23</v>
      </c>
      <c r="I31" s="165" t="s">
        <v>24</v>
      </c>
      <c r="J31" s="177"/>
    </row>
    <row r="32" spans="3:26">
      <c r="C32" s="166" t="s">
        <v>42</v>
      </c>
      <c r="D32" s="145" t="s">
        <v>93</v>
      </c>
      <c r="E32" s="166" t="s">
        <v>94</v>
      </c>
      <c r="F32" s="166" t="s">
        <v>95</v>
      </c>
      <c r="G32" s="166" t="s">
        <v>96</v>
      </c>
      <c r="H32" s="166"/>
      <c r="I32" s="166"/>
      <c r="J32" s="166"/>
    </row>
    <row r="33" spans="3:10">
      <c r="C33" s="166"/>
      <c r="D33" s="145" t="s">
        <v>92</v>
      </c>
      <c r="E33" s="166" t="s">
        <v>97</v>
      </c>
      <c r="F33" s="166" t="s">
        <v>98</v>
      </c>
      <c r="G33" s="166" t="s">
        <v>99</v>
      </c>
      <c r="H33" s="166"/>
      <c r="I33" s="166"/>
      <c r="J33" s="166"/>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21"/>
  <sheetViews>
    <sheetView zoomScale="36" workbookViewId="0">
      <selection activeCell="I10" sqref="I10"/>
    </sheetView>
  </sheetViews>
  <sheetFormatPr defaultColWidth="9" defaultRowHeight="14.5"/>
  <cols>
    <col min="2" max="3" width="15.36328125" customWidth="1"/>
    <col min="8" max="8" width="14.7265625" customWidth="1"/>
    <col min="9" max="9" width="13.453125" bestFit="1" customWidth="1"/>
    <col min="10" max="10" width="6.54296875" customWidth="1"/>
    <col min="11" max="11" width="15.26953125" customWidth="1"/>
    <col min="12" max="12" width="14" customWidth="1"/>
    <col min="13" max="13" width="11.6328125" customWidth="1"/>
    <col min="15" max="15" width="16.1796875" customWidth="1"/>
  </cols>
  <sheetData>
    <row r="1" spans="2:15" ht="21">
      <c r="E1" s="202" t="s">
        <v>621</v>
      </c>
    </row>
    <row r="3" spans="2:15">
      <c r="D3" s="107" t="s">
        <v>1</v>
      </c>
    </row>
    <row r="4" spans="2:15">
      <c r="B4" s="108" t="s">
        <v>3</v>
      </c>
      <c r="C4" s="108" t="s">
        <v>4</v>
      </c>
      <c r="D4" s="108" t="s">
        <v>5</v>
      </c>
      <c r="E4" s="109" t="s">
        <v>6</v>
      </c>
      <c r="F4" s="110" t="s">
        <v>7</v>
      </c>
      <c r="G4" s="110" t="s">
        <v>8</v>
      </c>
      <c r="H4" s="110" t="s">
        <v>9</v>
      </c>
      <c r="I4" s="110" t="s">
        <v>10</v>
      </c>
      <c r="J4" s="110" t="s">
        <v>11</v>
      </c>
      <c r="K4" s="110" t="s">
        <v>12</v>
      </c>
      <c r="L4" s="110" t="s">
        <v>13</v>
      </c>
      <c r="M4" s="110" t="s">
        <v>14</v>
      </c>
      <c r="N4" s="131" t="s">
        <v>15</v>
      </c>
      <c r="O4" s="131" t="s">
        <v>17</v>
      </c>
    </row>
    <row r="5" spans="2:15">
      <c r="B5" s="145" t="s">
        <v>101</v>
      </c>
      <c r="C5" t="s">
        <v>62</v>
      </c>
      <c r="D5" t="s">
        <v>51</v>
      </c>
      <c r="E5">
        <v>2021</v>
      </c>
      <c r="F5" s="198">
        <f>'TRA1'!G11*5.6</f>
        <v>0.83268899066198721</v>
      </c>
      <c r="G5" s="200">
        <f>'TRA1'!H11</f>
        <v>54.926793128710699</v>
      </c>
      <c r="H5" s="198">
        <f>'TRA1'!I11</f>
        <v>19.78</v>
      </c>
      <c r="I5" s="163">
        <f>2100/1.229</f>
        <v>1708.70626525631</v>
      </c>
      <c r="J5">
        <f>I5/100</f>
        <v>17.087062652563102</v>
      </c>
      <c r="K5">
        <f>I5*95%</f>
        <v>1623.2709519934899</v>
      </c>
      <c r="L5">
        <f>I5*90%</f>
        <v>1537.8356387306801</v>
      </c>
      <c r="M5">
        <f>J5*90%</f>
        <v>15.3783563873068</v>
      </c>
      <c r="N5">
        <v>1E-3</v>
      </c>
    </row>
    <row r="6" spans="2:15">
      <c r="B6" s="145" t="s">
        <v>102</v>
      </c>
      <c r="C6" t="s">
        <v>62</v>
      </c>
      <c r="D6" t="s">
        <v>51</v>
      </c>
      <c r="E6">
        <v>2021</v>
      </c>
      <c r="F6" s="198">
        <f>F5</f>
        <v>0.83268899066198721</v>
      </c>
      <c r="G6" s="200">
        <f>G5</f>
        <v>54.926793128710699</v>
      </c>
      <c r="H6" s="198">
        <f>H5</f>
        <v>19.78</v>
      </c>
      <c r="I6">
        <f>2100/1.229</f>
        <v>1708.70626525631</v>
      </c>
      <c r="J6">
        <f>I6/100</f>
        <v>17.087062652563102</v>
      </c>
      <c r="K6">
        <f>I6*95%</f>
        <v>1623.2709519934899</v>
      </c>
      <c r="L6">
        <f t="shared" ref="L6:L8" si="0">I6*90%</f>
        <v>1537.8356387306801</v>
      </c>
      <c r="M6">
        <f t="shared" ref="M6:M8" si="1">J6*90%</f>
        <v>15.3783563873068</v>
      </c>
      <c r="N6">
        <v>1E-3</v>
      </c>
      <c r="O6" s="157">
        <v>0.9</v>
      </c>
    </row>
    <row r="7" spans="2:15">
      <c r="B7" s="145"/>
      <c r="C7" t="s">
        <v>27</v>
      </c>
      <c r="G7" s="201"/>
      <c r="H7" s="198"/>
    </row>
    <row r="8" spans="2:15">
      <c r="B8" s="145" t="s">
        <v>103</v>
      </c>
      <c r="C8" t="s">
        <v>62</v>
      </c>
      <c r="D8" t="s">
        <v>51</v>
      </c>
      <c r="E8">
        <v>2021</v>
      </c>
      <c r="F8" s="198">
        <f>'TRA1'!G11*3.3</f>
        <v>0.49069172664009958</v>
      </c>
      <c r="G8" s="200">
        <f>G6</f>
        <v>54.926793128710699</v>
      </c>
      <c r="H8" s="198">
        <f>H6</f>
        <v>19.78</v>
      </c>
      <c r="I8">
        <f>I6</f>
        <v>1708.70626525631</v>
      </c>
      <c r="J8">
        <f>I8/100</f>
        <v>17.087062652563102</v>
      </c>
      <c r="K8">
        <f>I8*95%</f>
        <v>1623.2709519934899</v>
      </c>
      <c r="L8">
        <f t="shared" si="0"/>
        <v>1537.8356387306801</v>
      </c>
      <c r="M8">
        <f t="shared" si="1"/>
        <v>15.3783563873068</v>
      </c>
      <c r="N8">
        <v>1E-3</v>
      </c>
      <c r="O8" s="157">
        <v>0.5</v>
      </c>
    </row>
    <row r="9" spans="2:15">
      <c r="C9" t="s">
        <v>27</v>
      </c>
      <c r="H9" s="198"/>
    </row>
    <row r="10" spans="2:15">
      <c r="B10" s="145" t="s">
        <v>104</v>
      </c>
      <c r="C10" t="s">
        <v>62</v>
      </c>
      <c r="D10" s="154" t="s">
        <v>49</v>
      </c>
      <c r="E10">
        <v>2021</v>
      </c>
      <c r="F10" s="198">
        <f>'TRA1'!G10*5.6</f>
        <v>1.6750031218118406</v>
      </c>
      <c r="G10" s="200">
        <f>'TRA1'!H10</f>
        <v>5.337736731412341</v>
      </c>
      <c r="H10" s="194">
        <f>'TRA1'!I10</f>
        <v>1.0999999999999999</v>
      </c>
      <c r="I10" s="132">
        <f>14.5</f>
        <v>14.5</v>
      </c>
      <c r="J10" s="132">
        <f t="shared" ref="J10" si="2">I10/100</f>
        <v>0.14499999999999999</v>
      </c>
      <c r="K10" s="132">
        <f>I10*95%</f>
        <v>13.775</v>
      </c>
      <c r="L10" s="132">
        <f t="shared" ref="L10" si="3">I10*90%</f>
        <v>13.05</v>
      </c>
      <c r="M10" s="132">
        <f t="shared" ref="M10" si="4">L10/100</f>
        <v>0.1305</v>
      </c>
      <c r="N10">
        <v>1E-3</v>
      </c>
    </row>
    <row r="12" spans="2:15">
      <c r="I12" s="163" t="s">
        <v>100</v>
      </c>
    </row>
    <row r="16" spans="2:15">
      <c r="B16" s="125" t="s">
        <v>2</v>
      </c>
      <c r="C16" s="150"/>
      <c r="D16" s="164"/>
      <c r="E16" s="164"/>
      <c r="F16" s="164"/>
      <c r="G16" s="164"/>
      <c r="H16" s="164"/>
    </row>
    <row r="17" spans="2:8">
      <c r="B17" s="165" t="s">
        <v>18</v>
      </c>
      <c r="C17" s="165" t="s">
        <v>3</v>
      </c>
      <c r="D17" s="165" t="s">
        <v>20</v>
      </c>
      <c r="E17" s="165" t="s">
        <v>21</v>
      </c>
      <c r="F17" s="165" t="s">
        <v>22</v>
      </c>
      <c r="G17" s="165" t="s">
        <v>23</v>
      </c>
      <c r="H17" s="165" t="s">
        <v>24</v>
      </c>
    </row>
    <row r="18" spans="2:8">
      <c r="B18" s="166" t="s">
        <v>42</v>
      </c>
      <c r="C18" s="145" t="s">
        <v>101</v>
      </c>
      <c r="D18" s="167"/>
      <c r="E18" s="167" t="s">
        <v>105</v>
      </c>
      <c r="F18" s="167" t="s">
        <v>106</v>
      </c>
      <c r="G18" s="166"/>
      <c r="H18" s="166"/>
    </row>
    <row r="19" spans="2:8">
      <c r="B19" s="166"/>
      <c r="C19" s="145" t="s">
        <v>102</v>
      </c>
      <c r="D19" s="167"/>
      <c r="E19" s="167" t="s">
        <v>105</v>
      </c>
      <c r="F19" s="167" t="s">
        <v>106</v>
      </c>
      <c r="G19" s="166"/>
      <c r="H19" s="166"/>
    </row>
    <row r="20" spans="2:8">
      <c r="C20" s="145" t="s">
        <v>103</v>
      </c>
      <c r="D20" s="167"/>
      <c r="E20" s="167" t="s">
        <v>105</v>
      </c>
      <c r="F20" s="167" t="s">
        <v>106</v>
      </c>
    </row>
    <row r="21" spans="2:8">
      <c r="C21" s="145" t="s">
        <v>104</v>
      </c>
      <c r="E21" s="167" t="s">
        <v>105</v>
      </c>
      <c r="F21" s="167" t="s">
        <v>106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AC126"/>
  <sheetViews>
    <sheetView zoomScale="64" workbookViewId="0">
      <pane ySplit="5" topLeftCell="A60" activePane="bottomLeft" state="frozen"/>
      <selection pane="bottomLeft" activeCell="E68" sqref="E68"/>
    </sheetView>
  </sheetViews>
  <sheetFormatPr defaultColWidth="9" defaultRowHeight="14.5"/>
  <cols>
    <col min="3" max="3" width="35.1796875" customWidth="1"/>
    <col min="5" max="5" width="19" customWidth="1"/>
    <col min="8" max="8" width="12" customWidth="1"/>
    <col min="15" max="15" width="11" customWidth="1"/>
    <col min="19" max="19" width="29.7265625" customWidth="1"/>
    <col min="20" max="20" width="9.26953125" customWidth="1"/>
  </cols>
  <sheetData>
    <row r="2" spans="3:29" ht="23.5">
      <c r="H2" s="199" t="s">
        <v>107</v>
      </c>
      <c r="I2" s="204" t="s">
        <v>622</v>
      </c>
    </row>
    <row r="4" spans="3:29">
      <c r="E4" s="107" t="s">
        <v>1</v>
      </c>
      <c r="R4" s="150" t="s">
        <v>2</v>
      </c>
      <c r="S4" s="150"/>
      <c r="T4" s="158"/>
      <c r="U4" s="158"/>
      <c r="V4" s="158"/>
      <c r="W4" s="158"/>
      <c r="X4" s="158"/>
      <c r="Y4" s="158"/>
    </row>
    <row r="5" spans="3:29" ht="26">
      <c r="C5" s="108" t="s">
        <v>3</v>
      </c>
      <c r="D5" s="108" t="s">
        <v>4</v>
      </c>
      <c r="E5" s="108" t="s">
        <v>5</v>
      </c>
      <c r="F5" s="109" t="s">
        <v>6</v>
      </c>
      <c r="G5" s="110" t="s">
        <v>7</v>
      </c>
      <c r="H5" s="110" t="s">
        <v>8</v>
      </c>
      <c r="I5" s="110" t="s">
        <v>10</v>
      </c>
      <c r="J5" s="110" t="s">
        <v>11</v>
      </c>
      <c r="K5" s="110" t="s">
        <v>13</v>
      </c>
      <c r="L5" s="110" t="s">
        <v>14</v>
      </c>
      <c r="M5" s="130" t="s">
        <v>16</v>
      </c>
      <c r="N5" s="130" t="s">
        <v>15</v>
      </c>
      <c r="O5" s="131" t="s">
        <v>108</v>
      </c>
      <c r="R5" s="159" t="s">
        <v>18</v>
      </c>
      <c r="S5" s="159" t="s">
        <v>3</v>
      </c>
      <c r="T5" s="159" t="s">
        <v>20</v>
      </c>
      <c r="U5" s="159" t="s">
        <v>21</v>
      </c>
      <c r="V5" s="159" t="s">
        <v>22</v>
      </c>
      <c r="W5" s="159" t="s">
        <v>23</v>
      </c>
      <c r="X5" s="159" t="s">
        <v>24</v>
      </c>
      <c r="Y5" s="159" t="s">
        <v>25</v>
      </c>
    </row>
    <row r="6" spans="3:29">
      <c r="C6" t="s">
        <v>109</v>
      </c>
      <c r="D6" t="s">
        <v>110</v>
      </c>
      <c r="E6" t="s">
        <v>111</v>
      </c>
      <c r="F6">
        <v>2020</v>
      </c>
      <c r="G6" s="153">
        <v>0.6</v>
      </c>
      <c r="H6" s="198">
        <f>'[3]TechHeat-RES-SD'!$O$76</f>
        <v>1.9112294614153558</v>
      </c>
      <c r="I6" s="129">
        <v>4</v>
      </c>
      <c r="J6" s="129">
        <v>0.04</v>
      </c>
      <c r="K6" s="129">
        <f>I6</f>
        <v>4</v>
      </c>
      <c r="L6" s="129">
        <f>J6</f>
        <v>0.04</v>
      </c>
      <c r="M6" s="195">
        <f>'[3]TechHeat-RES-SD'!$G$182</f>
        <v>22</v>
      </c>
      <c r="N6" s="156">
        <v>31.54</v>
      </c>
      <c r="O6">
        <v>1</v>
      </c>
      <c r="R6" s="160" t="s">
        <v>42</v>
      </c>
      <c r="S6" t="s">
        <v>109</v>
      </c>
      <c r="T6" s="160"/>
      <c r="U6" s="160" t="s">
        <v>112</v>
      </c>
      <c r="V6" s="160" t="s">
        <v>113</v>
      </c>
      <c r="W6" s="160"/>
      <c r="X6" s="160"/>
      <c r="Y6" s="160" t="s">
        <v>114</v>
      </c>
    </row>
    <row r="7" spans="3:29">
      <c r="C7" t="s">
        <v>115</v>
      </c>
      <c r="D7" t="s">
        <v>110</v>
      </c>
      <c r="E7" t="s">
        <v>111</v>
      </c>
      <c r="F7">
        <v>2020</v>
      </c>
      <c r="G7" s="153">
        <v>0.78</v>
      </c>
      <c r="H7" s="198">
        <f>'[3]TechHeat-RES-SD'!$O$77</f>
        <v>1.9112294614153558</v>
      </c>
      <c r="I7" s="129">
        <f>I6</f>
        <v>4</v>
      </c>
      <c r="J7" s="129">
        <f t="shared" ref="J7:L7" si="0">J6</f>
        <v>0.04</v>
      </c>
      <c r="K7" s="129">
        <f t="shared" si="0"/>
        <v>4</v>
      </c>
      <c r="L7" s="129">
        <f t="shared" si="0"/>
        <v>0.04</v>
      </c>
      <c r="M7" s="195">
        <f>'[3]TechHeat-RES-SD'!$G$182</f>
        <v>22</v>
      </c>
      <c r="N7" s="156">
        <v>31.54</v>
      </c>
      <c r="O7">
        <v>1</v>
      </c>
      <c r="R7" s="160"/>
      <c r="S7" t="s">
        <v>115</v>
      </c>
      <c r="T7" s="160"/>
      <c r="U7" s="160" t="s">
        <v>112</v>
      </c>
      <c r="V7" s="160" t="s">
        <v>113</v>
      </c>
      <c r="W7" s="160"/>
      <c r="X7" s="160"/>
      <c r="Y7" s="160" t="s">
        <v>114</v>
      </c>
    </row>
    <row r="8" spans="3:29">
      <c r="C8" t="s">
        <v>116</v>
      </c>
      <c r="D8" t="s">
        <v>110</v>
      </c>
      <c r="E8" t="s">
        <v>111</v>
      </c>
      <c r="F8">
        <v>2020</v>
      </c>
      <c r="G8" s="153">
        <v>0.85</v>
      </c>
      <c r="H8" s="198">
        <f>'[3]TechHeat-RES-SD'!$O$78</f>
        <v>1.9112294614153558</v>
      </c>
      <c r="I8" s="129">
        <f t="shared" ref="I8:I16" si="1">I7</f>
        <v>4</v>
      </c>
      <c r="J8" s="129">
        <f t="shared" ref="J8:J16" si="2">J7</f>
        <v>0.04</v>
      </c>
      <c r="K8" s="129">
        <f t="shared" ref="K8:K16" si="3">K7</f>
        <v>4</v>
      </c>
      <c r="L8" s="129">
        <f t="shared" ref="L8:L16" si="4">L7</f>
        <v>0.04</v>
      </c>
      <c r="M8" s="195">
        <f>'[3]TechHeat-RES-SD'!$G$182</f>
        <v>22</v>
      </c>
      <c r="N8" s="156">
        <v>31.54</v>
      </c>
      <c r="O8">
        <v>1</v>
      </c>
      <c r="R8" s="160"/>
      <c r="S8" t="s">
        <v>116</v>
      </c>
      <c r="T8" s="160"/>
      <c r="U8" s="160" t="s">
        <v>112</v>
      </c>
      <c r="V8" s="160" t="s">
        <v>113</v>
      </c>
      <c r="W8" s="160"/>
      <c r="X8" s="160"/>
      <c r="Y8" s="160" t="s">
        <v>114</v>
      </c>
    </row>
    <row r="9" spans="3:29">
      <c r="C9" t="s">
        <v>117</v>
      </c>
      <c r="D9" t="s">
        <v>118</v>
      </c>
      <c r="E9" t="s">
        <v>111</v>
      </c>
      <c r="F9">
        <v>2020</v>
      </c>
      <c r="G9" s="153">
        <v>0.62</v>
      </c>
      <c r="H9" s="198">
        <f>'[3]TechHeat-RES-SD'!$O$79</f>
        <v>2.7644125731911044</v>
      </c>
      <c r="I9" s="129">
        <f t="shared" si="1"/>
        <v>4</v>
      </c>
      <c r="J9" s="129">
        <f t="shared" si="2"/>
        <v>0.04</v>
      </c>
      <c r="K9" s="129">
        <f t="shared" si="3"/>
        <v>4</v>
      </c>
      <c r="L9" s="129">
        <f t="shared" si="4"/>
        <v>0.04</v>
      </c>
      <c r="M9" s="195">
        <f>'[3]TechHeat-RES-SD'!$G$182</f>
        <v>22</v>
      </c>
      <c r="N9" s="156">
        <v>31.54</v>
      </c>
      <c r="O9">
        <v>1</v>
      </c>
      <c r="R9" s="160"/>
      <c r="S9" t="s">
        <v>117</v>
      </c>
      <c r="T9" s="160"/>
      <c r="U9" s="160" t="s">
        <v>112</v>
      </c>
      <c r="V9" s="160" t="s">
        <v>113</v>
      </c>
      <c r="W9" s="160"/>
      <c r="X9" s="160"/>
      <c r="Y9" s="160" t="s">
        <v>114</v>
      </c>
    </row>
    <row r="10" spans="3:29">
      <c r="C10" t="s">
        <v>119</v>
      </c>
      <c r="D10" t="s">
        <v>118</v>
      </c>
      <c r="E10" t="s">
        <v>111</v>
      </c>
      <c r="F10">
        <v>2020</v>
      </c>
      <c r="G10" s="153">
        <v>0.8</v>
      </c>
      <c r="H10" s="198">
        <f>'[3]TechHeat-RES-SD'!$O$80</f>
        <v>2.7644125731911044</v>
      </c>
      <c r="I10" s="129">
        <f t="shared" si="1"/>
        <v>4</v>
      </c>
      <c r="J10" s="129">
        <f t="shared" si="2"/>
        <v>0.04</v>
      </c>
      <c r="K10" s="129">
        <f t="shared" si="3"/>
        <v>4</v>
      </c>
      <c r="L10" s="129">
        <f t="shared" si="4"/>
        <v>0.04</v>
      </c>
      <c r="M10" s="195">
        <f>'[3]TechHeat-RES-SD'!$G$182</f>
        <v>22</v>
      </c>
      <c r="N10" s="156">
        <v>31.54</v>
      </c>
      <c r="O10">
        <v>1</v>
      </c>
      <c r="R10" s="160"/>
      <c r="S10" t="s">
        <v>119</v>
      </c>
      <c r="T10" s="160"/>
      <c r="U10" s="160" t="s">
        <v>112</v>
      </c>
      <c r="V10" s="160" t="s">
        <v>113</v>
      </c>
      <c r="W10" s="160"/>
      <c r="X10" s="160"/>
      <c r="Y10" s="160" t="s">
        <v>114</v>
      </c>
    </row>
    <row r="11" spans="3:29">
      <c r="C11" t="s">
        <v>120</v>
      </c>
      <c r="D11" t="s">
        <v>118</v>
      </c>
      <c r="E11" t="s">
        <v>111</v>
      </c>
      <c r="F11">
        <v>2020</v>
      </c>
      <c r="G11" s="153">
        <v>0.9</v>
      </c>
      <c r="H11" s="198">
        <f>'[3]TechHeat-RES-SD'!$O$81</f>
        <v>2.7644125731911044</v>
      </c>
      <c r="I11" s="129">
        <f t="shared" si="1"/>
        <v>4</v>
      </c>
      <c r="J11" s="129">
        <f t="shared" si="2"/>
        <v>0.04</v>
      </c>
      <c r="K11" s="129">
        <f t="shared" si="3"/>
        <v>4</v>
      </c>
      <c r="L11" s="129">
        <f t="shared" si="4"/>
        <v>0.04</v>
      </c>
      <c r="M11" s="195">
        <f>'[3]TechHeat-RES-SD'!$G$182</f>
        <v>22</v>
      </c>
      <c r="N11" s="156">
        <v>31.54</v>
      </c>
      <c r="O11">
        <v>1</v>
      </c>
      <c r="R11" s="160"/>
      <c r="S11" t="s">
        <v>120</v>
      </c>
      <c r="T11" s="160"/>
      <c r="U11" s="160" t="s">
        <v>112</v>
      </c>
      <c r="V11" s="160" t="s">
        <v>113</v>
      </c>
      <c r="W11" s="160"/>
      <c r="X11" s="160"/>
      <c r="Y11" s="160" t="s">
        <v>114</v>
      </c>
    </row>
    <row r="12" spans="3:29">
      <c r="C12" t="s">
        <v>121</v>
      </c>
      <c r="D12" t="s">
        <v>122</v>
      </c>
      <c r="E12" t="s">
        <v>111</v>
      </c>
      <c r="F12">
        <v>2020</v>
      </c>
      <c r="G12" s="153">
        <v>1</v>
      </c>
      <c r="H12" s="198">
        <f>'[3]TechHeat-RES-SD'!$O$82</f>
        <v>2.4731398856456481</v>
      </c>
      <c r="I12" s="129">
        <f t="shared" si="1"/>
        <v>4</v>
      </c>
      <c r="J12" s="129">
        <f t="shared" si="2"/>
        <v>0.04</v>
      </c>
      <c r="K12" s="129">
        <f t="shared" si="3"/>
        <v>4</v>
      </c>
      <c r="L12" s="129">
        <f t="shared" si="4"/>
        <v>0.04</v>
      </c>
      <c r="M12" s="195">
        <f>'[3]TechHeat-RES-SD'!$G$182</f>
        <v>22</v>
      </c>
      <c r="N12" s="156">
        <v>31.54</v>
      </c>
      <c r="O12">
        <v>1</v>
      </c>
      <c r="R12" s="160"/>
      <c r="S12" t="s">
        <v>121</v>
      </c>
      <c r="T12" s="160"/>
      <c r="U12" s="160" t="s">
        <v>112</v>
      </c>
      <c r="V12" s="160" t="s">
        <v>113</v>
      </c>
      <c r="W12" s="160"/>
      <c r="X12" s="160"/>
      <c r="Y12" s="160" t="s">
        <v>114</v>
      </c>
    </row>
    <row r="13" spans="3:29">
      <c r="C13" t="s">
        <v>123</v>
      </c>
      <c r="D13" t="s">
        <v>124</v>
      </c>
      <c r="E13" t="s">
        <v>111</v>
      </c>
      <c r="F13">
        <v>2020</v>
      </c>
      <c r="G13" s="153">
        <v>1.9</v>
      </c>
      <c r="H13" s="198">
        <f>'[3]TechHeat-RES-SD'!$O$83</f>
        <v>1.2365699428228225</v>
      </c>
      <c r="I13" s="129">
        <f t="shared" si="1"/>
        <v>4</v>
      </c>
      <c r="J13" s="129">
        <f t="shared" si="2"/>
        <v>0.04</v>
      </c>
      <c r="K13" s="129">
        <f t="shared" si="3"/>
        <v>4</v>
      </c>
      <c r="L13" s="129">
        <f t="shared" si="4"/>
        <v>0.04</v>
      </c>
      <c r="M13" s="195">
        <f>'[3]TechHeat-RES-SD'!$G$182</f>
        <v>22</v>
      </c>
      <c r="N13" s="156">
        <v>31.54</v>
      </c>
      <c r="O13">
        <v>1</v>
      </c>
      <c r="R13" s="160"/>
      <c r="S13" t="s">
        <v>123</v>
      </c>
      <c r="T13" s="160"/>
      <c r="U13" s="160" t="s">
        <v>112</v>
      </c>
      <c r="V13" s="160" t="s">
        <v>113</v>
      </c>
      <c r="W13" s="160"/>
      <c r="X13" s="160"/>
      <c r="Y13" s="160" t="s">
        <v>114</v>
      </c>
    </row>
    <row r="14" spans="3:29">
      <c r="C14" t="s">
        <v>125</v>
      </c>
      <c r="D14" t="s">
        <v>126</v>
      </c>
      <c r="E14" t="s">
        <v>111</v>
      </c>
      <c r="F14">
        <v>2020</v>
      </c>
      <c r="G14" s="153">
        <v>0.5</v>
      </c>
      <c r="H14" s="198">
        <f>'[3]TechHeat-RES-SD'!$O$84</f>
        <v>3.2209180925706056</v>
      </c>
      <c r="I14" s="129">
        <f t="shared" si="1"/>
        <v>4</v>
      </c>
      <c r="J14" s="129">
        <f t="shared" si="2"/>
        <v>0.04</v>
      </c>
      <c r="K14" s="129">
        <f t="shared" si="3"/>
        <v>4</v>
      </c>
      <c r="L14" s="129">
        <f t="shared" si="4"/>
        <v>0.04</v>
      </c>
      <c r="M14" s="195">
        <f>'[3]TechHeat-RES-SD'!$G$182</f>
        <v>22</v>
      </c>
      <c r="N14" s="156">
        <v>31.54</v>
      </c>
      <c r="O14">
        <v>1</v>
      </c>
      <c r="R14" s="160"/>
      <c r="S14" t="s">
        <v>125</v>
      </c>
      <c r="T14" s="160"/>
      <c r="U14" s="160" t="s">
        <v>112</v>
      </c>
      <c r="V14" s="160" t="s">
        <v>113</v>
      </c>
      <c r="W14" s="160"/>
      <c r="X14" s="160"/>
      <c r="Y14" s="160" t="s">
        <v>114</v>
      </c>
    </row>
    <row r="15" spans="3:29">
      <c r="C15" t="s">
        <v>127</v>
      </c>
      <c r="D15" t="s">
        <v>128</v>
      </c>
      <c r="E15" t="s">
        <v>111</v>
      </c>
      <c r="F15">
        <v>2020</v>
      </c>
      <c r="G15" s="153">
        <v>0.5</v>
      </c>
      <c r="H15" s="198">
        <f>'[3]TechHeat-RES-SD'!$O$85</f>
        <v>0.49298472371286567</v>
      </c>
      <c r="I15" s="129">
        <f t="shared" si="1"/>
        <v>4</v>
      </c>
      <c r="J15" s="129">
        <f t="shared" si="2"/>
        <v>0.04</v>
      </c>
      <c r="K15" s="129">
        <f t="shared" si="3"/>
        <v>4</v>
      </c>
      <c r="L15" s="129">
        <f t="shared" si="4"/>
        <v>0.04</v>
      </c>
      <c r="M15" s="195">
        <f>'[3]TechHeat-RES-SD'!$G$182</f>
        <v>22</v>
      </c>
      <c r="N15" s="156">
        <v>31.54</v>
      </c>
      <c r="O15">
        <v>1</v>
      </c>
      <c r="R15" s="160"/>
      <c r="S15" t="s">
        <v>127</v>
      </c>
      <c r="T15" s="160"/>
      <c r="U15" s="160" t="s">
        <v>112</v>
      </c>
      <c r="V15" s="160" t="s">
        <v>113</v>
      </c>
      <c r="W15" s="160"/>
      <c r="X15" s="160"/>
      <c r="Y15" s="160" t="s">
        <v>114</v>
      </c>
      <c r="AC15" s="153">
        <v>0.6</v>
      </c>
    </row>
    <row r="16" spans="3:29">
      <c r="C16" s="154" t="s">
        <v>129</v>
      </c>
      <c r="D16" s="154" t="s">
        <v>122</v>
      </c>
      <c r="E16" t="s">
        <v>111</v>
      </c>
      <c r="F16">
        <v>2020</v>
      </c>
      <c r="G16" s="155">
        <v>0.75</v>
      </c>
      <c r="H16" s="198">
        <f>'[3]TechHeat-RES-SD'!$O$86</f>
        <v>1.4830623046792544</v>
      </c>
      <c r="I16" s="129">
        <f t="shared" si="1"/>
        <v>4</v>
      </c>
      <c r="J16" s="129">
        <f t="shared" si="2"/>
        <v>0.04</v>
      </c>
      <c r="K16" s="129">
        <f t="shared" si="3"/>
        <v>4</v>
      </c>
      <c r="L16" s="129">
        <f t="shared" si="4"/>
        <v>0.04</v>
      </c>
      <c r="M16" s="195">
        <f>'[3]TechHeat-RES-SD'!$G$182</f>
        <v>22</v>
      </c>
      <c r="N16" s="156">
        <v>31.54</v>
      </c>
      <c r="O16" s="157">
        <v>0.5</v>
      </c>
      <c r="R16" s="160"/>
      <c r="S16" s="154" t="s">
        <v>129</v>
      </c>
      <c r="T16" s="160"/>
      <c r="U16" s="160" t="s">
        <v>112</v>
      </c>
      <c r="V16" s="160" t="s">
        <v>113</v>
      </c>
      <c r="W16" s="160"/>
      <c r="X16" s="160"/>
      <c r="Y16" s="160" t="s">
        <v>114</v>
      </c>
      <c r="AC16" s="153">
        <v>0.78</v>
      </c>
    </row>
    <row r="17" spans="3:29">
      <c r="D17" s="154" t="s">
        <v>128</v>
      </c>
      <c r="G17" s="155"/>
      <c r="H17" s="198"/>
      <c r="I17" s="129"/>
      <c r="J17" s="129"/>
      <c r="K17" s="129"/>
      <c r="L17" s="129"/>
      <c r="M17" s="195"/>
      <c r="N17" s="156"/>
      <c r="R17" s="160"/>
      <c r="S17" t="s">
        <v>40</v>
      </c>
      <c r="T17" s="160"/>
      <c r="U17" s="160"/>
      <c r="V17" s="160"/>
      <c r="W17" s="160"/>
      <c r="X17" s="160"/>
      <c r="Y17" s="160"/>
      <c r="AC17" s="153">
        <v>0.85</v>
      </c>
    </row>
    <row r="18" spans="3:29">
      <c r="C18" s="154" t="s">
        <v>130</v>
      </c>
      <c r="D18" s="154" t="s">
        <v>110</v>
      </c>
      <c r="E18" t="s">
        <v>111</v>
      </c>
      <c r="F18">
        <v>2020</v>
      </c>
      <c r="G18" s="155">
        <v>0.67500000000000004</v>
      </c>
      <c r="H18" s="198">
        <f>'[3]TechHeat-RES-SD'!$O$88</f>
        <v>1.5566682769897326</v>
      </c>
      <c r="I18" s="129">
        <v>4</v>
      </c>
      <c r="J18" s="129">
        <v>0.04</v>
      </c>
      <c r="K18" s="129">
        <f t="shared" ref="K18:K42" si="5">I18</f>
        <v>4</v>
      </c>
      <c r="L18" s="129">
        <f t="shared" ref="L18:L42" si="6">J18</f>
        <v>0.04</v>
      </c>
      <c r="M18" s="195">
        <f>'[3]TechHeat-RES-SD'!$G$182</f>
        <v>22</v>
      </c>
      <c r="N18" s="156">
        <v>31.54</v>
      </c>
      <c r="O18" s="157">
        <v>0.5</v>
      </c>
      <c r="R18" s="160"/>
      <c r="S18" s="154" t="s">
        <v>130</v>
      </c>
      <c r="T18" s="160"/>
      <c r="U18" s="160" t="s">
        <v>112</v>
      </c>
      <c r="V18" s="160" t="s">
        <v>113</v>
      </c>
      <c r="W18" s="160"/>
      <c r="X18" s="160"/>
      <c r="Y18" s="160" t="s">
        <v>114</v>
      </c>
      <c r="AC18" s="153">
        <v>0.62</v>
      </c>
    </row>
    <row r="19" spans="3:29">
      <c r="D19" s="154" t="s">
        <v>128</v>
      </c>
      <c r="G19" s="155"/>
      <c r="H19" s="198"/>
      <c r="I19" s="129"/>
      <c r="J19" s="129"/>
      <c r="K19" s="129"/>
      <c r="L19" s="129"/>
      <c r="M19" s="195"/>
      <c r="N19" s="156"/>
      <c r="R19" s="160"/>
      <c r="S19" t="s">
        <v>40</v>
      </c>
      <c r="T19" s="160"/>
      <c r="U19" s="160"/>
      <c r="V19" s="160"/>
      <c r="W19" s="160"/>
      <c r="X19" s="160"/>
      <c r="Y19" s="160"/>
      <c r="AC19" s="153">
        <v>0.8</v>
      </c>
    </row>
    <row r="20" spans="3:29">
      <c r="C20" s="154" t="s">
        <v>131</v>
      </c>
      <c r="D20" s="154" t="s">
        <v>122</v>
      </c>
      <c r="E20" t="s">
        <v>111</v>
      </c>
      <c r="F20">
        <v>2020</v>
      </c>
      <c r="G20" s="155">
        <v>0.9</v>
      </c>
      <c r="H20" s="198">
        <f>'[3]TechHeat-RES-SD'!$O$90</f>
        <v>2.6915944013047404</v>
      </c>
      <c r="I20" s="129">
        <f>I18</f>
        <v>4</v>
      </c>
      <c r="J20" s="129">
        <f t="shared" ref="J20:L24" si="7">J18</f>
        <v>0.04</v>
      </c>
      <c r="K20" s="129">
        <f t="shared" si="7"/>
        <v>4</v>
      </c>
      <c r="L20" s="129">
        <f t="shared" si="7"/>
        <v>0.04</v>
      </c>
      <c r="M20" s="195">
        <f>'[3]TechHeat-RES-SD'!$G$182</f>
        <v>22</v>
      </c>
      <c r="N20" s="156">
        <v>31.54</v>
      </c>
      <c r="O20" s="157">
        <v>0.5</v>
      </c>
      <c r="R20" s="160"/>
      <c r="S20" s="154" t="s">
        <v>131</v>
      </c>
      <c r="T20" s="160"/>
      <c r="U20" s="160" t="s">
        <v>112</v>
      </c>
      <c r="V20" s="160" t="s">
        <v>113</v>
      </c>
      <c r="W20" s="160"/>
      <c r="X20" s="160"/>
      <c r="Y20" s="160" t="s">
        <v>114</v>
      </c>
      <c r="AC20" s="153">
        <v>0.9</v>
      </c>
    </row>
    <row r="21" spans="3:29">
      <c r="D21" s="154" t="s">
        <v>118</v>
      </c>
      <c r="G21" s="155"/>
      <c r="H21" s="198"/>
      <c r="I21" s="129"/>
      <c r="J21" s="129"/>
      <c r="K21" s="129"/>
      <c r="L21" s="129"/>
      <c r="M21" s="195"/>
      <c r="N21" s="156"/>
      <c r="R21" s="160"/>
      <c r="S21" t="s">
        <v>40</v>
      </c>
      <c r="T21" s="160"/>
      <c r="U21" s="160"/>
      <c r="V21" s="160"/>
      <c r="W21" s="160"/>
      <c r="X21" s="160"/>
      <c r="Y21" s="160"/>
      <c r="AC21" s="153">
        <v>1</v>
      </c>
    </row>
    <row r="22" spans="3:29">
      <c r="C22" s="154" t="s">
        <v>132</v>
      </c>
      <c r="D22" s="154" t="s">
        <v>122</v>
      </c>
      <c r="E22" t="s">
        <v>111</v>
      </c>
      <c r="F22">
        <v>2020</v>
      </c>
      <c r="G22" s="155">
        <v>0.89</v>
      </c>
      <c r="H22" s="198">
        <f>'[3]TechHeat-RES-SD'!$O$92</f>
        <v>2.0517070674729281</v>
      </c>
      <c r="I22" s="129">
        <f>I20</f>
        <v>4</v>
      </c>
      <c r="J22" s="129">
        <f t="shared" si="7"/>
        <v>0.04</v>
      </c>
      <c r="K22" s="129">
        <f t="shared" si="7"/>
        <v>4</v>
      </c>
      <c r="L22" s="129">
        <f t="shared" si="7"/>
        <v>0.04</v>
      </c>
      <c r="M22" s="195">
        <f>'[3]TechHeat-RES-SD'!$G$182</f>
        <v>22</v>
      </c>
      <c r="N22" s="156">
        <v>31.54</v>
      </c>
      <c r="O22" s="157">
        <v>0.5</v>
      </c>
      <c r="R22" s="160"/>
      <c r="S22" s="154" t="s">
        <v>132</v>
      </c>
      <c r="T22" s="160"/>
      <c r="U22" s="160" t="s">
        <v>112</v>
      </c>
      <c r="V22" s="160" t="s">
        <v>113</v>
      </c>
      <c r="W22" s="160"/>
      <c r="X22" s="160"/>
      <c r="Y22" s="160" t="s">
        <v>114</v>
      </c>
      <c r="AC22" s="153">
        <v>1.9</v>
      </c>
    </row>
    <row r="23" spans="3:29">
      <c r="D23" s="154" t="s">
        <v>110</v>
      </c>
      <c r="K23" s="129"/>
      <c r="L23" s="129"/>
      <c r="R23" s="160"/>
      <c r="S23" t="s">
        <v>40</v>
      </c>
      <c r="T23" s="160"/>
      <c r="U23" s="160"/>
      <c r="V23" s="160"/>
      <c r="W23" s="160"/>
      <c r="X23" s="160"/>
      <c r="Y23" s="160"/>
      <c r="AC23" s="153">
        <v>0.5</v>
      </c>
    </row>
    <row r="24" spans="3:29">
      <c r="C24" t="s">
        <v>133</v>
      </c>
      <c r="D24" t="s">
        <v>110</v>
      </c>
      <c r="E24" t="s">
        <v>134</v>
      </c>
      <c r="F24">
        <v>2020</v>
      </c>
      <c r="G24" s="153">
        <v>0.6</v>
      </c>
      <c r="H24" s="198">
        <f>'[3]TechHeat-RES-SA'!$O$76</f>
        <v>1.0758957914521521</v>
      </c>
      <c r="I24" s="191">
        <f>I22</f>
        <v>4</v>
      </c>
      <c r="J24" s="191">
        <f t="shared" si="7"/>
        <v>0.04</v>
      </c>
      <c r="K24" s="191">
        <f t="shared" si="7"/>
        <v>4</v>
      </c>
      <c r="L24" s="191">
        <f t="shared" si="7"/>
        <v>0.04</v>
      </c>
      <c r="M24" s="163">
        <v>22</v>
      </c>
      <c r="N24">
        <v>31.54</v>
      </c>
      <c r="O24">
        <v>1</v>
      </c>
      <c r="R24" s="160"/>
      <c r="S24" t="s">
        <v>133</v>
      </c>
      <c r="T24" s="160"/>
      <c r="U24" s="160" t="s">
        <v>112</v>
      </c>
      <c r="V24" s="160" t="s">
        <v>113</v>
      </c>
      <c r="W24" s="160"/>
      <c r="X24" s="160"/>
      <c r="Y24" s="160" t="s">
        <v>114</v>
      </c>
      <c r="AC24" s="153">
        <v>0.5</v>
      </c>
    </row>
    <row r="25" spans="3:29">
      <c r="C25" t="s">
        <v>135</v>
      </c>
      <c r="D25" t="s">
        <v>110</v>
      </c>
      <c r="E25" t="s">
        <v>134</v>
      </c>
      <c r="F25">
        <v>2020</v>
      </c>
      <c r="G25" s="153">
        <v>0.78</v>
      </c>
      <c r="H25" s="198">
        <f>'[3]TechHeat-RES-SA'!$O$77</f>
        <v>1.0758957914521521</v>
      </c>
      <c r="I25" s="191">
        <f>I24</f>
        <v>4</v>
      </c>
      <c r="J25" s="191">
        <f t="shared" ref="J25:L25" si="8">J24</f>
        <v>0.04</v>
      </c>
      <c r="K25" s="191">
        <f t="shared" si="8"/>
        <v>4</v>
      </c>
      <c r="L25" s="191">
        <f t="shared" si="8"/>
        <v>0.04</v>
      </c>
      <c r="M25" s="163">
        <v>22</v>
      </c>
      <c r="N25">
        <v>31.54</v>
      </c>
      <c r="O25">
        <v>1</v>
      </c>
      <c r="R25" s="160"/>
      <c r="S25" t="s">
        <v>135</v>
      </c>
      <c r="T25" s="160"/>
      <c r="U25" s="160" t="s">
        <v>112</v>
      </c>
      <c r="V25" s="160" t="s">
        <v>113</v>
      </c>
      <c r="W25" s="160"/>
      <c r="X25" s="160"/>
      <c r="Y25" s="160" t="s">
        <v>114</v>
      </c>
      <c r="AC25" s="155">
        <v>0.75</v>
      </c>
    </row>
    <row r="26" spans="3:29">
      <c r="C26" t="s">
        <v>136</v>
      </c>
      <c r="D26" t="s">
        <v>110</v>
      </c>
      <c r="E26" t="s">
        <v>134</v>
      </c>
      <c r="F26">
        <v>2020</v>
      </c>
      <c r="G26" s="153">
        <v>0.85</v>
      </c>
      <c r="H26" s="198">
        <f>'[3]TechHeat-RES-SA'!$O$78</f>
        <v>1.0758957914521521</v>
      </c>
      <c r="I26" s="191">
        <f t="shared" ref="I26:I34" si="9">I25</f>
        <v>4</v>
      </c>
      <c r="J26" s="191">
        <f t="shared" ref="J26:J34" si="10">J25</f>
        <v>0.04</v>
      </c>
      <c r="K26" s="191">
        <f t="shared" ref="K26:K34" si="11">K25</f>
        <v>4</v>
      </c>
      <c r="L26" s="191">
        <f t="shared" ref="L26:L34" si="12">L25</f>
        <v>0.04</v>
      </c>
      <c r="M26" s="163">
        <v>22</v>
      </c>
      <c r="N26">
        <v>31.54</v>
      </c>
      <c r="O26">
        <v>1</v>
      </c>
      <c r="R26" s="160"/>
      <c r="S26" t="s">
        <v>136</v>
      </c>
      <c r="T26" s="160"/>
      <c r="U26" s="160" t="s">
        <v>112</v>
      </c>
      <c r="V26" s="160" t="s">
        <v>113</v>
      </c>
      <c r="W26" s="160"/>
      <c r="X26" s="160"/>
      <c r="Y26" s="160" t="s">
        <v>114</v>
      </c>
      <c r="AC26" s="155"/>
    </row>
    <row r="27" spans="3:29">
      <c r="C27" t="s">
        <v>137</v>
      </c>
      <c r="D27" t="s">
        <v>118</v>
      </c>
      <c r="E27" t="s">
        <v>134</v>
      </c>
      <c r="F27">
        <v>2020</v>
      </c>
      <c r="G27" s="153">
        <v>0.62</v>
      </c>
      <c r="H27" s="198">
        <f>'[3]TechHeat-RES-SA'!$O$79</f>
        <v>1.4800955955630892</v>
      </c>
      <c r="I27" s="191">
        <f t="shared" si="9"/>
        <v>4</v>
      </c>
      <c r="J27" s="191">
        <f t="shared" si="10"/>
        <v>0.04</v>
      </c>
      <c r="K27" s="191">
        <f t="shared" si="11"/>
        <v>4</v>
      </c>
      <c r="L27" s="191">
        <f t="shared" si="12"/>
        <v>0.04</v>
      </c>
      <c r="M27" s="163">
        <v>22</v>
      </c>
      <c r="N27">
        <v>31.54</v>
      </c>
      <c r="O27">
        <v>1</v>
      </c>
      <c r="R27" s="160"/>
      <c r="S27" t="s">
        <v>137</v>
      </c>
      <c r="T27" s="160"/>
      <c r="U27" s="160" t="s">
        <v>112</v>
      </c>
      <c r="V27" s="160" t="s">
        <v>113</v>
      </c>
      <c r="W27" s="160"/>
      <c r="X27" s="160"/>
      <c r="Y27" s="160" t="s">
        <v>114</v>
      </c>
      <c r="AC27" s="155">
        <v>0.67500000000000004</v>
      </c>
    </row>
    <row r="28" spans="3:29">
      <c r="C28" t="s">
        <v>138</v>
      </c>
      <c r="D28" t="s">
        <v>118</v>
      </c>
      <c r="E28" t="s">
        <v>134</v>
      </c>
      <c r="F28">
        <v>2020</v>
      </c>
      <c r="G28" s="153">
        <v>0.8</v>
      </c>
      <c r="H28" s="198">
        <f>'[3]TechHeat-RES-SA'!$O$80</f>
        <v>1.4800955955630892</v>
      </c>
      <c r="I28" s="191">
        <f t="shared" si="9"/>
        <v>4</v>
      </c>
      <c r="J28" s="191">
        <f t="shared" si="10"/>
        <v>0.04</v>
      </c>
      <c r="K28" s="191">
        <f t="shared" si="11"/>
        <v>4</v>
      </c>
      <c r="L28" s="191">
        <f t="shared" si="12"/>
        <v>0.04</v>
      </c>
      <c r="M28" s="163">
        <v>22</v>
      </c>
      <c r="N28">
        <v>31.54</v>
      </c>
      <c r="O28">
        <v>1</v>
      </c>
      <c r="R28" s="160"/>
      <c r="S28" t="s">
        <v>138</v>
      </c>
      <c r="T28" s="160"/>
      <c r="U28" s="160" t="s">
        <v>112</v>
      </c>
      <c r="V28" s="160" t="s">
        <v>113</v>
      </c>
      <c r="W28" s="160"/>
      <c r="X28" s="160"/>
      <c r="Y28" s="160" t="s">
        <v>114</v>
      </c>
      <c r="AC28" s="155"/>
    </row>
    <row r="29" spans="3:29">
      <c r="C29" t="s">
        <v>139</v>
      </c>
      <c r="D29" t="s">
        <v>118</v>
      </c>
      <c r="E29" t="s">
        <v>134</v>
      </c>
      <c r="F29">
        <v>2020</v>
      </c>
      <c r="G29" s="153">
        <v>0.9</v>
      </c>
      <c r="H29" s="198">
        <f>'[3]TechHeat-RES-SA'!$O$81</f>
        <v>1.4800955955630892</v>
      </c>
      <c r="I29" s="191">
        <f t="shared" si="9"/>
        <v>4</v>
      </c>
      <c r="J29" s="191">
        <f t="shared" si="10"/>
        <v>0.04</v>
      </c>
      <c r="K29" s="191">
        <f t="shared" si="11"/>
        <v>4</v>
      </c>
      <c r="L29" s="191">
        <f t="shared" si="12"/>
        <v>0.04</v>
      </c>
      <c r="M29" s="163">
        <v>22</v>
      </c>
      <c r="N29">
        <v>31.54</v>
      </c>
      <c r="O29">
        <v>1</v>
      </c>
      <c r="R29" s="160"/>
      <c r="S29" t="s">
        <v>139</v>
      </c>
      <c r="T29" s="160"/>
      <c r="U29" s="160" t="s">
        <v>112</v>
      </c>
      <c r="V29" s="160" t="s">
        <v>113</v>
      </c>
      <c r="W29" s="160"/>
      <c r="X29" s="160"/>
      <c r="Y29" s="160" t="s">
        <v>114</v>
      </c>
      <c r="AC29" s="155">
        <v>0.9</v>
      </c>
    </row>
    <row r="30" spans="3:29">
      <c r="C30" t="s">
        <v>140</v>
      </c>
      <c r="D30" t="s">
        <v>122</v>
      </c>
      <c r="E30" t="s">
        <v>134</v>
      </c>
      <c r="F30">
        <v>2020</v>
      </c>
      <c r="G30" s="153">
        <v>1</v>
      </c>
      <c r="H30" s="198">
        <f>'[3]TechHeat-RES-SA'!$O$82</f>
        <v>1.1584675958707895</v>
      </c>
      <c r="I30" s="191">
        <f t="shared" si="9"/>
        <v>4</v>
      </c>
      <c r="J30" s="191">
        <f t="shared" si="10"/>
        <v>0.04</v>
      </c>
      <c r="K30" s="191">
        <f t="shared" si="11"/>
        <v>4</v>
      </c>
      <c r="L30" s="191">
        <f t="shared" si="12"/>
        <v>0.04</v>
      </c>
      <c r="M30" s="163">
        <v>22</v>
      </c>
      <c r="N30">
        <v>31.54</v>
      </c>
      <c r="O30">
        <v>1</v>
      </c>
      <c r="R30" s="160"/>
      <c r="S30" t="s">
        <v>140</v>
      </c>
      <c r="T30" s="160"/>
      <c r="U30" s="160" t="s">
        <v>112</v>
      </c>
      <c r="V30" s="160" t="s">
        <v>113</v>
      </c>
      <c r="W30" s="160"/>
      <c r="X30" s="160"/>
      <c r="Y30" s="160" t="s">
        <v>114</v>
      </c>
      <c r="AC30" s="155"/>
    </row>
    <row r="31" spans="3:29">
      <c r="C31" t="s">
        <v>141</v>
      </c>
      <c r="D31" t="s">
        <v>124</v>
      </c>
      <c r="E31" t="s">
        <v>134</v>
      </c>
      <c r="F31">
        <v>2020</v>
      </c>
      <c r="G31" s="153">
        <v>1.9</v>
      </c>
      <c r="H31" s="198">
        <f>'[3]TechHeat-RES-SA'!$O$83</f>
        <v>0.57923379793539476</v>
      </c>
      <c r="I31" s="191">
        <f t="shared" si="9"/>
        <v>4</v>
      </c>
      <c r="J31" s="191">
        <f t="shared" si="10"/>
        <v>0.04</v>
      </c>
      <c r="K31" s="191">
        <f t="shared" si="11"/>
        <v>4</v>
      </c>
      <c r="L31" s="191">
        <f t="shared" si="12"/>
        <v>0.04</v>
      </c>
      <c r="M31" s="163">
        <v>22</v>
      </c>
      <c r="N31">
        <v>31.54</v>
      </c>
      <c r="O31">
        <v>1</v>
      </c>
      <c r="R31" s="160"/>
      <c r="S31" t="s">
        <v>141</v>
      </c>
      <c r="T31" s="160"/>
      <c r="U31" s="160" t="s">
        <v>112</v>
      </c>
      <c r="V31" s="160" t="s">
        <v>113</v>
      </c>
      <c r="W31" s="160"/>
      <c r="X31" s="160"/>
      <c r="Y31" s="160" t="s">
        <v>114</v>
      </c>
      <c r="AC31" s="155">
        <v>0.89</v>
      </c>
    </row>
    <row r="32" spans="3:29">
      <c r="C32" t="s">
        <v>142</v>
      </c>
      <c r="D32" t="s">
        <v>126</v>
      </c>
      <c r="E32" t="s">
        <v>134</v>
      </c>
      <c r="F32">
        <v>2020</v>
      </c>
      <c r="G32" s="153">
        <v>0.5</v>
      </c>
      <c r="H32" s="198">
        <f>'[3]TechHeat-RES-SA'!$O$84</f>
        <v>1.608156669525924</v>
      </c>
      <c r="I32" s="191">
        <f t="shared" si="9"/>
        <v>4</v>
      </c>
      <c r="J32" s="191">
        <f t="shared" si="10"/>
        <v>0.04</v>
      </c>
      <c r="K32" s="191">
        <f t="shared" si="11"/>
        <v>4</v>
      </c>
      <c r="L32" s="191">
        <f t="shared" si="12"/>
        <v>0.04</v>
      </c>
      <c r="M32" s="163">
        <v>22</v>
      </c>
      <c r="N32">
        <v>31.54</v>
      </c>
      <c r="O32">
        <v>1</v>
      </c>
      <c r="R32" s="160"/>
      <c r="S32" t="s">
        <v>142</v>
      </c>
      <c r="T32" s="160"/>
      <c r="U32" s="160" t="s">
        <v>112</v>
      </c>
      <c r="V32" s="160" t="s">
        <v>113</v>
      </c>
      <c r="W32" s="160"/>
      <c r="X32" s="160"/>
      <c r="Y32" s="160" t="s">
        <v>114</v>
      </c>
    </row>
    <row r="33" spans="3:29">
      <c r="C33" t="s">
        <v>143</v>
      </c>
      <c r="D33" t="s">
        <v>128</v>
      </c>
      <c r="E33" t="s">
        <v>134</v>
      </c>
      <c r="F33">
        <v>2020</v>
      </c>
      <c r="G33" s="153">
        <v>0.5</v>
      </c>
      <c r="H33" s="198">
        <f>'[3]TechHeat-RES-SA'!$O$85</f>
        <v>6.2824828853957945E-2</v>
      </c>
      <c r="I33" s="191">
        <f t="shared" si="9"/>
        <v>4</v>
      </c>
      <c r="J33" s="191">
        <f t="shared" si="10"/>
        <v>0.04</v>
      </c>
      <c r="K33" s="191">
        <f t="shared" si="11"/>
        <v>4</v>
      </c>
      <c r="L33" s="191">
        <f t="shared" si="12"/>
        <v>0.04</v>
      </c>
      <c r="M33" s="163">
        <v>22</v>
      </c>
      <c r="N33">
        <v>31.54</v>
      </c>
      <c r="O33">
        <v>1</v>
      </c>
      <c r="R33" s="160"/>
      <c r="S33" t="s">
        <v>143</v>
      </c>
      <c r="T33" s="160"/>
      <c r="U33" s="160" t="s">
        <v>112</v>
      </c>
      <c r="V33" s="160" t="s">
        <v>113</v>
      </c>
      <c r="W33" s="160"/>
      <c r="X33" s="160"/>
      <c r="Y33" s="160" t="s">
        <v>114</v>
      </c>
      <c r="AC33" s="153">
        <v>0.6</v>
      </c>
    </row>
    <row r="34" spans="3:29">
      <c r="C34" s="154" t="s">
        <v>144</v>
      </c>
      <c r="D34" s="154" t="s">
        <v>122</v>
      </c>
      <c r="E34" t="s">
        <v>134</v>
      </c>
      <c r="F34">
        <v>2020</v>
      </c>
      <c r="G34" s="153">
        <v>0.75</v>
      </c>
      <c r="H34" s="198">
        <f>'[3]TechHeat-RES-SA'!$O$86</f>
        <v>0.61064621236237382</v>
      </c>
      <c r="I34" s="191">
        <f t="shared" si="9"/>
        <v>4</v>
      </c>
      <c r="J34" s="191">
        <f t="shared" si="10"/>
        <v>0.04</v>
      </c>
      <c r="K34" s="191">
        <f t="shared" si="11"/>
        <v>4</v>
      </c>
      <c r="L34" s="191">
        <f t="shared" si="12"/>
        <v>0.04</v>
      </c>
      <c r="M34" s="163">
        <v>22</v>
      </c>
      <c r="N34">
        <v>31.54</v>
      </c>
      <c r="O34">
        <v>0.5</v>
      </c>
      <c r="R34" s="160"/>
      <c r="S34" s="154" t="s">
        <v>144</v>
      </c>
      <c r="T34" s="160"/>
      <c r="U34" s="160" t="s">
        <v>112</v>
      </c>
      <c r="V34" s="160" t="s">
        <v>113</v>
      </c>
      <c r="W34" s="160"/>
      <c r="X34" s="160"/>
      <c r="Y34" s="160" t="s">
        <v>114</v>
      </c>
      <c r="AC34" s="153">
        <v>0.78</v>
      </c>
    </row>
    <row r="35" spans="3:29">
      <c r="D35" s="154" t="s">
        <v>128</v>
      </c>
      <c r="G35" s="153"/>
      <c r="H35" s="198"/>
      <c r="K35" s="129"/>
      <c r="L35" s="129"/>
      <c r="M35" s="163"/>
      <c r="R35" s="160"/>
      <c r="S35" t="s">
        <v>40</v>
      </c>
      <c r="T35" s="160"/>
      <c r="U35" s="160"/>
      <c r="V35" s="160"/>
      <c r="W35" s="160"/>
      <c r="X35" s="160"/>
      <c r="Y35" s="160"/>
      <c r="AC35" s="153">
        <v>0.85</v>
      </c>
    </row>
    <row r="36" spans="3:29">
      <c r="C36" s="154" t="s">
        <v>145</v>
      </c>
      <c r="D36" s="154" t="s">
        <v>110</v>
      </c>
      <c r="E36" t="s">
        <v>134</v>
      </c>
      <c r="F36">
        <v>2020</v>
      </c>
      <c r="G36" s="153">
        <v>0.67500000000000004</v>
      </c>
      <c r="H36" s="198">
        <f>'[3]TechHeat-RES-SA'!$O$88</f>
        <v>0.82262805080260371</v>
      </c>
      <c r="I36" s="129">
        <v>4</v>
      </c>
      <c r="J36" s="129">
        <v>0.04</v>
      </c>
      <c r="K36" s="129">
        <f t="shared" ref="K36" si="13">I36</f>
        <v>4</v>
      </c>
      <c r="L36" s="129">
        <f t="shared" ref="L36" si="14">J36</f>
        <v>0.04</v>
      </c>
      <c r="M36" s="163">
        <v>22</v>
      </c>
      <c r="N36">
        <v>31.54</v>
      </c>
      <c r="O36">
        <v>0.5</v>
      </c>
      <c r="R36" s="160"/>
      <c r="S36" s="154" t="s">
        <v>145</v>
      </c>
      <c r="T36" s="160"/>
      <c r="U36" s="160" t="s">
        <v>112</v>
      </c>
      <c r="V36" s="160" t="s">
        <v>113</v>
      </c>
      <c r="W36" s="160"/>
      <c r="X36" s="160"/>
      <c r="Y36" s="160" t="s">
        <v>114</v>
      </c>
      <c r="AC36" s="153">
        <v>0.62</v>
      </c>
    </row>
    <row r="37" spans="3:29">
      <c r="D37" s="154" t="s">
        <v>128</v>
      </c>
      <c r="G37" s="153"/>
      <c r="H37" s="198"/>
      <c r="I37" s="129"/>
      <c r="J37" s="129"/>
      <c r="K37" s="129"/>
      <c r="L37" s="129"/>
      <c r="M37" s="163"/>
      <c r="R37" s="160"/>
      <c r="S37" t="s">
        <v>40</v>
      </c>
      <c r="T37" s="160"/>
      <c r="U37" s="160"/>
      <c r="V37" s="160"/>
      <c r="W37" s="160"/>
      <c r="X37" s="160"/>
      <c r="Y37" s="160"/>
      <c r="AC37" s="153">
        <v>0.8</v>
      </c>
    </row>
    <row r="38" spans="3:29">
      <c r="C38" s="154" t="s">
        <v>146</v>
      </c>
      <c r="D38" s="154" t="s">
        <v>122</v>
      </c>
      <c r="E38" t="s">
        <v>134</v>
      </c>
      <c r="F38">
        <v>2020</v>
      </c>
      <c r="G38" s="153">
        <v>0.9</v>
      </c>
      <c r="H38" s="198">
        <f>'[3]TechHeat-RES-SA'!$O$90</f>
        <v>1.3996885956400149</v>
      </c>
      <c r="I38" s="129">
        <f>I36</f>
        <v>4</v>
      </c>
      <c r="J38" s="129">
        <f t="shared" ref="J38:L38" si="15">J36</f>
        <v>0.04</v>
      </c>
      <c r="K38" s="129">
        <f t="shared" si="15"/>
        <v>4</v>
      </c>
      <c r="L38" s="129">
        <f t="shared" si="15"/>
        <v>0.04</v>
      </c>
      <c r="M38" s="163">
        <v>22</v>
      </c>
      <c r="N38">
        <v>31.54</v>
      </c>
      <c r="O38">
        <v>0.5</v>
      </c>
      <c r="R38" s="160"/>
      <c r="S38" s="154" t="s">
        <v>146</v>
      </c>
      <c r="T38" s="160"/>
      <c r="U38" s="160" t="s">
        <v>112</v>
      </c>
      <c r="V38" s="160" t="s">
        <v>113</v>
      </c>
      <c r="W38" s="160"/>
      <c r="X38" s="160"/>
      <c r="Y38" s="160" t="s">
        <v>114</v>
      </c>
      <c r="AC38" s="153">
        <v>0.9</v>
      </c>
    </row>
    <row r="39" spans="3:29">
      <c r="D39" s="154" t="s">
        <v>118</v>
      </c>
      <c r="G39" s="153"/>
      <c r="H39" s="198"/>
      <c r="I39" s="129"/>
      <c r="J39" s="129"/>
      <c r="K39" s="129"/>
      <c r="L39" s="129"/>
      <c r="M39" s="163"/>
      <c r="R39" s="160"/>
      <c r="S39" t="s">
        <v>40</v>
      </c>
      <c r="T39" s="160"/>
      <c r="U39" s="160"/>
      <c r="V39" s="160"/>
      <c r="W39" s="160"/>
      <c r="X39" s="160"/>
      <c r="Y39" s="160"/>
      <c r="AC39" s="153">
        <v>1</v>
      </c>
    </row>
    <row r="40" spans="3:29">
      <c r="C40" s="154" t="s">
        <v>147</v>
      </c>
      <c r="D40" s="154" t="s">
        <v>122</v>
      </c>
      <c r="E40" t="s">
        <v>134</v>
      </c>
      <c r="F40">
        <v>2020</v>
      </c>
      <c r="G40" s="153">
        <v>0.89</v>
      </c>
      <c r="H40" s="198">
        <f>'[3]TechHeat-RES-SA'!$O$92</f>
        <v>1.0965387425568123</v>
      </c>
      <c r="I40" s="129">
        <f>I38</f>
        <v>4</v>
      </c>
      <c r="J40" s="129">
        <f t="shared" ref="J40:L40" si="16">J38</f>
        <v>0.04</v>
      </c>
      <c r="K40" s="129">
        <f t="shared" si="16"/>
        <v>4</v>
      </c>
      <c r="L40" s="129">
        <f t="shared" si="16"/>
        <v>0.04</v>
      </c>
      <c r="M40" s="163">
        <v>22</v>
      </c>
      <c r="N40">
        <v>31.54</v>
      </c>
      <c r="O40">
        <v>0.5</v>
      </c>
      <c r="R40" s="160"/>
      <c r="S40" s="154" t="s">
        <v>147</v>
      </c>
      <c r="T40" s="160"/>
      <c r="U40" s="160" t="s">
        <v>112</v>
      </c>
      <c r="V40" s="160" t="s">
        <v>113</v>
      </c>
      <c r="W40" s="160"/>
      <c r="X40" s="160"/>
      <c r="Y40" s="160" t="s">
        <v>114</v>
      </c>
      <c r="AC40" s="153">
        <v>1.9</v>
      </c>
    </row>
    <row r="41" spans="3:29">
      <c r="D41" s="154" t="s">
        <v>110</v>
      </c>
      <c r="H41" s="198"/>
      <c r="K41" s="129"/>
      <c r="L41" s="129"/>
      <c r="M41" s="163"/>
      <c r="R41" s="160"/>
      <c r="S41" t="s">
        <v>40</v>
      </c>
      <c r="T41" s="160"/>
      <c r="U41" s="160"/>
      <c r="V41" s="160"/>
      <c r="W41" s="160"/>
      <c r="X41" s="160"/>
      <c r="Y41" s="160"/>
      <c r="AC41" s="153">
        <v>0.5</v>
      </c>
    </row>
    <row r="42" spans="3:29">
      <c r="C42" t="s">
        <v>148</v>
      </c>
      <c r="D42" t="s">
        <v>110</v>
      </c>
      <c r="E42" t="s">
        <v>149</v>
      </c>
      <c r="F42">
        <v>2020</v>
      </c>
      <c r="G42">
        <v>0.6</v>
      </c>
      <c r="H42" s="198">
        <f>'[3]TechHeat-RES-AP'!$O$76</f>
        <v>0.57346278208807999</v>
      </c>
      <c r="I42" s="191">
        <v>4</v>
      </c>
      <c r="J42" s="191">
        <v>0.04</v>
      </c>
      <c r="K42" s="191">
        <f t="shared" si="5"/>
        <v>4</v>
      </c>
      <c r="L42" s="191">
        <f t="shared" si="6"/>
        <v>0.04</v>
      </c>
      <c r="M42" s="163">
        <v>22</v>
      </c>
      <c r="N42">
        <v>31.54</v>
      </c>
      <c r="O42">
        <v>1</v>
      </c>
      <c r="R42" s="160"/>
      <c r="S42" t="s">
        <v>148</v>
      </c>
      <c r="T42" s="160"/>
      <c r="U42" s="160" t="s">
        <v>112</v>
      </c>
      <c r="V42" s="160" t="s">
        <v>113</v>
      </c>
      <c r="W42" s="160"/>
      <c r="X42" s="160"/>
      <c r="Y42" s="160" t="s">
        <v>114</v>
      </c>
      <c r="AC42" s="153">
        <v>0.5</v>
      </c>
    </row>
    <row r="43" spans="3:29">
      <c r="C43" t="s">
        <v>150</v>
      </c>
      <c r="D43" t="s">
        <v>110</v>
      </c>
      <c r="E43" t="s">
        <v>149</v>
      </c>
      <c r="F43">
        <v>2020</v>
      </c>
      <c r="G43">
        <v>0.78</v>
      </c>
      <c r="H43" s="198">
        <f>'[3]TechHeat-RES-AP'!$O$77</f>
        <v>0.57346278208807899</v>
      </c>
      <c r="I43" s="191">
        <f>I42</f>
        <v>4</v>
      </c>
      <c r="J43" s="191">
        <f t="shared" ref="J43:L43" si="17">J42</f>
        <v>0.04</v>
      </c>
      <c r="K43" s="191">
        <f t="shared" si="17"/>
        <v>4</v>
      </c>
      <c r="L43" s="191">
        <f t="shared" si="17"/>
        <v>0.04</v>
      </c>
      <c r="M43" s="163">
        <v>22</v>
      </c>
      <c r="N43">
        <v>31.54</v>
      </c>
      <c r="O43">
        <v>1</v>
      </c>
      <c r="R43" s="160"/>
      <c r="S43" t="s">
        <v>150</v>
      </c>
      <c r="T43" s="160"/>
      <c r="U43" s="160" t="s">
        <v>112</v>
      </c>
      <c r="V43" s="160" t="s">
        <v>113</v>
      </c>
      <c r="W43" s="160"/>
      <c r="X43" s="160"/>
      <c r="Y43" s="160" t="s">
        <v>114</v>
      </c>
      <c r="AC43" s="153">
        <v>0.75</v>
      </c>
    </row>
    <row r="44" spans="3:29">
      <c r="C44" t="s">
        <v>151</v>
      </c>
      <c r="D44" t="s">
        <v>110</v>
      </c>
      <c r="E44" t="s">
        <v>149</v>
      </c>
      <c r="F44">
        <v>2020</v>
      </c>
      <c r="G44">
        <v>0.85</v>
      </c>
      <c r="H44" s="198">
        <f>'[3]TechHeat-RES-AP'!$O$78</f>
        <v>0.57346278208807899</v>
      </c>
      <c r="I44" s="191">
        <f t="shared" ref="I44:I70" si="18">I43</f>
        <v>4</v>
      </c>
      <c r="J44" s="191">
        <f t="shared" ref="J44:J70" si="19">J43</f>
        <v>0.04</v>
      </c>
      <c r="K44" s="191">
        <f t="shared" ref="K44:K70" si="20">K43</f>
        <v>4</v>
      </c>
      <c r="L44" s="191">
        <f t="shared" ref="L44:L70" si="21">L43</f>
        <v>0.04</v>
      </c>
      <c r="M44" s="163">
        <v>22</v>
      </c>
      <c r="N44">
        <v>31.54</v>
      </c>
      <c r="O44">
        <v>1</v>
      </c>
      <c r="R44" s="160"/>
      <c r="S44" t="s">
        <v>151</v>
      </c>
      <c r="T44" s="160"/>
      <c r="U44" s="160" t="s">
        <v>112</v>
      </c>
      <c r="V44" s="160" t="s">
        <v>113</v>
      </c>
      <c r="W44" s="160"/>
      <c r="X44" s="160"/>
      <c r="Y44" s="160" t="s">
        <v>114</v>
      </c>
      <c r="AC44" s="153"/>
    </row>
    <row r="45" spans="3:29">
      <c r="C45" t="s">
        <v>152</v>
      </c>
      <c r="D45" t="s">
        <v>118</v>
      </c>
      <c r="E45" t="s">
        <v>149</v>
      </c>
      <c r="F45">
        <v>2020</v>
      </c>
      <c r="G45">
        <v>0.62</v>
      </c>
      <c r="H45" s="198">
        <f>'[3]TechHeat-RES-AP'!$O$79</f>
        <v>0.94503861634924902</v>
      </c>
      <c r="I45" s="191">
        <f t="shared" si="18"/>
        <v>4</v>
      </c>
      <c r="J45" s="191">
        <f t="shared" si="19"/>
        <v>0.04</v>
      </c>
      <c r="K45" s="191">
        <f t="shared" si="20"/>
        <v>4</v>
      </c>
      <c r="L45" s="191">
        <f t="shared" si="21"/>
        <v>0.04</v>
      </c>
      <c r="M45" s="163">
        <v>22</v>
      </c>
      <c r="N45">
        <v>31.54</v>
      </c>
      <c r="O45">
        <v>1</v>
      </c>
      <c r="R45" s="160"/>
      <c r="S45" t="s">
        <v>152</v>
      </c>
      <c r="T45" s="160"/>
      <c r="U45" s="160" t="s">
        <v>112</v>
      </c>
      <c r="V45" s="160" t="s">
        <v>113</v>
      </c>
      <c r="W45" s="160"/>
      <c r="X45" s="160"/>
      <c r="Y45" s="160" t="s">
        <v>114</v>
      </c>
      <c r="AC45" s="153">
        <v>0.67500000000000004</v>
      </c>
    </row>
    <row r="46" spans="3:29">
      <c r="C46" t="s">
        <v>153</v>
      </c>
      <c r="D46" t="s">
        <v>118</v>
      </c>
      <c r="E46" t="s">
        <v>149</v>
      </c>
      <c r="F46">
        <v>2020</v>
      </c>
      <c r="G46">
        <v>0.8</v>
      </c>
      <c r="H46" s="198">
        <f>'[3]TechHeat-RES-AP'!$O$80</f>
        <v>0.94503861634924902</v>
      </c>
      <c r="I46" s="191">
        <f t="shared" si="18"/>
        <v>4</v>
      </c>
      <c r="J46" s="191">
        <f t="shared" si="19"/>
        <v>0.04</v>
      </c>
      <c r="K46" s="191">
        <f t="shared" si="20"/>
        <v>4</v>
      </c>
      <c r="L46" s="191">
        <f t="shared" si="21"/>
        <v>0.04</v>
      </c>
      <c r="M46" s="163">
        <v>22</v>
      </c>
      <c r="N46">
        <v>31.54</v>
      </c>
      <c r="O46">
        <v>1</v>
      </c>
      <c r="R46" s="160"/>
      <c r="S46" t="s">
        <v>153</v>
      </c>
      <c r="T46" s="160"/>
      <c r="U46" s="160" t="s">
        <v>112</v>
      </c>
      <c r="V46" s="160" t="s">
        <v>113</v>
      </c>
      <c r="W46" s="160"/>
      <c r="X46" s="160"/>
      <c r="Y46" s="160" t="s">
        <v>114</v>
      </c>
      <c r="AC46" s="153"/>
    </row>
    <row r="47" spans="3:29">
      <c r="C47" t="s">
        <v>154</v>
      </c>
      <c r="D47" t="s">
        <v>118</v>
      </c>
      <c r="E47" t="s">
        <v>149</v>
      </c>
      <c r="F47">
        <v>2020</v>
      </c>
      <c r="G47">
        <v>0.9</v>
      </c>
      <c r="H47" s="198">
        <f>'[3]TechHeat-RES-AP'!$O$81</f>
        <v>0.94503861634924902</v>
      </c>
      <c r="I47" s="191">
        <f t="shared" si="18"/>
        <v>4</v>
      </c>
      <c r="J47" s="191">
        <f t="shared" si="19"/>
        <v>0.04</v>
      </c>
      <c r="K47" s="191">
        <f t="shared" si="20"/>
        <v>4</v>
      </c>
      <c r="L47" s="191">
        <f t="shared" si="21"/>
        <v>0.04</v>
      </c>
      <c r="M47" s="163">
        <v>22</v>
      </c>
      <c r="N47">
        <v>31.54</v>
      </c>
      <c r="O47">
        <v>1</v>
      </c>
      <c r="R47" s="160"/>
      <c r="S47" t="s">
        <v>154</v>
      </c>
      <c r="T47" s="160"/>
      <c r="U47" s="160" t="s">
        <v>112</v>
      </c>
      <c r="V47" s="160" t="s">
        <v>113</v>
      </c>
      <c r="W47" s="160"/>
      <c r="X47" s="160"/>
      <c r="Y47" s="160" t="s">
        <v>114</v>
      </c>
      <c r="AC47" s="153">
        <v>0.9</v>
      </c>
    </row>
    <row r="48" spans="3:29">
      <c r="C48" t="s">
        <v>155</v>
      </c>
      <c r="D48" t="s">
        <v>122</v>
      </c>
      <c r="E48" t="s">
        <v>149</v>
      </c>
      <c r="F48">
        <v>2020</v>
      </c>
      <c r="G48">
        <v>1</v>
      </c>
      <c r="H48" s="198">
        <f>'[3]TechHeat-RES-AP'!$O$82</f>
        <v>0.71517300835238595</v>
      </c>
      <c r="I48" s="191">
        <f t="shared" si="18"/>
        <v>4</v>
      </c>
      <c r="J48" s="191">
        <f t="shared" si="19"/>
        <v>0.04</v>
      </c>
      <c r="K48" s="191">
        <f t="shared" si="20"/>
        <v>4</v>
      </c>
      <c r="L48" s="191">
        <f t="shared" si="21"/>
        <v>0.04</v>
      </c>
      <c r="M48" s="163">
        <v>22</v>
      </c>
      <c r="N48">
        <v>31.54</v>
      </c>
      <c r="O48">
        <v>1</v>
      </c>
      <c r="R48" s="160"/>
      <c r="S48" t="s">
        <v>155</v>
      </c>
      <c r="T48" s="160"/>
      <c r="U48" s="160" t="s">
        <v>112</v>
      </c>
      <c r="V48" s="160" t="s">
        <v>113</v>
      </c>
      <c r="W48" s="160"/>
      <c r="X48" s="160"/>
      <c r="Y48" s="160" t="s">
        <v>114</v>
      </c>
      <c r="AC48" s="153"/>
    </row>
    <row r="49" spans="3:29">
      <c r="C49" t="s">
        <v>156</v>
      </c>
      <c r="D49" t="s">
        <v>124</v>
      </c>
      <c r="E49" t="s">
        <v>149</v>
      </c>
      <c r="F49">
        <v>2020</v>
      </c>
      <c r="G49">
        <v>1.9</v>
      </c>
      <c r="H49" s="198">
        <f>'[3]TechHeat-RES-AP'!$O$83</f>
        <v>0.35758650417619298</v>
      </c>
      <c r="I49" s="191">
        <f t="shared" si="18"/>
        <v>4</v>
      </c>
      <c r="J49" s="191">
        <f t="shared" si="19"/>
        <v>0.04</v>
      </c>
      <c r="K49" s="191">
        <f t="shared" si="20"/>
        <v>4</v>
      </c>
      <c r="L49" s="191">
        <f t="shared" si="21"/>
        <v>0.04</v>
      </c>
      <c r="M49" s="163">
        <v>22</v>
      </c>
      <c r="N49">
        <v>31.54</v>
      </c>
      <c r="O49">
        <v>1</v>
      </c>
      <c r="R49" s="160"/>
      <c r="S49" t="s">
        <v>156</v>
      </c>
      <c r="T49" s="160"/>
      <c r="U49" s="160" t="s">
        <v>112</v>
      </c>
      <c r="V49" s="160" t="s">
        <v>113</v>
      </c>
      <c r="W49" s="160"/>
      <c r="X49" s="160"/>
      <c r="Y49" s="160" t="s">
        <v>114</v>
      </c>
      <c r="AC49" s="153">
        <v>0.89</v>
      </c>
    </row>
    <row r="50" spans="3:29">
      <c r="C50" t="s">
        <v>157</v>
      </c>
      <c r="D50" t="s">
        <v>126</v>
      </c>
      <c r="E50" t="s">
        <v>149</v>
      </c>
      <c r="F50">
        <v>2020</v>
      </c>
      <c r="G50">
        <v>0.5</v>
      </c>
      <c r="H50" s="198">
        <f>'[3]TechHeat-RES-AP'!$O$84</f>
        <v>1.0991833625124301</v>
      </c>
      <c r="I50" s="191">
        <f t="shared" si="18"/>
        <v>4</v>
      </c>
      <c r="J50" s="191">
        <f t="shared" si="19"/>
        <v>0.04</v>
      </c>
      <c r="K50" s="191">
        <f t="shared" si="20"/>
        <v>4</v>
      </c>
      <c r="L50" s="191">
        <f t="shared" si="21"/>
        <v>0.04</v>
      </c>
      <c r="M50" s="163">
        <v>22</v>
      </c>
      <c r="N50">
        <v>31.54</v>
      </c>
      <c r="O50">
        <v>1</v>
      </c>
      <c r="R50" s="160"/>
      <c r="S50" t="s">
        <v>157</v>
      </c>
      <c r="T50" s="160"/>
      <c r="U50" s="160" t="s">
        <v>112</v>
      </c>
      <c r="V50" s="160" t="s">
        <v>113</v>
      </c>
      <c r="W50" s="160"/>
      <c r="X50" s="160"/>
      <c r="Y50" s="160" t="s">
        <v>114</v>
      </c>
    </row>
    <row r="51" spans="3:29">
      <c r="C51" t="s">
        <v>158</v>
      </c>
      <c r="D51" t="s">
        <v>128</v>
      </c>
      <c r="E51" t="s">
        <v>149</v>
      </c>
      <c r="F51">
        <v>2020</v>
      </c>
      <c r="G51">
        <v>0.5</v>
      </c>
      <c r="H51" s="198">
        <f>'[3]TechHeat-RES-AP'!$O$85</f>
        <v>0.14156404783695201</v>
      </c>
      <c r="I51" s="191">
        <f t="shared" si="18"/>
        <v>4</v>
      </c>
      <c r="J51" s="191">
        <f t="shared" si="19"/>
        <v>0.04</v>
      </c>
      <c r="K51" s="191">
        <f t="shared" si="20"/>
        <v>4</v>
      </c>
      <c r="L51" s="191">
        <f t="shared" si="21"/>
        <v>0.04</v>
      </c>
      <c r="M51" s="163">
        <v>22</v>
      </c>
      <c r="N51">
        <v>31.54</v>
      </c>
      <c r="O51">
        <v>1</v>
      </c>
      <c r="R51" s="160"/>
      <c r="S51" t="s">
        <v>158</v>
      </c>
      <c r="T51" s="160"/>
      <c r="U51" s="160" t="s">
        <v>112</v>
      </c>
      <c r="V51" s="160" t="s">
        <v>113</v>
      </c>
      <c r="W51" s="160"/>
      <c r="X51" s="160"/>
      <c r="Y51" s="160" t="s">
        <v>114</v>
      </c>
      <c r="AC51">
        <v>0.6</v>
      </c>
    </row>
    <row r="52" spans="3:29">
      <c r="C52" s="154" t="s">
        <v>159</v>
      </c>
      <c r="D52" s="154" t="s">
        <v>122</v>
      </c>
      <c r="E52" t="s">
        <v>149</v>
      </c>
      <c r="F52">
        <v>2020</v>
      </c>
      <c r="G52">
        <v>0.75</v>
      </c>
      <c r="H52" s="198">
        <f>'[3]TechHeat-RES-AP'!$O$86</f>
        <v>0.42836852809466902</v>
      </c>
      <c r="I52" s="191">
        <f t="shared" si="18"/>
        <v>4</v>
      </c>
      <c r="J52" s="191">
        <f t="shared" si="19"/>
        <v>0.04</v>
      </c>
      <c r="K52" s="191">
        <f t="shared" si="20"/>
        <v>4</v>
      </c>
      <c r="L52" s="191">
        <f t="shared" si="21"/>
        <v>0.04</v>
      </c>
      <c r="M52" s="163">
        <v>22</v>
      </c>
      <c r="N52">
        <v>31.54</v>
      </c>
      <c r="O52">
        <v>0.5</v>
      </c>
      <c r="R52" s="160"/>
      <c r="S52" s="154" t="s">
        <v>159</v>
      </c>
      <c r="T52" s="160"/>
      <c r="U52" s="160" t="s">
        <v>112</v>
      </c>
      <c r="V52" s="160" t="s">
        <v>113</v>
      </c>
      <c r="W52" s="160"/>
      <c r="X52" s="160"/>
      <c r="Y52" s="160" t="s">
        <v>114</v>
      </c>
      <c r="AC52">
        <v>0.78</v>
      </c>
    </row>
    <row r="53" spans="3:29">
      <c r="D53" s="154" t="s">
        <v>128</v>
      </c>
      <c r="H53" s="198"/>
      <c r="I53" s="191">
        <f t="shared" si="18"/>
        <v>4</v>
      </c>
      <c r="J53" s="191">
        <f t="shared" si="19"/>
        <v>0.04</v>
      </c>
      <c r="K53" s="191">
        <f t="shared" si="20"/>
        <v>4</v>
      </c>
      <c r="L53" s="191">
        <f t="shared" si="21"/>
        <v>0.04</v>
      </c>
      <c r="M53" s="163"/>
      <c r="R53" s="160"/>
      <c r="S53" t="s">
        <v>40</v>
      </c>
      <c r="T53" s="160"/>
      <c r="U53" s="160"/>
      <c r="V53" s="160"/>
      <c r="W53" s="160"/>
      <c r="X53" s="160"/>
      <c r="Y53" s="160"/>
      <c r="AC53">
        <v>0.85</v>
      </c>
    </row>
    <row r="54" spans="3:29">
      <c r="C54" s="154" t="s">
        <v>160</v>
      </c>
      <c r="D54" s="154" t="s">
        <v>110</v>
      </c>
      <c r="E54" t="s">
        <v>149</v>
      </c>
      <c r="F54">
        <v>2020</v>
      </c>
      <c r="G54">
        <v>0.67500000000000004</v>
      </c>
      <c r="H54" s="198">
        <f>'[3]TechHeat-RES-AP'!$O$88</f>
        <v>0.46548809852529699</v>
      </c>
      <c r="I54" s="191">
        <f t="shared" si="18"/>
        <v>4</v>
      </c>
      <c r="J54" s="191">
        <f t="shared" si="19"/>
        <v>0.04</v>
      </c>
      <c r="K54" s="191">
        <f t="shared" si="20"/>
        <v>4</v>
      </c>
      <c r="L54" s="191">
        <f t="shared" si="21"/>
        <v>0.04</v>
      </c>
      <c r="M54" s="163">
        <v>22</v>
      </c>
      <c r="N54">
        <v>31.54</v>
      </c>
      <c r="O54">
        <v>0.5</v>
      </c>
      <c r="R54" s="160"/>
      <c r="S54" s="154" t="s">
        <v>160</v>
      </c>
      <c r="T54" s="160"/>
      <c r="U54" s="160" t="s">
        <v>112</v>
      </c>
      <c r="V54" s="160" t="s">
        <v>113</v>
      </c>
      <c r="W54" s="160"/>
      <c r="X54" s="160"/>
      <c r="Y54" s="160" t="s">
        <v>114</v>
      </c>
      <c r="AC54">
        <v>0.62</v>
      </c>
    </row>
    <row r="55" spans="3:29">
      <c r="D55" s="154" t="s">
        <v>128</v>
      </c>
      <c r="H55" s="198"/>
      <c r="I55" s="191">
        <f t="shared" si="18"/>
        <v>4</v>
      </c>
      <c r="J55" s="191">
        <f t="shared" si="19"/>
        <v>0.04</v>
      </c>
      <c r="K55" s="191">
        <f t="shared" si="20"/>
        <v>4</v>
      </c>
      <c r="L55" s="191">
        <f t="shared" si="21"/>
        <v>0.04</v>
      </c>
      <c r="M55" s="163"/>
      <c r="R55" s="160"/>
      <c r="S55" t="s">
        <v>40</v>
      </c>
      <c r="T55" s="160"/>
      <c r="U55" s="160"/>
      <c r="V55" s="160"/>
      <c r="W55" s="160"/>
      <c r="X55" s="160"/>
      <c r="Y55" s="160"/>
      <c r="AC55">
        <v>0.8</v>
      </c>
    </row>
    <row r="56" spans="3:29">
      <c r="C56" s="154" t="s">
        <v>161</v>
      </c>
      <c r="D56" s="154" t="s">
        <v>122</v>
      </c>
      <c r="E56" t="s">
        <v>149</v>
      </c>
      <c r="F56">
        <v>2020</v>
      </c>
      <c r="G56">
        <v>0.9</v>
      </c>
      <c r="H56" s="198">
        <f>'[3]TechHeat-RES-AP'!$O$90</f>
        <v>0.88757221435003397</v>
      </c>
      <c r="I56" s="191">
        <f t="shared" si="18"/>
        <v>4</v>
      </c>
      <c r="J56" s="191">
        <f t="shared" si="19"/>
        <v>0.04</v>
      </c>
      <c r="K56" s="191">
        <f t="shared" si="20"/>
        <v>4</v>
      </c>
      <c r="L56" s="191">
        <f t="shared" si="21"/>
        <v>0.04</v>
      </c>
      <c r="M56" s="163">
        <v>22</v>
      </c>
      <c r="N56">
        <v>31.54</v>
      </c>
      <c r="O56">
        <v>0.5</v>
      </c>
      <c r="R56" s="160"/>
      <c r="S56" s="154" t="s">
        <v>161</v>
      </c>
      <c r="T56" s="160"/>
      <c r="U56" s="160" t="s">
        <v>112</v>
      </c>
      <c r="V56" s="160" t="s">
        <v>113</v>
      </c>
      <c r="W56" s="160"/>
      <c r="X56" s="160"/>
      <c r="Y56" s="160" t="s">
        <v>114</v>
      </c>
      <c r="AC56">
        <v>0.9</v>
      </c>
    </row>
    <row r="57" spans="3:29">
      <c r="D57" s="154" t="s">
        <v>118</v>
      </c>
      <c r="H57" s="198"/>
      <c r="I57" s="191">
        <f t="shared" si="18"/>
        <v>4</v>
      </c>
      <c r="J57" s="191">
        <f t="shared" si="19"/>
        <v>0.04</v>
      </c>
      <c r="K57" s="191">
        <f t="shared" si="20"/>
        <v>4</v>
      </c>
      <c r="L57" s="191">
        <f t="shared" si="21"/>
        <v>0.04</v>
      </c>
      <c r="M57" s="163"/>
      <c r="R57" s="160"/>
      <c r="S57" t="s">
        <v>40</v>
      </c>
      <c r="T57" s="160"/>
      <c r="U57" s="160"/>
      <c r="V57" s="160"/>
      <c r="W57" s="160"/>
      <c r="X57" s="160"/>
      <c r="Y57" s="160"/>
      <c r="AC57">
        <v>1</v>
      </c>
    </row>
    <row r="58" spans="3:29">
      <c r="C58" s="154" t="s">
        <v>162</v>
      </c>
      <c r="D58" s="154" t="s">
        <v>122</v>
      </c>
      <c r="E58" t="s">
        <v>149</v>
      </c>
      <c r="F58">
        <v>2020</v>
      </c>
      <c r="G58">
        <v>0.89</v>
      </c>
      <c r="H58" s="198">
        <f>'[3]TechHeat-RES-AP'!$O$92</f>
        <v>0.60889033865415598</v>
      </c>
      <c r="I58" s="191">
        <f t="shared" si="18"/>
        <v>4</v>
      </c>
      <c r="J58" s="191">
        <f t="shared" si="19"/>
        <v>0.04</v>
      </c>
      <c r="K58" s="191">
        <f t="shared" si="20"/>
        <v>4</v>
      </c>
      <c r="L58" s="191">
        <f t="shared" si="21"/>
        <v>0.04</v>
      </c>
      <c r="M58" s="163">
        <v>22</v>
      </c>
      <c r="N58">
        <v>31.54</v>
      </c>
      <c r="O58">
        <v>0.5</v>
      </c>
      <c r="R58" s="160"/>
      <c r="S58" s="154" t="s">
        <v>162</v>
      </c>
      <c r="T58" s="160"/>
      <c r="U58" s="160" t="s">
        <v>112</v>
      </c>
      <c r="V58" s="160" t="s">
        <v>113</v>
      </c>
      <c r="W58" s="160"/>
      <c r="X58" s="160"/>
      <c r="Y58" s="160" t="s">
        <v>114</v>
      </c>
      <c r="AC58">
        <v>1.9</v>
      </c>
    </row>
    <row r="59" spans="3:29">
      <c r="D59" s="154" t="s">
        <v>110</v>
      </c>
      <c r="H59" s="198"/>
      <c r="I59" s="191">
        <f t="shared" si="18"/>
        <v>4</v>
      </c>
      <c r="J59" s="191">
        <f t="shared" si="19"/>
        <v>0.04</v>
      </c>
      <c r="K59" s="191">
        <f t="shared" si="20"/>
        <v>4</v>
      </c>
      <c r="L59" s="191">
        <f t="shared" si="21"/>
        <v>0.04</v>
      </c>
      <c r="M59" s="163"/>
      <c r="R59" s="160"/>
      <c r="S59" t="s">
        <v>40</v>
      </c>
      <c r="T59" s="160"/>
      <c r="U59" s="160"/>
      <c r="V59" s="160"/>
      <c r="W59" s="160"/>
      <c r="X59" s="160"/>
      <c r="Y59" s="160"/>
      <c r="AC59">
        <v>0.5</v>
      </c>
    </row>
    <row r="60" spans="3:29">
      <c r="C60" t="s">
        <v>163</v>
      </c>
      <c r="D60" t="s">
        <v>110</v>
      </c>
      <c r="E60" t="s">
        <v>164</v>
      </c>
      <c r="F60">
        <v>2020</v>
      </c>
      <c r="G60">
        <v>0.6</v>
      </c>
      <c r="H60" s="198">
        <f>'[3]TechHeat-RES-MOB'!$O$76</f>
        <v>1.4344695059320816</v>
      </c>
      <c r="I60" s="191">
        <f t="shared" si="18"/>
        <v>4</v>
      </c>
      <c r="J60" s="191">
        <f t="shared" si="19"/>
        <v>0.04</v>
      </c>
      <c r="K60" s="191">
        <f t="shared" si="20"/>
        <v>4</v>
      </c>
      <c r="L60" s="191">
        <f t="shared" si="21"/>
        <v>0.04</v>
      </c>
      <c r="M60" s="163">
        <v>22</v>
      </c>
      <c r="N60">
        <v>31.54</v>
      </c>
      <c r="O60">
        <v>1</v>
      </c>
      <c r="R60" s="160"/>
      <c r="S60" t="s">
        <v>163</v>
      </c>
      <c r="T60" s="160"/>
      <c r="U60" s="160" t="s">
        <v>112</v>
      </c>
      <c r="V60" s="160" t="s">
        <v>113</v>
      </c>
      <c r="W60" s="160"/>
      <c r="X60" s="160"/>
      <c r="Y60" s="160" t="s">
        <v>114</v>
      </c>
      <c r="AC60">
        <v>0.5</v>
      </c>
    </row>
    <row r="61" spans="3:29">
      <c r="C61" t="s">
        <v>165</v>
      </c>
      <c r="D61" t="s">
        <v>110</v>
      </c>
      <c r="E61" t="s">
        <v>164</v>
      </c>
      <c r="F61">
        <v>2020</v>
      </c>
      <c r="G61">
        <v>0.78</v>
      </c>
      <c r="H61" s="198">
        <f>'[3]TechHeat-RES-MOB'!$O$77</f>
        <v>1.4344695059320816</v>
      </c>
      <c r="I61" s="191">
        <f t="shared" si="18"/>
        <v>4</v>
      </c>
      <c r="J61" s="191">
        <f t="shared" si="19"/>
        <v>0.04</v>
      </c>
      <c r="K61" s="191">
        <f t="shared" si="20"/>
        <v>4</v>
      </c>
      <c r="L61" s="191">
        <f t="shared" si="21"/>
        <v>0.04</v>
      </c>
      <c r="M61" s="163">
        <v>22</v>
      </c>
      <c r="N61">
        <v>31.54</v>
      </c>
      <c r="O61">
        <v>1</v>
      </c>
      <c r="R61" s="160"/>
      <c r="S61" t="s">
        <v>165</v>
      </c>
      <c r="T61" s="160"/>
      <c r="U61" s="160" t="s">
        <v>112</v>
      </c>
      <c r="V61" s="160" t="s">
        <v>113</v>
      </c>
      <c r="W61" s="160"/>
      <c r="X61" s="160"/>
      <c r="Y61" s="160" t="s">
        <v>114</v>
      </c>
      <c r="AC61">
        <v>0.75</v>
      </c>
    </row>
    <row r="62" spans="3:29">
      <c r="C62" t="s">
        <v>166</v>
      </c>
      <c r="D62" t="s">
        <v>110</v>
      </c>
      <c r="E62" t="s">
        <v>164</v>
      </c>
      <c r="F62">
        <v>2020</v>
      </c>
      <c r="G62">
        <v>0.85</v>
      </c>
      <c r="H62" s="198">
        <f>'[3]TechHeat-RES-MOB'!$O$78</f>
        <v>1.4344695059320816</v>
      </c>
      <c r="I62" s="191">
        <f t="shared" si="18"/>
        <v>4</v>
      </c>
      <c r="J62" s="191">
        <f t="shared" si="19"/>
        <v>0.04</v>
      </c>
      <c r="K62" s="191">
        <f t="shared" si="20"/>
        <v>4</v>
      </c>
      <c r="L62" s="191">
        <f t="shared" si="21"/>
        <v>0.04</v>
      </c>
      <c r="M62" s="163">
        <v>22</v>
      </c>
      <c r="N62">
        <v>31.54</v>
      </c>
      <c r="O62">
        <v>1</v>
      </c>
      <c r="R62" s="160"/>
      <c r="S62" t="s">
        <v>166</v>
      </c>
      <c r="T62" s="160"/>
      <c r="U62" s="160" t="s">
        <v>112</v>
      </c>
      <c r="V62" s="160" t="s">
        <v>113</v>
      </c>
      <c r="W62" s="160"/>
      <c r="X62" s="160"/>
      <c r="Y62" s="160" t="s">
        <v>114</v>
      </c>
    </row>
    <row r="63" spans="3:29">
      <c r="C63" t="s">
        <v>167</v>
      </c>
      <c r="D63" t="s">
        <v>118</v>
      </c>
      <c r="E63" t="s">
        <v>164</v>
      </c>
      <c r="F63">
        <v>2020</v>
      </c>
      <c r="G63">
        <v>0.62</v>
      </c>
      <c r="H63" s="198">
        <f>'[3]TechHeat-RES-MOB'!$O$79</f>
        <v>2.7133281761078782</v>
      </c>
      <c r="I63" s="191">
        <f t="shared" si="18"/>
        <v>4</v>
      </c>
      <c r="J63" s="191">
        <f t="shared" si="19"/>
        <v>0.04</v>
      </c>
      <c r="K63" s="191">
        <f t="shared" si="20"/>
        <v>4</v>
      </c>
      <c r="L63" s="191">
        <f t="shared" si="21"/>
        <v>0.04</v>
      </c>
      <c r="M63" s="163">
        <v>22</v>
      </c>
      <c r="N63">
        <v>31.54</v>
      </c>
      <c r="O63">
        <v>1</v>
      </c>
      <c r="R63" s="160"/>
      <c r="S63" t="s">
        <v>167</v>
      </c>
      <c r="T63" s="160"/>
      <c r="U63" s="160" t="s">
        <v>112</v>
      </c>
      <c r="V63" s="160" t="s">
        <v>113</v>
      </c>
      <c r="W63" s="160"/>
      <c r="X63" s="160"/>
      <c r="Y63" s="160" t="s">
        <v>114</v>
      </c>
      <c r="AC63">
        <v>0.67500000000000004</v>
      </c>
    </row>
    <row r="64" spans="3:29">
      <c r="C64" t="s">
        <v>168</v>
      </c>
      <c r="D64" t="s">
        <v>118</v>
      </c>
      <c r="E64" t="s">
        <v>164</v>
      </c>
      <c r="F64">
        <v>2020</v>
      </c>
      <c r="G64">
        <v>0.8</v>
      </c>
      <c r="H64" s="198">
        <f>'[3]TechHeat-RES-MOB'!$O$80</f>
        <v>2.7133281761078782</v>
      </c>
      <c r="I64" s="191">
        <f t="shared" si="18"/>
        <v>4</v>
      </c>
      <c r="J64" s="191">
        <f t="shared" si="19"/>
        <v>0.04</v>
      </c>
      <c r="K64" s="191">
        <f t="shared" si="20"/>
        <v>4</v>
      </c>
      <c r="L64" s="191">
        <f t="shared" si="21"/>
        <v>0.04</v>
      </c>
      <c r="M64" s="163">
        <v>22</v>
      </c>
      <c r="N64">
        <v>31.54</v>
      </c>
      <c r="O64">
        <v>1</v>
      </c>
      <c r="R64" s="160"/>
      <c r="S64" t="s">
        <v>168</v>
      </c>
      <c r="T64" s="160"/>
      <c r="U64" s="160" t="s">
        <v>112</v>
      </c>
      <c r="V64" s="160" t="s">
        <v>113</v>
      </c>
      <c r="W64" s="160"/>
      <c r="X64" s="160"/>
      <c r="Y64" s="160" t="s">
        <v>114</v>
      </c>
    </row>
    <row r="65" spans="3:29">
      <c r="C65" t="s">
        <v>169</v>
      </c>
      <c r="D65" t="s">
        <v>118</v>
      </c>
      <c r="E65" t="s">
        <v>164</v>
      </c>
      <c r="F65">
        <v>2020</v>
      </c>
      <c r="G65">
        <v>0.9</v>
      </c>
      <c r="H65" s="198">
        <f>'[3]TechHeat-RES-MOB'!$O$81</f>
        <v>2.7133281761078782</v>
      </c>
      <c r="I65" s="191">
        <f t="shared" si="18"/>
        <v>4</v>
      </c>
      <c r="J65" s="191">
        <f t="shared" si="19"/>
        <v>0.04</v>
      </c>
      <c r="K65" s="191">
        <f t="shared" si="20"/>
        <v>4</v>
      </c>
      <c r="L65" s="191">
        <f t="shared" si="21"/>
        <v>0.04</v>
      </c>
      <c r="M65" s="163">
        <v>22</v>
      </c>
      <c r="N65">
        <v>31.54</v>
      </c>
      <c r="O65">
        <v>1</v>
      </c>
      <c r="R65" s="160"/>
      <c r="S65" t="s">
        <v>169</v>
      </c>
      <c r="T65" s="160"/>
      <c r="U65" s="160" t="s">
        <v>112</v>
      </c>
      <c r="V65" s="160" t="s">
        <v>113</v>
      </c>
      <c r="W65" s="160"/>
      <c r="X65" s="160"/>
      <c r="Y65" s="160" t="s">
        <v>114</v>
      </c>
      <c r="AC65">
        <v>0.9</v>
      </c>
    </row>
    <row r="66" spans="3:29">
      <c r="C66" t="s">
        <v>170</v>
      </c>
      <c r="D66" t="s">
        <v>122</v>
      </c>
      <c r="E66" t="s">
        <v>164</v>
      </c>
      <c r="F66">
        <v>2020</v>
      </c>
      <c r="G66">
        <v>1</v>
      </c>
      <c r="H66" s="198">
        <f>'[3]TechHeat-RES-MOB'!$O$82</f>
        <v>2.1879954858697661</v>
      </c>
      <c r="I66" s="191">
        <f t="shared" si="18"/>
        <v>4</v>
      </c>
      <c r="J66" s="191">
        <f t="shared" si="19"/>
        <v>0.04</v>
      </c>
      <c r="K66" s="191">
        <f t="shared" si="20"/>
        <v>4</v>
      </c>
      <c r="L66" s="191">
        <f t="shared" si="21"/>
        <v>0.04</v>
      </c>
      <c r="M66" s="163">
        <v>22</v>
      </c>
      <c r="N66">
        <v>31.54</v>
      </c>
      <c r="O66">
        <v>1</v>
      </c>
      <c r="R66" s="160"/>
      <c r="S66" t="s">
        <v>170</v>
      </c>
      <c r="T66" s="160"/>
      <c r="U66" s="160" t="s">
        <v>112</v>
      </c>
      <c r="V66" s="160" t="s">
        <v>113</v>
      </c>
      <c r="W66" s="160"/>
      <c r="X66" s="160"/>
      <c r="Y66" s="160" t="s">
        <v>114</v>
      </c>
    </row>
    <row r="67" spans="3:29">
      <c r="C67" t="s">
        <v>171</v>
      </c>
      <c r="D67" t="s">
        <v>124</v>
      </c>
      <c r="E67" t="s">
        <v>164</v>
      </c>
      <c r="F67">
        <v>2020</v>
      </c>
      <c r="G67">
        <v>1.9</v>
      </c>
      <c r="H67" s="198">
        <f>'[3]TechHeat-RES-MOB'!$O$83</f>
        <v>1.0939977429348822</v>
      </c>
      <c r="I67" s="191">
        <f t="shared" si="18"/>
        <v>4</v>
      </c>
      <c r="J67" s="191">
        <f t="shared" si="19"/>
        <v>0.04</v>
      </c>
      <c r="K67" s="191">
        <f t="shared" si="20"/>
        <v>4</v>
      </c>
      <c r="L67" s="191">
        <f t="shared" si="21"/>
        <v>0.04</v>
      </c>
      <c r="M67" s="163">
        <v>22</v>
      </c>
      <c r="N67">
        <v>31.54</v>
      </c>
      <c r="O67">
        <v>1</v>
      </c>
      <c r="R67" s="160"/>
      <c r="S67" t="s">
        <v>171</v>
      </c>
      <c r="T67" s="160"/>
      <c r="U67" s="160" t="s">
        <v>112</v>
      </c>
      <c r="V67" s="160" t="s">
        <v>113</v>
      </c>
      <c r="W67" s="160"/>
      <c r="X67" s="160"/>
      <c r="Y67" s="160" t="s">
        <v>114</v>
      </c>
      <c r="AC67">
        <v>0.89</v>
      </c>
    </row>
    <row r="68" spans="3:29">
      <c r="C68" t="s">
        <v>172</v>
      </c>
      <c r="D68" t="s">
        <v>126</v>
      </c>
      <c r="E68" t="s">
        <v>164</v>
      </c>
      <c r="F68">
        <v>2020</v>
      </c>
      <c r="G68">
        <v>0.5</v>
      </c>
      <c r="H68" s="198">
        <f>'[3]TechHeat-RES-MOB'!$O$84</f>
        <v>2.3269829609268333</v>
      </c>
      <c r="I68" s="191">
        <f t="shared" si="18"/>
        <v>4</v>
      </c>
      <c r="J68" s="191">
        <f t="shared" si="19"/>
        <v>0.04</v>
      </c>
      <c r="K68" s="191">
        <f t="shared" si="20"/>
        <v>4</v>
      </c>
      <c r="L68" s="191">
        <f t="shared" si="21"/>
        <v>0.04</v>
      </c>
      <c r="M68" s="163">
        <v>22</v>
      </c>
      <c r="N68">
        <v>31.54</v>
      </c>
      <c r="O68">
        <v>1</v>
      </c>
      <c r="R68" s="160"/>
      <c r="S68" t="s">
        <v>172</v>
      </c>
      <c r="T68" s="160"/>
      <c r="U68" s="160" t="s">
        <v>112</v>
      </c>
      <c r="V68" s="160" t="s">
        <v>113</v>
      </c>
      <c r="W68" s="160"/>
      <c r="X68" s="160"/>
      <c r="Y68" s="160" t="s">
        <v>114</v>
      </c>
    </row>
    <row r="69" spans="3:29">
      <c r="C69" t="s">
        <v>173</v>
      </c>
      <c r="D69" t="s">
        <v>128</v>
      </c>
      <c r="E69" t="s">
        <v>164</v>
      </c>
      <c r="F69">
        <v>2020</v>
      </c>
      <c r="G69">
        <v>0.5</v>
      </c>
      <c r="H69" s="198">
        <f>'[3]TechHeat-RES-MOB'!$O$85</f>
        <v>1.4609908587819551E-2</v>
      </c>
      <c r="I69" s="191">
        <f t="shared" si="18"/>
        <v>4</v>
      </c>
      <c r="J69" s="191">
        <f t="shared" si="19"/>
        <v>0.04</v>
      </c>
      <c r="K69" s="191">
        <f t="shared" si="20"/>
        <v>4</v>
      </c>
      <c r="L69" s="191">
        <f t="shared" si="21"/>
        <v>0.04</v>
      </c>
      <c r="M69" s="163">
        <v>22</v>
      </c>
      <c r="N69">
        <v>31.54</v>
      </c>
      <c r="O69">
        <v>1</v>
      </c>
      <c r="R69" s="160"/>
      <c r="S69" t="s">
        <v>173</v>
      </c>
      <c r="T69" s="160"/>
      <c r="U69" s="160" t="s">
        <v>112</v>
      </c>
      <c r="V69" s="160" t="s">
        <v>113</v>
      </c>
      <c r="W69" s="160"/>
      <c r="X69" s="160"/>
      <c r="Y69" s="160" t="s">
        <v>114</v>
      </c>
      <c r="AC69">
        <v>0.6</v>
      </c>
    </row>
    <row r="70" spans="3:29">
      <c r="C70" s="154" t="s">
        <v>174</v>
      </c>
      <c r="D70" s="154" t="s">
        <v>122</v>
      </c>
      <c r="E70" t="s">
        <v>164</v>
      </c>
      <c r="F70">
        <v>2020</v>
      </c>
      <c r="G70">
        <v>0.75</v>
      </c>
      <c r="H70" s="198">
        <f>'[3]TechHeat-RES-MOB'!$O$86</f>
        <v>1.1013026972287931</v>
      </c>
      <c r="I70" s="191">
        <f t="shared" si="18"/>
        <v>4</v>
      </c>
      <c r="J70" s="191">
        <f t="shared" si="19"/>
        <v>0.04</v>
      </c>
      <c r="K70" s="191">
        <f t="shared" si="20"/>
        <v>4</v>
      </c>
      <c r="L70" s="191">
        <f t="shared" si="21"/>
        <v>0.04</v>
      </c>
      <c r="M70" s="163">
        <v>22</v>
      </c>
      <c r="N70">
        <v>31.54</v>
      </c>
      <c r="O70">
        <v>0.5</v>
      </c>
      <c r="R70" s="160"/>
      <c r="S70" s="154" t="s">
        <v>174</v>
      </c>
      <c r="T70" s="160"/>
      <c r="U70" s="160" t="s">
        <v>112</v>
      </c>
      <c r="V70" s="160" t="s">
        <v>113</v>
      </c>
      <c r="W70" s="160"/>
      <c r="X70" s="160"/>
      <c r="Y70" s="160" t="s">
        <v>114</v>
      </c>
      <c r="AC70">
        <v>0.78</v>
      </c>
    </row>
    <row r="71" spans="3:29">
      <c r="D71" s="154" t="s">
        <v>128</v>
      </c>
      <c r="H71" s="198"/>
      <c r="K71" s="129"/>
      <c r="L71" s="129"/>
      <c r="M71" s="163"/>
      <c r="R71" s="160"/>
      <c r="S71" t="s">
        <v>40</v>
      </c>
      <c r="T71" s="160"/>
      <c r="U71" s="160"/>
      <c r="V71" s="160"/>
      <c r="W71" s="160"/>
      <c r="X71" s="160"/>
      <c r="Y71" s="160"/>
      <c r="AC71">
        <v>0.85</v>
      </c>
    </row>
    <row r="72" spans="3:29">
      <c r="C72" s="154" t="s">
        <v>175</v>
      </c>
      <c r="D72" s="154" t="s">
        <v>110</v>
      </c>
      <c r="E72" t="s">
        <v>164</v>
      </c>
      <c r="F72">
        <v>2020</v>
      </c>
      <c r="G72">
        <v>0.67500000000000004</v>
      </c>
      <c r="H72" s="198">
        <f>'[3]TechHeat-RES-MOB'!$O$88</f>
        <v>1.0795046065960174</v>
      </c>
      <c r="I72" s="129">
        <v>4</v>
      </c>
      <c r="J72" s="129">
        <v>0.04</v>
      </c>
      <c r="K72" s="129">
        <f t="shared" ref="K72" si="22">I72</f>
        <v>4</v>
      </c>
      <c r="L72" s="129">
        <f t="shared" ref="L72:L109" si="23">J72</f>
        <v>0.04</v>
      </c>
      <c r="M72" s="163">
        <v>22</v>
      </c>
      <c r="N72">
        <v>31.54</v>
      </c>
      <c r="O72">
        <v>0.5</v>
      </c>
      <c r="R72" s="160"/>
      <c r="S72" s="154" t="s">
        <v>175</v>
      </c>
      <c r="T72" s="160"/>
      <c r="U72" s="160" t="s">
        <v>112</v>
      </c>
      <c r="V72" s="160" t="s">
        <v>113</v>
      </c>
      <c r="W72" s="160"/>
      <c r="X72" s="160"/>
      <c r="Y72" s="160" t="s">
        <v>114</v>
      </c>
      <c r="AC72">
        <v>0.62</v>
      </c>
    </row>
    <row r="73" spans="3:29">
      <c r="D73" s="154" t="s">
        <v>128</v>
      </c>
      <c r="H73" s="198"/>
      <c r="I73" s="129"/>
      <c r="J73" s="129"/>
      <c r="K73" s="129"/>
      <c r="L73" s="129"/>
      <c r="M73" s="163"/>
      <c r="R73" s="160"/>
      <c r="S73" t="s">
        <v>40</v>
      </c>
      <c r="T73" s="160"/>
      <c r="U73" s="160"/>
      <c r="V73" s="160"/>
      <c r="W73" s="160"/>
      <c r="X73" s="160"/>
      <c r="Y73" s="160"/>
      <c r="AC73">
        <v>0.8</v>
      </c>
    </row>
    <row r="74" spans="3:29">
      <c r="C74" s="154" t="s">
        <v>176</v>
      </c>
      <c r="D74" s="154" t="s">
        <v>122</v>
      </c>
      <c r="E74" t="s">
        <v>164</v>
      </c>
      <c r="F74">
        <v>2020</v>
      </c>
      <c r="G74">
        <v>0.9</v>
      </c>
      <c r="H74" s="198">
        <f>'[3]TechHeat-RES-MOB'!$O$90</f>
        <v>2.5819950035483497</v>
      </c>
      <c r="I74" s="129">
        <f>I72</f>
        <v>4</v>
      </c>
      <c r="J74" s="129">
        <f t="shared" ref="J74:K74" si="24">J72</f>
        <v>0.04</v>
      </c>
      <c r="K74" s="129">
        <f t="shared" si="24"/>
        <v>4</v>
      </c>
      <c r="L74" s="129">
        <f t="shared" si="23"/>
        <v>0.04</v>
      </c>
      <c r="M74" s="163">
        <v>22</v>
      </c>
      <c r="N74">
        <v>31.54</v>
      </c>
      <c r="O74">
        <v>0.5</v>
      </c>
      <c r="R74" s="160"/>
      <c r="S74" s="154" t="s">
        <v>176</v>
      </c>
      <c r="T74" s="160"/>
      <c r="U74" s="160" t="s">
        <v>112</v>
      </c>
      <c r="V74" s="160" t="s">
        <v>113</v>
      </c>
      <c r="W74" s="160"/>
      <c r="X74" s="160"/>
      <c r="Y74" s="160" t="s">
        <v>114</v>
      </c>
      <c r="AC74">
        <v>0.9</v>
      </c>
    </row>
    <row r="75" spans="3:29">
      <c r="D75" s="154" t="s">
        <v>118</v>
      </c>
      <c r="H75" s="198"/>
      <c r="I75" s="129"/>
      <c r="J75" s="129"/>
      <c r="K75" s="129"/>
      <c r="L75" s="129"/>
      <c r="M75" s="163"/>
      <c r="R75" s="160"/>
      <c r="S75" t="s">
        <v>40</v>
      </c>
      <c r="T75" s="160"/>
      <c r="U75" s="160"/>
      <c r="V75" s="160"/>
      <c r="W75" s="160"/>
      <c r="X75" s="160"/>
      <c r="Y75" s="160"/>
      <c r="AC75">
        <v>1</v>
      </c>
    </row>
    <row r="76" spans="3:29">
      <c r="C76" s="154" t="s">
        <v>177</v>
      </c>
      <c r="D76" s="154" t="s">
        <v>122</v>
      </c>
      <c r="E76" t="s">
        <v>164</v>
      </c>
      <c r="F76">
        <v>2020</v>
      </c>
      <c r="G76">
        <v>0.89</v>
      </c>
      <c r="H76" s="198">
        <f>'[3]TechHeat-RES-MOB'!$O$92</f>
        <v>1.6228510009165029</v>
      </c>
      <c r="I76" s="129">
        <f>I74</f>
        <v>4</v>
      </c>
      <c r="J76" s="129">
        <f t="shared" ref="J76:K76" si="25">J74</f>
        <v>0.04</v>
      </c>
      <c r="K76" s="129">
        <f t="shared" si="25"/>
        <v>4</v>
      </c>
      <c r="L76" s="129">
        <f t="shared" si="23"/>
        <v>0.04</v>
      </c>
      <c r="M76" s="163">
        <v>22</v>
      </c>
      <c r="N76">
        <v>31.54</v>
      </c>
      <c r="O76">
        <v>0.5</v>
      </c>
      <c r="R76" s="160"/>
      <c r="S76" s="154" t="s">
        <v>177</v>
      </c>
      <c r="T76" s="160"/>
      <c r="U76" s="160" t="s">
        <v>112</v>
      </c>
      <c r="V76" s="160" t="s">
        <v>113</v>
      </c>
      <c r="W76" s="160"/>
      <c r="X76" s="160"/>
      <c r="Y76" s="160" t="s">
        <v>114</v>
      </c>
      <c r="AC76">
        <v>1.9</v>
      </c>
    </row>
    <row r="77" spans="3:29">
      <c r="D77" s="154" t="s">
        <v>110</v>
      </c>
      <c r="K77" s="129"/>
      <c r="L77" s="129"/>
      <c r="R77" s="160"/>
      <c r="S77" t="s">
        <v>40</v>
      </c>
      <c r="T77" s="160"/>
      <c r="U77" s="160"/>
      <c r="V77" s="160"/>
      <c r="W77" s="160"/>
      <c r="X77" s="160"/>
      <c r="Y77" s="160"/>
      <c r="AC77">
        <v>0.5</v>
      </c>
    </row>
    <row r="78" spans="3:29">
      <c r="C78" s="154" t="s">
        <v>178</v>
      </c>
      <c r="D78" s="154" t="s">
        <v>122</v>
      </c>
      <c r="E78" s="154" t="s">
        <v>179</v>
      </c>
      <c r="F78">
        <v>2020</v>
      </c>
      <c r="G78" s="153">
        <v>0.124</v>
      </c>
      <c r="H78">
        <v>2.3111249614029199E-2</v>
      </c>
      <c r="I78" s="129">
        <v>4</v>
      </c>
      <c r="J78" s="129">
        <v>0.04</v>
      </c>
      <c r="K78" s="129">
        <f t="shared" ref="K78" si="26">I78</f>
        <v>4</v>
      </c>
      <c r="L78" s="129">
        <f t="shared" si="23"/>
        <v>0.04</v>
      </c>
      <c r="M78" s="194">
        <f>'[3]TechCooling-RES'!$G$135</f>
        <v>15</v>
      </c>
      <c r="N78">
        <v>31.54</v>
      </c>
      <c r="O78">
        <v>1</v>
      </c>
      <c r="R78" s="160"/>
      <c r="S78" s="154" t="s">
        <v>178</v>
      </c>
      <c r="T78" s="160"/>
      <c r="U78" s="160" t="s">
        <v>112</v>
      </c>
      <c r="V78" s="160" t="s">
        <v>113</v>
      </c>
      <c r="W78" s="160"/>
      <c r="X78" s="160"/>
      <c r="Y78" s="160" t="s">
        <v>114</v>
      </c>
      <c r="AC78">
        <v>0.5</v>
      </c>
    </row>
    <row r="79" spans="3:29">
      <c r="C79" s="154" t="s">
        <v>40</v>
      </c>
      <c r="D79" s="154"/>
      <c r="E79" s="154"/>
      <c r="G79" s="153"/>
      <c r="I79" s="129"/>
      <c r="J79" s="129"/>
      <c r="K79" s="129"/>
      <c r="L79" s="129"/>
      <c r="M79" s="198"/>
      <c r="R79" s="160"/>
      <c r="S79" s="154" t="s">
        <v>40</v>
      </c>
      <c r="T79" s="160"/>
      <c r="U79" s="160"/>
      <c r="V79" s="160"/>
      <c r="W79" s="160"/>
      <c r="X79" s="160"/>
      <c r="Y79" s="160"/>
      <c r="AC79">
        <v>0.75</v>
      </c>
    </row>
    <row r="80" spans="3:29">
      <c r="C80" s="154" t="s">
        <v>180</v>
      </c>
      <c r="D80" s="154" t="s">
        <v>122</v>
      </c>
      <c r="E80" s="154" t="s">
        <v>181</v>
      </c>
      <c r="F80">
        <v>2020</v>
      </c>
      <c r="G80" s="153">
        <v>0.124</v>
      </c>
      <c r="H80">
        <v>2.3111249614029199E-2</v>
      </c>
      <c r="I80" s="129">
        <f>I78</f>
        <v>4</v>
      </c>
      <c r="J80" s="129">
        <f t="shared" ref="J80:K80" si="27">J78</f>
        <v>0.04</v>
      </c>
      <c r="K80" s="129">
        <f t="shared" si="27"/>
        <v>4</v>
      </c>
      <c r="L80" s="129">
        <f t="shared" si="23"/>
        <v>0.04</v>
      </c>
      <c r="M80" s="194">
        <f>'[3]TechCooling-RES'!$G$136</f>
        <v>15</v>
      </c>
      <c r="N80">
        <v>31.54</v>
      </c>
      <c r="O80">
        <v>1</v>
      </c>
      <c r="R80" s="160"/>
      <c r="S80" s="154" t="s">
        <v>180</v>
      </c>
      <c r="T80" s="160"/>
      <c r="U80" s="160" t="s">
        <v>112</v>
      </c>
      <c r="V80" s="160" t="s">
        <v>113</v>
      </c>
      <c r="W80" s="160"/>
      <c r="X80" s="160"/>
      <c r="Y80" s="160" t="s">
        <v>114</v>
      </c>
    </row>
    <row r="81" spans="3:29">
      <c r="C81" s="154" t="s">
        <v>40</v>
      </c>
      <c r="D81" s="154"/>
      <c r="E81" s="154"/>
      <c r="G81" s="153"/>
      <c r="I81" s="129"/>
      <c r="J81" s="129"/>
      <c r="K81" s="129"/>
      <c r="L81" s="129"/>
      <c r="M81" s="198"/>
      <c r="R81" s="160"/>
      <c r="S81" s="154" t="s">
        <v>40</v>
      </c>
      <c r="T81" s="160"/>
      <c r="U81" s="160"/>
      <c r="V81" s="160"/>
      <c r="W81" s="160"/>
      <c r="X81" s="160"/>
      <c r="Y81" s="160"/>
      <c r="AC81">
        <v>0.67500000000000004</v>
      </c>
    </row>
    <row r="82" spans="3:29">
      <c r="C82" s="154" t="s">
        <v>182</v>
      </c>
      <c r="D82" s="154" t="s">
        <v>122</v>
      </c>
      <c r="E82" s="154" t="s">
        <v>183</v>
      </c>
      <c r="F82">
        <v>2020</v>
      </c>
      <c r="G82" s="153">
        <v>0.124</v>
      </c>
      <c r="H82">
        <v>2.3111249614029199E-2</v>
      </c>
      <c r="I82" s="129">
        <f>I80</f>
        <v>4</v>
      </c>
      <c r="J82" s="129">
        <f t="shared" ref="J82:K82" si="28">J80</f>
        <v>0.04</v>
      </c>
      <c r="K82" s="129">
        <f t="shared" si="28"/>
        <v>4</v>
      </c>
      <c r="L82" s="129">
        <f t="shared" si="23"/>
        <v>0.04</v>
      </c>
      <c r="M82" s="194">
        <f>'[3]TechCooling-RES'!$G$137</f>
        <v>15</v>
      </c>
      <c r="N82">
        <v>31.54</v>
      </c>
      <c r="O82">
        <v>1</v>
      </c>
      <c r="R82" s="160"/>
      <c r="S82" s="154" t="s">
        <v>182</v>
      </c>
      <c r="T82" s="160"/>
      <c r="U82" s="160" t="s">
        <v>112</v>
      </c>
      <c r="V82" s="160" t="s">
        <v>113</v>
      </c>
      <c r="W82" s="160"/>
      <c r="X82" s="160"/>
      <c r="Y82" s="160" t="s">
        <v>114</v>
      </c>
    </row>
    <row r="83" spans="3:29">
      <c r="C83" s="154" t="s">
        <v>40</v>
      </c>
      <c r="D83" s="154"/>
      <c r="E83" s="154"/>
      <c r="G83" s="153"/>
      <c r="K83" s="129"/>
      <c r="L83" s="129"/>
      <c r="M83" s="198"/>
      <c r="R83" s="160"/>
      <c r="S83" s="154" t="s">
        <v>40</v>
      </c>
      <c r="T83" s="160"/>
      <c r="U83" s="160"/>
      <c r="V83" s="160"/>
      <c r="W83" s="160"/>
      <c r="X83" s="160"/>
      <c r="Y83" s="160"/>
      <c r="AC83">
        <v>0.9</v>
      </c>
    </row>
    <row r="84" spans="3:29">
      <c r="C84" s="154" t="s">
        <v>184</v>
      </c>
      <c r="D84" s="154" t="s">
        <v>122</v>
      </c>
      <c r="E84" s="154" t="s">
        <v>185</v>
      </c>
      <c r="F84">
        <v>2020</v>
      </c>
      <c r="G84" s="153">
        <v>0.124</v>
      </c>
      <c r="H84">
        <v>2.3111249614029199E-2</v>
      </c>
      <c r="I84" s="129">
        <v>4</v>
      </c>
      <c r="J84" s="129">
        <v>0.04</v>
      </c>
      <c r="K84" s="129">
        <f t="shared" ref="K84" si="29">I84</f>
        <v>4</v>
      </c>
      <c r="L84" s="129">
        <f t="shared" si="23"/>
        <v>0.04</v>
      </c>
      <c r="M84" s="194">
        <f>'[3]TechCooling-RES'!$G$138</f>
        <v>15</v>
      </c>
      <c r="N84">
        <v>31.54</v>
      </c>
      <c r="O84">
        <v>1</v>
      </c>
      <c r="R84" s="160"/>
      <c r="S84" s="154" t="s">
        <v>184</v>
      </c>
      <c r="T84" s="160"/>
      <c r="U84" s="160" t="s">
        <v>112</v>
      </c>
      <c r="V84" s="160" t="s">
        <v>113</v>
      </c>
      <c r="W84" s="160"/>
      <c r="X84" s="160"/>
      <c r="Y84" s="160" t="s">
        <v>114</v>
      </c>
    </row>
    <row r="85" spans="3:29">
      <c r="C85" s="154" t="s">
        <v>40</v>
      </c>
      <c r="D85" s="154"/>
      <c r="E85" s="154"/>
      <c r="G85" s="153"/>
      <c r="I85" s="129"/>
      <c r="J85" s="129"/>
      <c r="K85" s="129"/>
      <c r="L85" s="129"/>
      <c r="R85" s="160"/>
      <c r="S85" s="154" t="s">
        <v>40</v>
      </c>
      <c r="T85" s="160"/>
      <c r="U85" s="160"/>
      <c r="V85" s="160"/>
      <c r="W85" s="160"/>
      <c r="X85" s="160"/>
      <c r="Y85" s="160"/>
      <c r="AC85">
        <v>0.89</v>
      </c>
    </row>
    <row r="86" spans="3:29">
      <c r="C86" s="205" t="s">
        <v>186</v>
      </c>
      <c r="D86" s="205" t="s">
        <v>122</v>
      </c>
      <c r="E86" s="205" t="s">
        <v>187</v>
      </c>
      <c r="F86" s="206">
        <v>2020</v>
      </c>
      <c r="G86" s="206">
        <f>'[3]TechWatHea-SingleDetached-RES'!$N$23</f>
        <v>0.96332670696630041</v>
      </c>
      <c r="H86" s="206">
        <v>0.17176777668968199</v>
      </c>
      <c r="I86" s="207">
        <f>I84</f>
        <v>4</v>
      </c>
      <c r="J86" s="207">
        <f t="shared" ref="J86:K86" si="30">J84</f>
        <v>0.04</v>
      </c>
      <c r="K86" s="207">
        <f t="shared" si="30"/>
        <v>4</v>
      </c>
      <c r="L86" s="207">
        <f t="shared" si="23"/>
        <v>0.04</v>
      </c>
      <c r="M86" s="206">
        <v>18</v>
      </c>
      <c r="N86" s="206">
        <v>31.54</v>
      </c>
      <c r="O86" s="206">
        <v>1</v>
      </c>
      <c r="R86" s="160"/>
      <c r="S86" s="154" t="s">
        <v>186</v>
      </c>
      <c r="T86" s="160"/>
      <c r="U86" s="160" t="s">
        <v>112</v>
      </c>
      <c r="V86" s="160" t="s">
        <v>113</v>
      </c>
      <c r="W86" s="160"/>
      <c r="X86" s="160"/>
      <c r="Y86" s="160" t="s">
        <v>114</v>
      </c>
    </row>
    <row r="87" spans="3:29">
      <c r="C87" s="205" t="s">
        <v>188</v>
      </c>
      <c r="D87" s="205" t="s">
        <v>118</v>
      </c>
      <c r="E87" s="205" t="s">
        <v>187</v>
      </c>
      <c r="F87" s="206">
        <v>2020</v>
      </c>
      <c r="G87" s="206">
        <f>'[3]TechWatHea-SingleDetached-RES'!$N$24</f>
        <v>0.96332670696630041</v>
      </c>
      <c r="H87" s="206">
        <v>0.436692238879344</v>
      </c>
      <c r="I87" s="207">
        <f>I86</f>
        <v>4</v>
      </c>
      <c r="J87" s="207">
        <f t="shared" ref="J87:L87" si="31">J86</f>
        <v>0.04</v>
      </c>
      <c r="K87" s="207">
        <f t="shared" si="31"/>
        <v>4</v>
      </c>
      <c r="L87" s="207">
        <f t="shared" si="31"/>
        <v>0.04</v>
      </c>
      <c r="M87" s="206">
        <f>M86</f>
        <v>18</v>
      </c>
      <c r="N87" s="206">
        <v>31.54</v>
      </c>
      <c r="O87" s="206">
        <v>1</v>
      </c>
      <c r="R87" s="160"/>
      <c r="S87" s="154" t="s">
        <v>188</v>
      </c>
      <c r="T87" s="160"/>
      <c r="U87" s="160" t="s">
        <v>112</v>
      </c>
      <c r="V87" s="160" t="s">
        <v>113</v>
      </c>
      <c r="W87" s="160"/>
      <c r="X87" s="160"/>
      <c r="Y87" s="160" t="s">
        <v>114</v>
      </c>
      <c r="AC87" s="153">
        <v>0.124</v>
      </c>
    </row>
    <row r="88" spans="3:29">
      <c r="C88" s="205" t="s">
        <v>189</v>
      </c>
      <c r="D88" s="205" t="s">
        <v>110</v>
      </c>
      <c r="E88" s="205" t="s">
        <v>187</v>
      </c>
      <c r="F88" s="206">
        <v>2020</v>
      </c>
      <c r="G88" s="206">
        <f>'[3]TechWatHea-SingleDetached-RES'!$N$25</f>
        <v>0.96332670696630041</v>
      </c>
      <c r="H88" s="206">
        <v>0.14656454653801501</v>
      </c>
      <c r="I88" s="207">
        <f t="shared" ref="I88:I106" si="32">I87</f>
        <v>4</v>
      </c>
      <c r="J88" s="207">
        <f t="shared" ref="J88:J106" si="33">J87</f>
        <v>0.04</v>
      </c>
      <c r="K88" s="207">
        <f t="shared" ref="K88:K106" si="34">K87</f>
        <v>4</v>
      </c>
      <c r="L88" s="207">
        <f t="shared" ref="L88:M106" si="35">L87</f>
        <v>0.04</v>
      </c>
      <c r="M88" s="206">
        <f t="shared" si="35"/>
        <v>18</v>
      </c>
      <c r="N88" s="206">
        <v>31.54</v>
      </c>
      <c r="O88" s="206">
        <v>1</v>
      </c>
      <c r="R88" s="160"/>
      <c r="S88" s="154" t="s">
        <v>189</v>
      </c>
      <c r="T88" s="160"/>
      <c r="U88" s="160" t="s">
        <v>112</v>
      </c>
      <c r="V88" s="160" t="s">
        <v>113</v>
      </c>
      <c r="W88" s="160"/>
      <c r="X88" s="160"/>
      <c r="Y88" s="160" t="s">
        <v>114</v>
      </c>
      <c r="AC88" s="153"/>
    </row>
    <row r="89" spans="3:29">
      <c r="C89" s="205" t="s">
        <v>190</v>
      </c>
      <c r="D89" s="205" t="s">
        <v>191</v>
      </c>
      <c r="E89" s="205" t="s">
        <v>187</v>
      </c>
      <c r="F89" s="206">
        <v>2020</v>
      </c>
      <c r="G89" s="206">
        <f>'[3]TechWatHea-SingleDetached-RES'!$N$26</f>
        <v>0.96332670696630041</v>
      </c>
      <c r="H89" s="206">
        <v>0.31528792347867302</v>
      </c>
      <c r="I89" s="207">
        <f t="shared" si="32"/>
        <v>4</v>
      </c>
      <c r="J89" s="207">
        <f t="shared" si="33"/>
        <v>0.04</v>
      </c>
      <c r="K89" s="207">
        <f t="shared" si="34"/>
        <v>4</v>
      </c>
      <c r="L89" s="207">
        <f t="shared" si="35"/>
        <v>0.04</v>
      </c>
      <c r="M89" s="206">
        <f t="shared" si="35"/>
        <v>18</v>
      </c>
      <c r="N89" s="206">
        <v>31.54</v>
      </c>
      <c r="O89" s="206">
        <v>1</v>
      </c>
      <c r="R89" s="160"/>
      <c r="S89" s="154" t="s">
        <v>190</v>
      </c>
      <c r="T89" s="160"/>
      <c r="U89" s="160" t="s">
        <v>112</v>
      </c>
      <c r="V89" s="160" t="s">
        <v>113</v>
      </c>
      <c r="W89" s="160"/>
      <c r="X89" s="160"/>
      <c r="Y89" s="160" t="s">
        <v>114</v>
      </c>
      <c r="AC89" s="153">
        <v>0.124</v>
      </c>
    </row>
    <row r="90" spans="3:29">
      <c r="C90" s="205" t="s">
        <v>192</v>
      </c>
      <c r="D90" s="205" t="s">
        <v>126</v>
      </c>
      <c r="E90" s="205" t="s">
        <v>187</v>
      </c>
      <c r="F90" s="206">
        <v>2020</v>
      </c>
      <c r="G90" s="206">
        <f>'[3]TechWatHea-SingleDetached-RES'!$N$27</f>
        <v>0.96332670696630041</v>
      </c>
      <c r="H90" s="206">
        <v>0.82141505528632597</v>
      </c>
      <c r="I90" s="207">
        <f t="shared" si="32"/>
        <v>4</v>
      </c>
      <c r="J90" s="207">
        <f t="shared" si="33"/>
        <v>0.04</v>
      </c>
      <c r="K90" s="207">
        <f t="shared" si="34"/>
        <v>4</v>
      </c>
      <c r="L90" s="207">
        <f t="shared" si="35"/>
        <v>0.04</v>
      </c>
      <c r="M90" s="206">
        <f t="shared" si="35"/>
        <v>18</v>
      </c>
      <c r="N90" s="206">
        <v>31.54</v>
      </c>
      <c r="O90" s="206">
        <v>1</v>
      </c>
      <c r="R90" s="160"/>
      <c r="S90" s="154" t="s">
        <v>192</v>
      </c>
      <c r="T90" s="160"/>
      <c r="U90" s="160" t="s">
        <v>112</v>
      </c>
      <c r="V90" s="160" t="s">
        <v>113</v>
      </c>
      <c r="W90" s="160"/>
      <c r="X90" s="160"/>
      <c r="Y90" s="160" t="s">
        <v>114</v>
      </c>
      <c r="AC90" s="153"/>
    </row>
    <row r="91" spans="3:29">
      <c r="C91" s="205" t="s">
        <v>193</v>
      </c>
      <c r="D91" s="205" t="s">
        <v>128</v>
      </c>
      <c r="E91" s="205" t="s">
        <v>187</v>
      </c>
      <c r="F91" s="206">
        <v>2020</v>
      </c>
      <c r="G91" s="206">
        <f>'[3]TechWatHea-SingleDetached-RES'!$N$28</f>
        <v>0.96332670696630041</v>
      </c>
      <c r="H91" s="208">
        <f>'[3]TechWatHea-SingleDetached-RES'!$N$59</f>
        <v>0.37834550817440799</v>
      </c>
      <c r="I91" s="207">
        <f t="shared" si="32"/>
        <v>4</v>
      </c>
      <c r="J91" s="207">
        <f t="shared" si="33"/>
        <v>0.04</v>
      </c>
      <c r="K91" s="207">
        <f t="shared" si="34"/>
        <v>4</v>
      </c>
      <c r="L91" s="207">
        <f t="shared" si="35"/>
        <v>0.04</v>
      </c>
      <c r="M91" s="206">
        <f t="shared" si="35"/>
        <v>18</v>
      </c>
      <c r="N91" s="206">
        <v>31.54</v>
      </c>
      <c r="O91" s="206">
        <v>1</v>
      </c>
      <c r="R91" s="160"/>
      <c r="S91" s="154" t="s">
        <v>193</v>
      </c>
      <c r="T91" s="160"/>
      <c r="U91" s="160" t="s">
        <v>112</v>
      </c>
      <c r="V91" s="160" t="s">
        <v>113</v>
      </c>
      <c r="W91" s="160"/>
      <c r="X91" s="160"/>
      <c r="Y91" s="160" t="s">
        <v>114</v>
      </c>
      <c r="AC91" s="153">
        <v>0.124</v>
      </c>
    </row>
    <row r="92" spans="3:29">
      <c r="C92" s="154" t="s">
        <v>194</v>
      </c>
      <c r="D92" s="154" t="s">
        <v>122</v>
      </c>
      <c r="E92" s="154" t="s">
        <v>195</v>
      </c>
      <c r="F92" s="206">
        <v>2020</v>
      </c>
      <c r="G92" s="206">
        <f>'[3]TechWatHea-SingleAttached'!$N$23</f>
        <v>0.96332670696630041</v>
      </c>
      <c r="H92" s="206">
        <v>0.13811725064671401</v>
      </c>
      <c r="I92" s="207">
        <f t="shared" si="32"/>
        <v>4</v>
      </c>
      <c r="J92" s="207">
        <f t="shared" si="33"/>
        <v>0.04</v>
      </c>
      <c r="K92" s="207">
        <f t="shared" si="34"/>
        <v>4</v>
      </c>
      <c r="L92" s="207">
        <f t="shared" si="35"/>
        <v>0.04</v>
      </c>
      <c r="M92" s="206">
        <f t="shared" si="35"/>
        <v>18</v>
      </c>
      <c r="N92" s="206">
        <v>31.54</v>
      </c>
      <c r="O92" s="206">
        <v>1</v>
      </c>
      <c r="R92" s="160"/>
      <c r="S92" s="154" t="s">
        <v>194</v>
      </c>
      <c r="T92" s="160"/>
      <c r="U92" s="160" t="s">
        <v>112</v>
      </c>
      <c r="V92" s="160" t="s">
        <v>113</v>
      </c>
      <c r="W92" s="160"/>
      <c r="X92" s="160"/>
      <c r="Y92" s="160" t="s">
        <v>114</v>
      </c>
      <c r="AC92" s="153"/>
    </row>
    <row r="93" spans="3:29">
      <c r="C93" s="154" t="s">
        <v>196</v>
      </c>
      <c r="D93" s="154" t="s">
        <v>118</v>
      </c>
      <c r="E93" s="154" t="s">
        <v>195</v>
      </c>
      <c r="F93" s="206">
        <v>2020</v>
      </c>
      <c r="G93" s="206">
        <f>'[3]TechWatHea-SingleAttached'!$N$24</f>
        <v>0.96332670696630041</v>
      </c>
      <c r="H93" s="206">
        <v>0.354678591350925</v>
      </c>
      <c r="I93" s="207">
        <f t="shared" si="32"/>
        <v>4</v>
      </c>
      <c r="J93" s="207">
        <f t="shared" si="33"/>
        <v>0.04</v>
      </c>
      <c r="K93" s="207">
        <f t="shared" si="34"/>
        <v>4</v>
      </c>
      <c r="L93" s="207">
        <f t="shared" si="35"/>
        <v>0.04</v>
      </c>
      <c r="M93" s="206">
        <f t="shared" si="35"/>
        <v>18</v>
      </c>
      <c r="N93" s="206">
        <v>31.54</v>
      </c>
      <c r="O93" s="206">
        <v>1</v>
      </c>
      <c r="R93" s="160"/>
      <c r="S93" s="154" t="s">
        <v>196</v>
      </c>
      <c r="T93" s="160"/>
      <c r="U93" s="160" t="s">
        <v>112</v>
      </c>
      <c r="V93" s="160" t="s">
        <v>113</v>
      </c>
      <c r="W93" s="160"/>
      <c r="X93" s="160"/>
      <c r="Y93" s="160" t="s">
        <v>114</v>
      </c>
      <c r="AC93" s="153">
        <v>0.124</v>
      </c>
    </row>
    <row r="94" spans="3:29">
      <c r="C94" s="154" t="s">
        <v>197</v>
      </c>
      <c r="D94" s="154" t="s">
        <v>110</v>
      </c>
      <c r="E94" s="154" t="s">
        <v>195</v>
      </c>
      <c r="F94" s="206">
        <v>2020</v>
      </c>
      <c r="G94" s="206">
        <f>'[3]TechWatHea-SingleAttached'!$N$25</f>
        <v>0.96332670696630041</v>
      </c>
      <c r="H94" s="206">
        <v>0.132783850326185</v>
      </c>
      <c r="I94" s="207">
        <f t="shared" si="32"/>
        <v>4</v>
      </c>
      <c r="J94" s="207">
        <f t="shared" si="33"/>
        <v>0.04</v>
      </c>
      <c r="K94" s="207">
        <f t="shared" si="34"/>
        <v>4</v>
      </c>
      <c r="L94" s="207">
        <f t="shared" si="35"/>
        <v>0.04</v>
      </c>
      <c r="M94" s="206">
        <f t="shared" si="35"/>
        <v>18</v>
      </c>
      <c r="N94" s="206">
        <v>31.54</v>
      </c>
      <c r="O94" s="206">
        <v>1</v>
      </c>
      <c r="R94" s="160"/>
      <c r="S94" s="154" t="s">
        <v>197</v>
      </c>
      <c r="T94" s="160"/>
      <c r="U94" s="160" t="s">
        <v>112</v>
      </c>
      <c r="V94" s="160" t="s">
        <v>113</v>
      </c>
      <c r="W94" s="160"/>
      <c r="X94" s="160"/>
      <c r="Y94" s="160" t="s">
        <v>114</v>
      </c>
      <c r="AC94" s="153"/>
    </row>
    <row r="95" spans="3:29">
      <c r="C95" s="154" t="s">
        <v>198</v>
      </c>
      <c r="D95" s="154" t="s">
        <v>191</v>
      </c>
      <c r="E95" s="154" t="s">
        <v>195</v>
      </c>
      <c r="F95" s="206">
        <v>2020</v>
      </c>
      <c r="G95" s="206">
        <f>'[3]TechWatHea-SingleAttached'!$N$26</f>
        <v>0.96332670696630041</v>
      </c>
      <c r="H95" s="206">
        <v>0.20953247345103601</v>
      </c>
      <c r="I95" s="207">
        <f t="shared" si="32"/>
        <v>4</v>
      </c>
      <c r="J95" s="207">
        <f t="shared" si="33"/>
        <v>0.04</v>
      </c>
      <c r="K95" s="207">
        <f t="shared" si="34"/>
        <v>4</v>
      </c>
      <c r="L95" s="207">
        <f t="shared" si="35"/>
        <v>0.04</v>
      </c>
      <c r="M95" s="206">
        <f t="shared" si="35"/>
        <v>18</v>
      </c>
      <c r="N95" s="206">
        <v>31.54</v>
      </c>
      <c r="O95" s="206">
        <v>1</v>
      </c>
      <c r="R95" s="160"/>
      <c r="S95" s="154" t="s">
        <v>198</v>
      </c>
      <c r="T95" s="160"/>
      <c r="U95" s="160" t="s">
        <v>112</v>
      </c>
      <c r="V95" s="160" t="s">
        <v>113</v>
      </c>
      <c r="W95" s="160"/>
      <c r="X95" s="160"/>
      <c r="Y95" s="160" t="s">
        <v>114</v>
      </c>
      <c r="AC95">
        <v>0.65</v>
      </c>
    </row>
    <row r="96" spans="3:29">
      <c r="C96" s="154" t="s">
        <v>199</v>
      </c>
      <c r="D96" s="154" t="s">
        <v>126</v>
      </c>
      <c r="E96" s="154" t="s">
        <v>195</v>
      </c>
      <c r="F96" s="206">
        <v>2020</v>
      </c>
      <c r="G96" s="206">
        <f>'[3]TechWatHea-SingleAttached'!$N$27</f>
        <v>0.96332670696630041</v>
      </c>
      <c r="H96" s="206">
        <v>0.40482707149082198</v>
      </c>
      <c r="I96" s="207">
        <f t="shared" si="32"/>
        <v>4</v>
      </c>
      <c r="J96" s="207">
        <f t="shared" si="33"/>
        <v>0.04</v>
      </c>
      <c r="K96" s="207">
        <f t="shared" si="34"/>
        <v>4</v>
      </c>
      <c r="L96" s="207">
        <f t="shared" si="35"/>
        <v>0.04</v>
      </c>
      <c r="M96" s="206">
        <f t="shared" si="35"/>
        <v>18</v>
      </c>
      <c r="N96" s="206">
        <v>31.54</v>
      </c>
      <c r="O96" s="206">
        <v>1</v>
      </c>
      <c r="R96" s="160"/>
      <c r="S96" s="154" t="s">
        <v>199</v>
      </c>
      <c r="T96" s="160"/>
      <c r="U96" s="160" t="s">
        <v>112</v>
      </c>
      <c r="V96" s="160" t="s">
        <v>113</v>
      </c>
      <c r="W96" s="160"/>
      <c r="X96" s="160"/>
      <c r="Y96" s="160" t="s">
        <v>114</v>
      </c>
      <c r="AC96">
        <v>0.65</v>
      </c>
    </row>
    <row r="97" spans="3:29">
      <c r="C97" s="154" t="s">
        <v>200</v>
      </c>
      <c r="D97" s="154" t="s">
        <v>128</v>
      </c>
      <c r="E97" s="154" t="s">
        <v>195</v>
      </c>
      <c r="F97" s="206">
        <v>2020</v>
      </c>
      <c r="G97" s="206">
        <f>'[3]TechWatHea-SingleAttached'!$N$28</f>
        <v>0.96332670696630041</v>
      </c>
      <c r="H97" s="208">
        <f>'[3]TechWatHea-SingleAttached'!$N$59</f>
        <v>0.24798784745313601</v>
      </c>
      <c r="I97" s="207">
        <f t="shared" si="32"/>
        <v>4</v>
      </c>
      <c r="J97" s="207">
        <f t="shared" si="33"/>
        <v>0.04</v>
      </c>
      <c r="K97" s="207">
        <f t="shared" si="34"/>
        <v>4</v>
      </c>
      <c r="L97" s="207">
        <f t="shared" si="35"/>
        <v>0.04</v>
      </c>
      <c r="M97" s="206">
        <f t="shared" si="35"/>
        <v>18</v>
      </c>
      <c r="N97" s="206">
        <v>31.54</v>
      </c>
      <c r="O97" s="206">
        <v>1</v>
      </c>
      <c r="R97" s="160"/>
      <c r="S97" s="154" t="s">
        <v>200</v>
      </c>
      <c r="T97" s="160"/>
      <c r="U97" s="160" t="s">
        <v>112</v>
      </c>
      <c r="V97" s="160" t="s">
        <v>113</v>
      </c>
      <c r="W97" s="160"/>
      <c r="X97" s="160"/>
      <c r="Y97" s="160" t="s">
        <v>114</v>
      </c>
      <c r="AC97">
        <v>0.65</v>
      </c>
    </row>
    <row r="98" spans="3:29">
      <c r="C98" s="154" t="s">
        <v>201</v>
      </c>
      <c r="D98" s="154" t="s">
        <v>122</v>
      </c>
      <c r="E98" s="154" t="s">
        <v>202</v>
      </c>
      <c r="F98" s="206">
        <v>2020</v>
      </c>
      <c r="G98" s="209">
        <f>'[3]TechWatHea-Appartment'!$N$23</f>
        <v>0.96332670696630041</v>
      </c>
      <c r="H98" s="206">
        <v>0.101179774061464</v>
      </c>
      <c r="I98" s="207">
        <f t="shared" si="32"/>
        <v>4</v>
      </c>
      <c r="J98" s="207">
        <f t="shared" si="33"/>
        <v>0.04</v>
      </c>
      <c r="K98" s="207">
        <f t="shared" si="34"/>
        <v>4</v>
      </c>
      <c r="L98" s="207">
        <f t="shared" si="35"/>
        <v>0.04</v>
      </c>
      <c r="M98" s="206">
        <f t="shared" si="35"/>
        <v>18</v>
      </c>
      <c r="N98" s="206">
        <v>31.54</v>
      </c>
      <c r="O98" s="206">
        <v>1</v>
      </c>
      <c r="R98" s="160"/>
      <c r="S98" s="154" t="s">
        <v>201</v>
      </c>
      <c r="T98" s="160"/>
      <c r="U98" s="160" t="s">
        <v>112</v>
      </c>
      <c r="V98" s="160" t="s">
        <v>113</v>
      </c>
      <c r="W98" s="160"/>
      <c r="X98" s="160"/>
      <c r="Y98" s="160" t="s">
        <v>114</v>
      </c>
      <c r="AC98">
        <v>0.65</v>
      </c>
    </row>
    <row r="99" spans="3:29">
      <c r="C99" s="154" t="s">
        <v>203</v>
      </c>
      <c r="D99" s="154" t="s">
        <v>118</v>
      </c>
      <c r="E99" s="154" t="s">
        <v>202</v>
      </c>
      <c r="F99" s="206">
        <v>2020</v>
      </c>
      <c r="G99" s="209">
        <f>'[3]TechWatHea-Appartment'!$N$24</f>
        <v>0.96332670696630041</v>
      </c>
      <c r="H99" s="206">
        <v>0.24860663198916999</v>
      </c>
      <c r="I99" s="207">
        <f t="shared" si="32"/>
        <v>4</v>
      </c>
      <c r="J99" s="207">
        <f t="shared" si="33"/>
        <v>0.04</v>
      </c>
      <c r="K99" s="207">
        <f t="shared" si="34"/>
        <v>4</v>
      </c>
      <c r="L99" s="207">
        <f t="shared" si="35"/>
        <v>0.04</v>
      </c>
      <c r="M99" s="206">
        <f t="shared" si="35"/>
        <v>18</v>
      </c>
      <c r="N99" s="206">
        <v>31.54</v>
      </c>
      <c r="O99" s="206">
        <v>1</v>
      </c>
      <c r="R99" s="160"/>
      <c r="S99" s="154" t="s">
        <v>203</v>
      </c>
      <c r="T99" s="160"/>
      <c r="U99" s="160" t="s">
        <v>112</v>
      </c>
      <c r="V99" s="160" t="s">
        <v>113</v>
      </c>
      <c r="W99" s="160"/>
      <c r="X99" s="160"/>
      <c r="Y99" s="160" t="s">
        <v>114</v>
      </c>
      <c r="AC99">
        <v>0.65</v>
      </c>
    </row>
    <row r="100" spans="3:29">
      <c r="C100" s="154" t="s">
        <v>204</v>
      </c>
      <c r="D100" s="154" t="s">
        <v>110</v>
      </c>
      <c r="E100" s="154" t="s">
        <v>202</v>
      </c>
      <c r="F100" s="206">
        <v>2020</v>
      </c>
      <c r="G100" s="209">
        <f>'[3]TechWatHea-Appartment'!$N$25</f>
        <v>0.96332670696630041</v>
      </c>
      <c r="H100" s="206">
        <v>8.8560651785726099E-2</v>
      </c>
      <c r="I100" s="207">
        <f t="shared" si="32"/>
        <v>4</v>
      </c>
      <c r="J100" s="207">
        <f t="shared" si="33"/>
        <v>0.04</v>
      </c>
      <c r="K100" s="207">
        <f t="shared" si="34"/>
        <v>4</v>
      </c>
      <c r="L100" s="207">
        <f t="shared" si="35"/>
        <v>0.04</v>
      </c>
      <c r="M100" s="206">
        <f t="shared" si="35"/>
        <v>18</v>
      </c>
      <c r="N100" s="206">
        <v>31.54</v>
      </c>
      <c r="O100" s="206">
        <v>1</v>
      </c>
      <c r="R100" s="160"/>
      <c r="S100" s="154" t="s">
        <v>204</v>
      </c>
      <c r="T100" s="160"/>
      <c r="U100" s="160" t="s">
        <v>112</v>
      </c>
      <c r="V100" s="160" t="s">
        <v>113</v>
      </c>
      <c r="W100" s="160"/>
      <c r="X100" s="160"/>
      <c r="Y100" s="160" t="s">
        <v>114</v>
      </c>
      <c r="AC100">
        <v>0.65</v>
      </c>
    </row>
    <row r="101" spans="3:29">
      <c r="C101" s="154" t="s">
        <v>205</v>
      </c>
      <c r="D101" s="154" t="s">
        <v>191</v>
      </c>
      <c r="E101" s="154" t="s">
        <v>202</v>
      </c>
      <c r="F101" s="206">
        <v>2020</v>
      </c>
      <c r="G101" s="209">
        <f>'[3]TechWatHea-Appartment'!$N$26</f>
        <v>0.96332670696630041</v>
      </c>
      <c r="H101" s="206">
        <v>0.143923107198767</v>
      </c>
      <c r="I101" s="207">
        <f t="shared" si="32"/>
        <v>4</v>
      </c>
      <c r="J101" s="207">
        <f t="shared" si="33"/>
        <v>0.04</v>
      </c>
      <c r="K101" s="207">
        <f t="shared" si="34"/>
        <v>4</v>
      </c>
      <c r="L101" s="207">
        <f t="shared" si="35"/>
        <v>0.04</v>
      </c>
      <c r="M101" s="206">
        <f t="shared" si="35"/>
        <v>18</v>
      </c>
      <c r="N101" s="206">
        <v>31.54</v>
      </c>
      <c r="O101" s="206">
        <v>1</v>
      </c>
      <c r="R101" s="161"/>
      <c r="S101" s="154" t="s">
        <v>205</v>
      </c>
      <c r="T101" s="162"/>
      <c r="U101" s="161" t="s">
        <v>112</v>
      </c>
      <c r="V101" s="161" t="s">
        <v>113</v>
      </c>
      <c r="W101" s="161"/>
      <c r="X101" s="161"/>
      <c r="Y101" s="161" t="s">
        <v>114</v>
      </c>
      <c r="AC101">
        <v>0.65</v>
      </c>
    </row>
    <row r="102" spans="3:29">
      <c r="C102" s="154" t="s">
        <v>206</v>
      </c>
      <c r="D102" s="154" t="s">
        <v>126</v>
      </c>
      <c r="E102" s="154" t="s">
        <v>202</v>
      </c>
      <c r="F102" s="206">
        <v>2020</v>
      </c>
      <c r="G102" s="209">
        <f>'[3]TechWatHea-Appartment'!$N$27</f>
        <v>0.96332670696630041</v>
      </c>
      <c r="H102" s="206">
        <v>0.28126847815747502</v>
      </c>
      <c r="I102" s="207">
        <f t="shared" si="32"/>
        <v>4</v>
      </c>
      <c r="J102" s="207">
        <f t="shared" si="33"/>
        <v>0.04</v>
      </c>
      <c r="K102" s="207">
        <f t="shared" si="34"/>
        <v>4</v>
      </c>
      <c r="L102" s="207">
        <f t="shared" si="35"/>
        <v>0.04</v>
      </c>
      <c r="M102" s="206">
        <f t="shared" si="35"/>
        <v>18</v>
      </c>
      <c r="N102" s="206">
        <v>31.54</v>
      </c>
      <c r="O102" s="206">
        <v>1</v>
      </c>
      <c r="S102" s="154" t="s">
        <v>206</v>
      </c>
      <c r="U102" s="161" t="s">
        <v>112</v>
      </c>
      <c r="V102" s="161" t="s">
        <v>113</v>
      </c>
      <c r="W102" s="161"/>
      <c r="X102" s="161"/>
      <c r="Y102" s="161" t="s">
        <v>114</v>
      </c>
      <c r="AC102">
        <v>0.65</v>
      </c>
    </row>
    <row r="103" spans="3:29">
      <c r="C103" s="154" t="s">
        <v>207</v>
      </c>
      <c r="D103" s="154" t="s">
        <v>128</v>
      </c>
      <c r="E103" s="154" t="s">
        <v>202</v>
      </c>
      <c r="F103" s="206">
        <v>2020</v>
      </c>
      <c r="G103" s="209">
        <f>'[3]TechWatHea-Appartment'!$N$28</f>
        <v>0.96332670696630041</v>
      </c>
      <c r="H103" s="208">
        <f>'[3]TechWatHea-Appartment'!$N$59</f>
        <v>0.17270772863851999</v>
      </c>
      <c r="I103" s="207">
        <f t="shared" si="32"/>
        <v>4</v>
      </c>
      <c r="J103" s="207">
        <f t="shared" si="33"/>
        <v>0.04</v>
      </c>
      <c r="K103" s="207">
        <f t="shared" si="34"/>
        <v>4</v>
      </c>
      <c r="L103" s="207">
        <f t="shared" si="35"/>
        <v>0.04</v>
      </c>
      <c r="M103" s="206">
        <f t="shared" si="35"/>
        <v>18</v>
      </c>
      <c r="N103" s="206">
        <v>31.54</v>
      </c>
      <c r="O103" s="206">
        <v>1</v>
      </c>
      <c r="S103" s="154" t="s">
        <v>207</v>
      </c>
      <c r="U103" s="161" t="s">
        <v>112</v>
      </c>
      <c r="V103" s="161" t="s">
        <v>113</v>
      </c>
      <c r="W103" s="161"/>
      <c r="X103" s="161"/>
      <c r="Y103" s="161" t="s">
        <v>114</v>
      </c>
      <c r="AC103">
        <v>0.65</v>
      </c>
    </row>
    <row r="104" spans="3:29">
      <c r="C104" s="154" t="s">
        <v>208</v>
      </c>
      <c r="D104" s="154" t="s">
        <v>122</v>
      </c>
      <c r="E104" s="154" t="s">
        <v>209</v>
      </c>
      <c r="F104">
        <v>2020</v>
      </c>
      <c r="G104" s="194">
        <f>'[3]TechWatHea-MobileHome'!$N$23</f>
        <v>0.96332670696630041</v>
      </c>
      <c r="H104">
        <v>9.6459342035770099E-2</v>
      </c>
      <c r="I104" s="129">
        <f t="shared" si="32"/>
        <v>4</v>
      </c>
      <c r="J104" s="129">
        <f t="shared" si="33"/>
        <v>0.04</v>
      </c>
      <c r="K104" s="129">
        <f t="shared" si="34"/>
        <v>4</v>
      </c>
      <c r="L104" s="129">
        <f t="shared" si="35"/>
        <v>0.04</v>
      </c>
      <c r="M104">
        <f t="shared" si="35"/>
        <v>18</v>
      </c>
      <c r="N104">
        <v>31.54</v>
      </c>
      <c r="O104">
        <v>1</v>
      </c>
      <c r="S104" s="154" t="s">
        <v>208</v>
      </c>
      <c r="U104" s="161" t="s">
        <v>112</v>
      </c>
      <c r="V104" s="161" t="s">
        <v>113</v>
      </c>
      <c r="W104" s="161"/>
      <c r="X104" s="161"/>
      <c r="Y104" s="161" t="s">
        <v>114</v>
      </c>
      <c r="AC104">
        <v>0.65</v>
      </c>
    </row>
    <row r="105" spans="3:29">
      <c r="C105" s="154" t="s">
        <v>210</v>
      </c>
      <c r="D105" s="154" t="s">
        <v>118</v>
      </c>
      <c r="E105" s="154" t="s">
        <v>209</v>
      </c>
      <c r="F105">
        <v>2020</v>
      </c>
      <c r="G105" s="194">
        <f>'[3]TechWatHea-MobileHome'!$N$24</f>
        <v>0.96332670696630041</v>
      </c>
      <c r="H105">
        <v>0.23828463596827601</v>
      </c>
      <c r="I105" s="129">
        <f t="shared" si="32"/>
        <v>4</v>
      </c>
      <c r="J105" s="129">
        <f t="shared" si="33"/>
        <v>0.04</v>
      </c>
      <c r="K105" s="129">
        <f t="shared" si="34"/>
        <v>4</v>
      </c>
      <c r="L105" s="129">
        <f t="shared" si="35"/>
        <v>0.04</v>
      </c>
      <c r="M105">
        <f t="shared" si="35"/>
        <v>18</v>
      </c>
      <c r="N105">
        <v>31.54</v>
      </c>
      <c r="O105">
        <v>1</v>
      </c>
      <c r="S105" s="154" t="s">
        <v>210</v>
      </c>
      <c r="U105" s="161" t="s">
        <v>112</v>
      </c>
      <c r="V105" s="161" t="s">
        <v>113</v>
      </c>
      <c r="W105" s="161"/>
      <c r="X105" s="161"/>
      <c r="Y105" s="161" t="s">
        <v>114</v>
      </c>
      <c r="AC105">
        <v>0.65</v>
      </c>
    </row>
    <row r="106" spans="3:29">
      <c r="C106" s="154" t="s">
        <v>211</v>
      </c>
      <c r="D106" s="154" t="s">
        <v>110</v>
      </c>
      <c r="E106" s="154" t="s">
        <v>209</v>
      </c>
      <c r="F106">
        <v>2020</v>
      </c>
      <c r="G106" s="194">
        <f>'[3]TechWatHea-MobileHome'!$N$25</f>
        <v>0.96332670696630041</v>
      </c>
      <c r="H106">
        <v>9.7086151849994404E-2</v>
      </c>
      <c r="I106" s="129">
        <f t="shared" si="32"/>
        <v>4</v>
      </c>
      <c r="J106" s="129">
        <f t="shared" si="33"/>
        <v>0.04</v>
      </c>
      <c r="K106" s="129">
        <f t="shared" si="34"/>
        <v>4</v>
      </c>
      <c r="L106" s="129">
        <f t="shared" si="35"/>
        <v>0.04</v>
      </c>
      <c r="M106">
        <f t="shared" si="35"/>
        <v>18</v>
      </c>
      <c r="N106">
        <v>31.54</v>
      </c>
      <c r="O106">
        <v>1</v>
      </c>
      <c r="S106" s="154" t="s">
        <v>211</v>
      </c>
      <c r="U106" s="161" t="s">
        <v>112</v>
      </c>
      <c r="V106" s="161" t="s">
        <v>113</v>
      </c>
      <c r="W106" s="161"/>
      <c r="X106" s="161"/>
      <c r="Y106" s="161" t="s">
        <v>114</v>
      </c>
      <c r="AC106">
        <v>0.65</v>
      </c>
    </row>
    <row r="107" spans="3:29">
      <c r="C107" s="154" t="s">
        <v>212</v>
      </c>
      <c r="D107" s="154" t="s">
        <v>191</v>
      </c>
      <c r="E107" s="154" t="s">
        <v>209</v>
      </c>
      <c r="F107">
        <v>2020</v>
      </c>
      <c r="G107" s="194">
        <f>'[3]TechWatHea-MobileHome'!$N$26</f>
        <v>0.96332670696630041</v>
      </c>
      <c r="H107">
        <v>0.15635293704824901</v>
      </c>
      <c r="I107" s="191">
        <v>4</v>
      </c>
      <c r="J107" s="191">
        <v>0.04</v>
      </c>
      <c r="K107" s="129">
        <f t="shared" ref="K107:K109" si="36">I107</f>
        <v>4</v>
      </c>
      <c r="L107" s="129">
        <f t="shared" si="23"/>
        <v>0.04</v>
      </c>
      <c r="M107">
        <f t="shared" ref="M107:M109" si="37">M106</f>
        <v>18</v>
      </c>
      <c r="N107">
        <v>31.54</v>
      </c>
      <c r="O107">
        <v>1</v>
      </c>
      <c r="S107" s="154" t="s">
        <v>212</v>
      </c>
      <c r="U107" s="161" t="s">
        <v>112</v>
      </c>
      <c r="V107" s="161" t="s">
        <v>113</v>
      </c>
      <c r="W107" s="161"/>
      <c r="X107" s="161"/>
      <c r="Y107" s="161" t="s">
        <v>114</v>
      </c>
      <c r="AC107">
        <v>0.65</v>
      </c>
    </row>
    <row r="108" spans="3:29">
      <c r="C108" s="154" t="s">
        <v>213</v>
      </c>
      <c r="D108" s="154" t="s">
        <v>126</v>
      </c>
      <c r="E108" s="154" t="s">
        <v>209</v>
      </c>
      <c r="F108">
        <v>2020</v>
      </c>
      <c r="G108" s="194">
        <f>'[3]TechWatHea-MobileHome'!$N$27</f>
        <v>0.96332670696630041</v>
      </c>
      <c r="H108">
        <v>0.308140357277919</v>
      </c>
      <c r="I108" s="191">
        <v>4</v>
      </c>
      <c r="J108" s="191">
        <f>J107</f>
        <v>0.04</v>
      </c>
      <c r="K108" s="129">
        <f t="shared" si="36"/>
        <v>4</v>
      </c>
      <c r="L108" s="129">
        <f t="shared" si="23"/>
        <v>0.04</v>
      </c>
      <c r="M108">
        <f t="shared" si="37"/>
        <v>18</v>
      </c>
      <c r="N108">
        <v>31.54</v>
      </c>
      <c r="O108">
        <v>1</v>
      </c>
      <c r="S108" s="154" t="s">
        <v>213</v>
      </c>
      <c r="U108" s="161" t="s">
        <v>112</v>
      </c>
      <c r="V108" s="161" t="s">
        <v>113</v>
      </c>
      <c r="W108" s="161"/>
      <c r="X108" s="161"/>
      <c r="Y108" s="161" t="s">
        <v>114</v>
      </c>
      <c r="AC108">
        <v>0.65</v>
      </c>
    </row>
    <row r="109" spans="3:29">
      <c r="C109" s="154" t="s">
        <v>214</v>
      </c>
      <c r="D109" s="154" t="s">
        <v>128</v>
      </c>
      <c r="E109" s="154" t="s">
        <v>209</v>
      </c>
      <c r="F109">
        <v>2020</v>
      </c>
      <c r="G109" s="194">
        <f>'[3]TechWatHea-MobileHome'!$N$28</f>
        <v>0.96332670696630041</v>
      </c>
      <c r="H109" s="198">
        <f>'[3]TechWatHea-MobileHome'!$N$59</f>
        <v>0.17926468483604199</v>
      </c>
      <c r="I109" s="192">
        <f>I108</f>
        <v>4</v>
      </c>
      <c r="J109" s="192">
        <f>J108</f>
        <v>0.04</v>
      </c>
      <c r="K109" s="193">
        <f t="shared" si="36"/>
        <v>4</v>
      </c>
      <c r="L109" s="193">
        <f t="shared" si="23"/>
        <v>0.04</v>
      </c>
      <c r="M109">
        <f t="shared" si="37"/>
        <v>18</v>
      </c>
      <c r="N109">
        <v>31.54</v>
      </c>
      <c r="O109">
        <v>1</v>
      </c>
      <c r="S109" s="154" t="s">
        <v>214</v>
      </c>
      <c r="U109" s="161" t="s">
        <v>112</v>
      </c>
      <c r="V109" s="161" t="s">
        <v>113</v>
      </c>
      <c r="W109" s="161"/>
      <c r="X109" s="161"/>
      <c r="Y109" s="161" t="s">
        <v>114</v>
      </c>
      <c r="AC109">
        <v>0.65</v>
      </c>
    </row>
    <row r="110" spans="3:29">
      <c r="C110" s="154" t="s">
        <v>215</v>
      </c>
      <c r="D110" s="154" t="s">
        <v>122</v>
      </c>
      <c r="E110" s="154" t="s">
        <v>216</v>
      </c>
      <c r="F110">
        <v>2020</v>
      </c>
      <c r="G110" s="198">
        <f>'[3]Tech-Appliance'!$N$24</f>
        <v>0.79999999999999993</v>
      </c>
      <c r="H110">
        <v>4.5458517684292502E-2</v>
      </c>
      <c r="I110" s="192">
        <f t="shared" ref="I110:I117" si="38">I109</f>
        <v>4</v>
      </c>
      <c r="J110" s="192">
        <f t="shared" ref="J110:J117" si="39">J109</f>
        <v>0.04</v>
      </c>
      <c r="K110" s="193">
        <f t="shared" ref="K110:K117" si="40">I110</f>
        <v>4</v>
      </c>
      <c r="L110" s="193">
        <f t="shared" ref="L110:L117" si="41">J110</f>
        <v>0.04</v>
      </c>
      <c r="M110">
        <v>11</v>
      </c>
      <c r="N110">
        <v>31.54</v>
      </c>
      <c r="O110">
        <v>1</v>
      </c>
      <c r="S110" s="154" t="s">
        <v>215</v>
      </c>
      <c r="U110" s="161" t="s">
        <v>112</v>
      </c>
      <c r="V110" s="161" t="s">
        <v>113</v>
      </c>
      <c r="W110" s="161"/>
      <c r="X110" s="161"/>
      <c r="Y110" s="161" t="s">
        <v>114</v>
      </c>
      <c r="AC110">
        <v>0.65</v>
      </c>
    </row>
    <row r="111" spans="3:29">
      <c r="C111" s="154" t="s">
        <v>217</v>
      </c>
      <c r="D111" s="154" t="s">
        <v>122</v>
      </c>
      <c r="E111" s="154" t="s">
        <v>218</v>
      </c>
      <c r="F111">
        <v>2020</v>
      </c>
      <c r="G111" s="198">
        <f>'[3]Tech-Appliance'!$N$25</f>
        <v>0.79999999999999993</v>
      </c>
      <c r="H111">
        <v>4.5458517684292502E-2</v>
      </c>
      <c r="I111" s="192">
        <f t="shared" si="38"/>
        <v>4</v>
      </c>
      <c r="J111" s="192">
        <f t="shared" si="39"/>
        <v>0.04</v>
      </c>
      <c r="K111" s="193">
        <f t="shared" si="40"/>
        <v>4</v>
      </c>
      <c r="L111" s="193">
        <f t="shared" si="41"/>
        <v>0.04</v>
      </c>
      <c r="M111">
        <v>11</v>
      </c>
      <c r="N111">
        <v>31.54</v>
      </c>
      <c r="O111">
        <v>1</v>
      </c>
      <c r="S111" s="154" t="s">
        <v>217</v>
      </c>
      <c r="U111" s="161" t="s">
        <v>112</v>
      </c>
      <c r="V111" s="161" t="s">
        <v>113</v>
      </c>
      <c r="W111" s="161"/>
      <c r="X111" s="161"/>
      <c r="Y111" s="161" t="s">
        <v>114</v>
      </c>
      <c r="AC111">
        <v>0.65</v>
      </c>
    </row>
    <row r="112" spans="3:29">
      <c r="C112" s="154" t="s">
        <v>219</v>
      </c>
      <c r="D112" s="154" t="s">
        <v>122</v>
      </c>
      <c r="E112" s="154" t="s">
        <v>220</v>
      </c>
      <c r="F112">
        <v>2020</v>
      </c>
      <c r="G112" s="198">
        <f>'[3]Tech-Appliance'!$N$26</f>
        <v>0.79999999999999993</v>
      </c>
      <c r="H112">
        <v>4.5458517684292502E-2</v>
      </c>
      <c r="I112" s="192">
        <f t="shared" si="38"/>
        <v>4</v>
      </c>
      <c r="J112" s="192">
        <f t="shared" si="39"/>
        <v>0.04</v>
      </c>
      <c r="K112" s="193">
        <f t="shared" si="40"/>
        <v>4</v>
      </c>
      <c r="L112" s="193">
        <f t="shared" si="41"/>
        <v>0.04</v>
      </c>
      <c r="M112">
        <v>11</v>
      </c>
      <c r="N112">
        <v>31.54</v>
      </c>
      <c r="O112">
        <v>1</v>
      </c>
      <c r="S112" s="154" t="s">
        <v>219</v>
      </c>
      <c r="U112" s="161" t="s">
        <v>112</v>
      </c>
      <c r="V112" s="161" t="s">
        <v>113</v>
      </c>
      <c r="W112" s="161"/>
      <c r="X112" s="161"/>
      <c r="Y112" s="161" t="s">
        <v>114</v>
      </c>
      <c r="AC112">
        <v>0.65</v>
      </c>
    </row>
    <row r="113" spans="3:29">
      <c r="C113" s="154" t="s">
        <v>221</v>
      </c>
      <c r="D113" s="154" t="s">
        <v>122</v>
      </c>
      <c r="E113" s="154" t="s">
        <v>222</v>
      </c>
      <c r="F113">
        <v>2020</v>
      </c>
      <c r="G113" s="198">
        <f>'[3]Tech-Appliance'!$N$27</f>
        <v>0.79999999999999993</v>
      </c>
      <c r="H113">
        <v>4.5458517684292502E-2</v>
      </c>
      <c r="I113" s="192">
        <f t="shared" si="38"/>
        <v>4</v>
      </c>
      <c r="J113" s="192">
        <f t="shared" si="39"/>
        <v>0.04</v>
      </c>
      <c r="K113" s="193">
        <f t="shared" si="40"/>
        <v>4</v>
      </c>
      <c r="L113" s="193">
        <f t="shared" si="41"/>
        <v>0.04</v>
      </c>
      <c r="M113">
        <v>11</v>
      </c>
      <c r="N113">
        <v>31.54</v>
      </c>
      <c r="O113">
        <v>1</v>
      </c>
      <c r="S113" s="154" t="s">
        <v>221</v>
      </c>
      <c r="U113" s="161" t="s">
        <v>112</v>
      </c>
      <c r="V113" s="161" t="s">
        <v>113</v>
      </c>
      <c r="W113" s="161"/>
      <c r="X113" s="161"/>
      <c r="Y113" s="161" t="s">
        <v>114</v>
      </c>
      <c r="AC113">
        <v>0.65</v>
      </c>
    </row>
    <row r="114" spans="3:29">
      <c r="C114" s="154" t="s">
        <v>223</v>
      </c>
      <c r="D114" s="154" t="s">
        <v>122</v>
      </c>
      <c r="E114" s="154" t="s">
        <v>224</v>
      </c>
      <c r="F114">
        <v>2020</v>
      </c>
      <c r="G114" s="198">
        <f>'[3]Tech-Appliance'!$N$28</f>
        <v>0.79999999999999993</v>
      </c>
      <c r="H114">
        <v>4.5458517684292502E-2</v>
      </c>
      <c r="I114" s="192">
        <f t="shared" si="38"/>
        <v>4</v>
      </c>
      <c r="J114" s="192">
        <f t="shared" si="39"/>
        <v>0.04</v>
      </c>
      <c r="K114" s="193">
        <f t="shared" si="40"/>
        <v>4</v>
      </c>
      <c r="L114" s="193">
        <f t="shared" si="41"/>
        <v>0.04</v>
      </c>
      <c r="M114">
        <v>11</v>
      </c>
      <c r="N114">
        <v>31.54</v>
      </c>
      <c r="O114">
        <v>1</v>
      </c>
      <c r="S114" s="154" t="s">
        <v>223</v>
      </c>
      <c r="U114" s="161" t="s">
        <v>112</v>
      </c>
      <c r="V114" s="161" t="s">
        <v>113</v>
      </c>
      <c r="W114" s="161"/>
      <c r="X114" s="161"/>
      <c r="Y114" s="161" t="s">
        <v>114</v>
      </c>
      <c r="AC114">
        <v>0.65</v>
      </c>
    </row>
    <row r="115" spans="3:29">
      <c r="C115" s="154" t="s">
        <v>225</v>
      </c>
      <c r="D115" s="154" t="s">
        <v>122</v>
      </c>
      <c r="E115" s="154" t="s">
        <v>226</v>
      </c>
      <c r="F115">
        <v>2020</v>
      </c>
      <c r="G115" s="198">
        <f>'[3]Tech-Appliance'!$N$29</f>
        <v>0.79999999999999993</v>
      </c>
      <c r="H115">
        <v>4.5458517684292502E-2</v>
      </c>
      <c r="I115" s="192">
        <f t="shared" si="38"/>
        <v>4</v>
      </c>
      <c r="J115" s="192">
        <f t="shared" si="39"/>
        <v>0.04</v>
      </c>
      <c r="K115" s="193">
        <f t="shared" si="40"/>
        <v>4</v>
      </c>
      <c r="L115" s="193">
        <f t="shared" si="41"/>
        <v>0.04</v>
      </c>
      <c r="M115">
        <v>11</v>
      </c>
      <c r="N115">
        <v>31.54</v>
      </c>
      <c r="O115">
        <v>1</v>
      </c>
      <c r="S115" s="154" t="s">
        <v>225</v>
      </c>
      <c r="U115" s="161" t="s">
        <v>112</v>
      </c>
      <c r="V115" s="161" t="s">
        <v>113</v>
      </c>
      <c r="W115" s="161"/>
      <c r="X115" s="161"/>
      <c r="Y115" s="161" t="s">
        <v>114</v>
      </c>
      <c r="AC115">
        <v>0.65</v>
      </c>
    </row>
    <row r="116" spans="3:29">
      <c r="C116" s="154" t="s">
        <v>227</v>
      </c>
      <c r="D116" s="154" t="s">
        <v>122</v>
      </c>
      <c r="E116" s="154" t="s">
        <v>228</v>
      </c>
      <c r="F116">
        <v>2020</v>
      </c>
      <c r="G116" s="198">
        <f>'[3]Tech-Appliance'!$N$30</f>
        <v>0.79999999999999993</v>
      </c>
      <c r="H116">
        <v>4.5458517684292502E-2</v>
      </c>
      <c r="I116" s="192">
        <f t="shared" si="38"/>
        <v>4</v>
      </c>
      <c r="J116" s="192">
        <f t="shared" si="39"/>
        <v>0.04</v>
      </c>
      <c r="K116" s="193">
        <f t="shared" si="40"/>
        <v>4</v>
      </c>
      <c r="L116" s="193">
        <f t="shared" si="41"/>
        <v>0.04</v>
      </c>
      <c r="M116">
        <v>11</v>
      </c>
      <c r="N116">
        <v>31.54</v>
      </c>
      <c r="O116">
        <v>1</v>
      </c>
      <c r="S116" s="154" t="s">
        <v>227</v>
      </c>
      <c r="U116" s="161" t="s">
        <v>112</v>
      </c>
      <c r="V116" s="161" t="s">
        <v>113</v>
      </c>
      <c r="W116" s="161"/>
      <c r="X116" s="161"/>
      <c r="Y116" s="161" t="s">
        <v>114</v>
      </c>
      <c r="AC116">
        <v>0.65</v>
      </c>
    </row>
    <row r="117" spans="3:29">
      <c r="C117" s="154" t="s">
        <v>229</v>
      </c>
      <c r="D117" s="154" t="s">
        <v>122</v>
      </c>
      <c r="E117" s="154" t="s">
        <v>230</v>
      </c>
      <c r="F117">
        <v>2020</v>
      </c>
      <c r="G117" s="198">
        <f>[3]TechLighting!$N$23</f>
        <v>0.69568463418715276</v>
      </c>
      <c r="H117">
        <v>2.3429999999999999E-2</v>
      </c>
      <c r="I117" s="192">
        <f t="shared" si="38"/>
        <v>4</v>
      </c>
      <c r="J117" s="192">
        <f t="shared" si="39"/>
        <v>0.04</v>
      </c>
      <c r="K117" s="193">
        <f t="shared" si="40"/>
        <v>4</v>
      </c>
      <c r="L117" s="193">
        <f t="shared" si="41"/>
        <v>0.04</v>
      </c>
      <c r="M117">
        <v>15</v>
      </c>
      <c r="N117">
        <v>31.54</v>
      </c>
      <c r="O117">
        <v>1</v>
      </c>
      <c r="S117" s="154" t="s">
        <v>229</v>
      </c>
      <c r="U117" s="161" t="s">
        <v>112</v>
      </c>
      <c r="V117" s="161" t="s">
        <v>113</v>
      </c>
      <c r="W117" s="161"/>
      <c r="X117" s="161"/>
      <c r="Y117" s="161" t="s">
        <v>114</v>
      </c>
      <c r="AC117">
        <v>0.65</v>
      </c>
    </row>
    <row r="118" spans="3:29">
      <c r="AC118">
        <v>0.65</v>
      </c>
    </row>
    <row r="119" spans="3:29">
      <c r="AC119">
        <v>0.8</v>
      </c>
    </row>
    <row r="120" spans="3:29">
      <c r="AC120">
        <v>0.8</v>
      </c>
    </row>
    <row r="121" spans="3:29">
      <c r="AC121">
        <v>0.8</v>
      </c>
    </row>
    <row r="122" spans="3:29">
      <c r="AC122">
        <v>0.8</v>
      </c>
    </row>
    <row r="123" spans="3:29">
      <c r="AC123">
        <v>0.8</v>
      </c>
    </row>
    <row r="124" spans="3:29">
      <c r="AC124">
        <v>0.8</v>
      </c>
    </row>
    <row r="125" spans="3:29">
      <c r="AC125">
        <v>0.8</v>
      </c>
    </row>
    <row r="126" spans="3:29">
      <c r="AC126">
        <v>0.8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X225"/>
  <sheetViews>
    <sheetView topLeftCell="A169" zoomScale="72" workbookViewId="0">
      <selection activeCell="N11" sqref="N11"/>
    </sheetView>
  </sheetViews>
  <sheetFormatPr defaultColWidth="9" defaultRowHeight="14.5"/>
  <cols>
    <col min="2" max="2" width="23.81640625" customWidth="1"/>
    <col min="4" max="4" width="17.36328125" customWidth="1"/>
    <col min="10" max="10" width="14" customWidth="1"/>
    <col min="11" max="11" width="11.6328125" customWidth="1"/>
    <col min="14" max="14" width="10.453125" customWidth="1"/>
    <col min="18" max="18" width="24.81640625" customWidth="1"/>
    <col min="19" max="19" width="9.26953125" customWidth="1"/>
  </cols>
  <sheetData>
    <row r="4" spans="2:24">
      <c r="D4" s="107" t="s">
        <v>1</v>
      </c>
      <c r="Q4" s="150" t="s">
        <v>2</v>
      </c>
      <c r="R4" s="150"/>
      <c r="S4" s="151"/>
      <c r="T4" s="151"/>
      <c r="U4" s="151"/>
      <c r="V4" s="151"/>
      <c r="W4" s="151"/>
      <c r="X4" s="151"/>
    </row>
    <row r="5" spans="2:24" ht="26">
      <c r="B5" s="108" t="s">
        <v>3</v>
      </c>
      <c r="C5" s="108" t="s">
        <v>4</v>
      </c>
      <c r="D5" s="108" t="s">
        <v>5</v>
      </c>
      <c r="E5" s="109" t="s">
        <v>6</v>
      </c>
      <c r="F5" s="110" t="s">
        <v>7</v>
      </c>
      <c r="G5" s="110" t="s">
        <v>8</v>
      </c>
      <c r="H5" s="110" t="s">
        <v>10</v>
      </c>
      <c r="I5" s="110" t="s">
        <v>11</v>
      </c>
      <c r="J5" s="110" t="s">
        <v>13</v>
      </c>
      <c r="K5" s="110" t="s">
        <v>14</v>
      </c>
      <c r="L5" s="130" t="s">
        <v>16</v>
      </c>
      <c r="M5" s="130" t="s">
        <v>15</v>
      </c>
      <c r="N5" s="131" t="s">
        <v>108</v>
      </c>
      <c r="Q5" s="152" t="s">
        <v>18</v>
      </c>
      <c r="R5" s="152" t="s">
        <v>3</v>
      </c>
      <c r="S5" s="152" t="s">
        <v>20</v>
      </c>
      <c r="T5" s="152" t="s">
        <v>21</v>
      </c>
      <c r="U5" s="152" t="s">
        <v>22</v>
      </c>
      <c r="V5" s="152" t="s">
        <v>23</v>
      </c>
      <c r="W5" s="152" t="s">
        <v>24</v>
      </c>
      <c r="X5" s="152" t="s">
        <v>25</v>
      </c>
    </row>
    <row r="6" spans="2:24">
      <c r="B6" s="148" t="s">
        <v>231</v>
      </c>
      <c r="C6" s="148" t="s">
        <v>232</v>
      </c>
      <c r="D6" s="148" t="s">
        <v>233</v>
      </c>
      <c r="E6">
        <v>2020</v>
      </c>
      <c r="F6" s="191">
        <v>0.7</v>
      </c>
      <c r="G6" s="191">
        <v>2.3E-2</v>
      </c>
      <c r="H6" s="191">
        <v>4</v>
      </c>
      <c r="I6" s="191">
        <v>0.04</v>
      </c>
      <c r="J6" s="191">
        <f>H6</f>
        <v>4</v>
      </c>
      <c r="K6" s="191">
        <f>I6</f>
        <v>0.04</v>
      </c>
      <c r="L6" s="191">
        <v>22</v>
      </c>
      <c r="M6">
        <v>31.54</v>
      </c>
      <c r="Q6" t="s">
        <v>42</v>
      </c>
      <c r="R6" s="148" t="s">
        <v>231</v>
      </c>
      <c r="T6" s="148" t="s">
        <v>112</v>
      </c>
      <c r="U6" s="148" t="s">
        <v>113</v>
      </c>
    </row>
    <row r="7" spans="2:24">
      <c r="B7" s="148" t="s">
        <v>234</v>
      </c>
      <c r="C7" s="148" t="s">
        <v>232</v>
      </c>
      <c r="D7" s="148" t="s">
        <v>235</v>
      </c>
      <c r="E7">
        <v>2020</v>
      </c>
      <c r="F7" s="191">
        <f>F6</f>
        <v>0.7</v>
      </c>
      <c r="G7" s="191">
        <f t="shared" ref="G7:L7" si="0">G6</f>
        <v>2.3E-2</v>
      </c>
      <c r="H7" s="191">
        <f t="shared" si="0"/>
        <v>4</v>
      </c>
      <c r="I7" s="191">
        <f t="shared" si="0"/>
        <v>0.04</v>
      </c>
      <c r="J7" s="191">
        <f t="shared" si="0"/>
        <v>4</v>
      </c>
      <c r="K7" s="191">
        <f t="shared" si="0"/>
        <v>0.04</v>
      </c>
      <c r="L7" s="191">
        <f t="shared" si="0"/>
        <v>22</v>
      </c>
      <c r="M7">
        <v>31.54</v>
      </c>
      <c r="R7" s="148" t="s">
        <v>234</v>
      </c>
      <c r="T7" s="148" t="s">
        <v>112</v>
      </c>
      <c r="U7" s="148" t="s">
        <v>113</v>
      </c>
    </row>
    <row r="8" spans="2:24">
      <c r="B8" s="148" t="s">
        <v>236</v>
      </c>
      <c r="C8" s="148" t="s">
        <v>232</v>
      </c>
      <c r="D8" s="148" t="s">
        <v>237</v>
      </c>
      <c r="E8">
        <v>2020</v>
      </c>
      <c r="F8" s="191">
        <f t="shared" ref="F8:F15" si="1">F7</f>
        <v>0.7</v>
      </c>
      <c r="G8" s="191">
        <f t="shared" ref="G8:G15" si="2">G7</f>
        <v>2.3E-2</v>
      </c>
      <c r="H8" s="191">
        <f t="shared" ref="H8:H15" si="3">H7</f>
        <v>4</v>
      </c>
      <c r="I8" s="191">
        <f t="shared" ref="I8:I15" si="4">I7</f>
        <v>0.04</v>
      </c>
      <c r="J8" s="191">
        <f t="shared" ref="J8:J15" si="5">J7</f>
        <v>4</v>
      </c>
      <c r="K8" s="191">
        <f t="shared" ref="K8:K15" si="6">K7</f>
        <v>0.04</v>
      </c>
      <c r="L8" s="191">
        <f t="shared" ref="L8:L15" si="7">L7</f>
        <v>22</v>
      </c>
      <c r="M8">
        <v>31.54</v>
      </c>
      <c r="R8" s="148" t="s">
        <v>236</v>
      </c>
      <c r="T8" s="148" t="s">
        <v>112</v>
      </c>
      <c r="U8" s="148" t="s">
        <v>113</v>
      </c>
    </row>
    <row r="9" spans="2:24">
      <c r="B9" s="148" t="s">
        <v>238</v>
      </c>
      <c r="C9" s="148" t="s">
        <v>232</v>
      </c>
      <c r="D9" s="148" t="s">
        <v>239</v>
      </c>
      <c r="E9">
        <v>2020</v>
      </c>
      <c r="F9" s="191">
        <f t="shared" si="1"/>
        <v>0.7</v>
      </c>
      <c r="G9" s="191">
        <f t="shared" si="2"/>
        <v>2.3E-2</v>
      </c>
      <c r="H9" s="191">
        <f t="shared" si="3"/>
        <v>4</v>
      </c>
      <c r="I9" s="191">
        <f t="shared" si="4"/>
        <v>0.04</v>
      </c>
      <c r="J9" s="191">
        <f t="shared" si="5"/>
        <v>4</v>
      </c>
      <c r="K9" s="191">
        <f t="shared" si="6"/>
        <v>0.04</v>
      </c>
      <c r="L9" s="191">
        <f t="shared" si="7"/>
        <v>22</v>
      </c>
      <c r="M9">
        <v>31.54</v>
      </c>
      <c r="R9" s="148" t="s">
        <v>238</v>
      </c>
      <c r="T9" s="148" t="s">
        <v>112</v>
      </c>
      <c r="U9" s="148" t="s">
        <v>113</v>
      </c>
    </row>
    <row r="10" spans="2:24">
      <c r="B10" s="148" t="s">
        <v>240</v>
      </c>
      <c r="C10" s="148" t="s">
        <v>232</v>
      </c>
      <c r="D10" s="148" t="s">
        <v>241</v>
      </c>
      <c r="E10">
        <v>2020</v>
      </c>
      <c r="F10" s="191">
        <f t="shared" si="1"/>
        <v>0.7</v>
      </c>
      <c r="G10" s="191">
        <f t="shared" si="2"/>
        <v>2.3E-2</v>
      </c>
      <c r="H10" s="191">
        <f t="shared" si="3"/>
        <v>4</v>
      </c>
      <c r="I10" s="191">
        <f t="shared" si="4"/>
        <v>0.04</v>
      </c>
      <c r="J10" s="191">
        <f t="shared" si="5"/>
        <v>4</v>
      </c>
      <c r="K10" s="191">
        <f t="shared" si="6"/>
        <v>0.04</v>
      </c>
      <c r="L10" s="191">
        <f t="shared" si="7"/>
        <v>22</v>
      </c>
      <c r="M10">
        <v>31.54</v>
      </c>
      <c r="R10" s="148" t="s">
        <v>240</v>
      </c>
      <c r="T10" s="148" t="s">
        <v>112</v>
      </c>
      <c r="U10" s="148" t="s">
        <v>113</v>
      </c>
    </row>
    <row r="11" spans="2:24">
      <c r="B11" s="148" t="s">
        <v>242</v>
      </c>
      <c r="C11" s="148" t="s">
        <v>232</v>
      </c>
      <c r="D11" s="148" t="s">
        <v>243</v>
      </c>
      <c r="E11">
        <v>2020</v>
      </c>
      <c r="F11" s="191">
        <f t="shared" si="1"/>
        <v>0.7</v>
      </c>
      <c r="G11" s="191">
        <f t="shared" si="2"/>
        <v>2.3E-2</v>
      </c>
      <c r="H11" s="191">
        <f t="shared" si="3"/>
        <v>4</v>
      </c>
      <c r="I11" s="191">
        <f t="shared" si="4"/>
        <v>0.04</v>
      </c>
      <c r="J11" s="191">
        <f t="shared" si="5"/>
        <v>4</v>
      </c>
      <c r="K11" s="191">
        <f t="shared" si="6"/>
        <v>0.04</v>
      </c>
      <c r="L11" s="191">
        <f t="shared" si="7"/>
        <v>22</v>
      </c>
      <c r="M11">
        <v>31.54</v>
      </c>
      <c r="R11" s="148" t="s">
        <v>242</v>
      </c>
      <c r="T11" s="148" t="s">
        <v>112</v>
      </c>
      <c r="U11" s="148" t="s">
        <v>113</v>
      </c>
    </row>
    <row r="12" spans="2:24">
      <c r="B12" s="148" t="s">
        <v>244</v>
      </c>
      <c r="C12" s="148" t="s">
        <v>232</v>
      </c>
      <c r="D12" s="148" t="s">
        <v>245</v>
      </c>
      <c r="E12">
        <v>2020</v>
      </c>
      <c r="F12" s="191">
        <f t="shared" si="1"/>
        <v>0.7</v>
      </c>
      <c r="G12" s="191">
        <f t="shared" si="2"/>
        <v>2.3E-2</v>
      </c>
      <c r="H12" s="191">
        <f t="shared" si="3"/>
        <v>4</v>
      </c>
      <c r="I12" s="191">
        <f t="shared" si="4"/>
        <v>0.04</v>
      </c>
      <c r="J12" s="191">
        <f t="shared" si="5"/>
        <v>4</v>
      </c>
      <c r="K12" s="191">
        <f t="shared" si="6"/>
        <v>0.04</v>
      </c>
      <c r="L12" s="191">
        <f t="shared" si="7"/>
        <v>22</v>
      </c>
      <c r="M12">
        <v>31.54</v>
      </c>
      <c r="R12" s="148" t="s">
        <v>244</v>
      </c>
      <c r="T12" s="148" t="s">
        <v>112</v>
      </c>
      <c r="U12" s="148" t="s">
        <v>113</v>
      </c>
    </row>
    <row r="13" spans="2:24">
      <c r="B13" s="148" t="s">
        <v>246</v>
      </c>
      <c r="C13" s="148" t="s">
        <v>232</v>
      </c>
      <c r="D13" s="148" t="s">
        <v>247</v>
      </c>
      <c r="E13">
        <v>2020</v>
      </c>
      <c r="F13" s="191">
        <f t="shared" si="1"/>
        <v>0.7</v>
      </c>
      <c r="G13" s="191">
        <f t="shared" si="2"/>
        <v>2.3E-2</v>
      </c>
      <c r="H13" s="191">
        <f t="shared" si="3"/>
        <v>4</v>
      </c>
      <c r="I13" s="191">
        <f t="shared" si="4"/>
        <v>0.04</v>
      </c>
      <c r="J13" s="191">
        <f t="shared" si="5"/>
        <v>4</v>
      </c>
      <c r="K13" s="191">
        <f t="shared" si="6"/>
        <v>0.04</v>
      </c>
      <c r="L13" s="191">
        <f t="shared" si="7"/>
        <v>22</v>
      </c>
      <c r="M13">
        <v>31.54</v>
      </c>
      <c r="R13" s="148" t="s">
        <v>246</v>
      </c>
      <c r="T13" s="148" t="s">
        <v>112</v>
      </c>
      <c r="U13" s="148" t="s">
        <v>113</v>
      </c>
    </row>
    <row r="14" spans="2:24">
      <c r="B14" s="148" t="s">
        <v>248</v>
      </c>
      <c r="C14" s="148" t="s">
        <v>232</v>
      </c>
      <c r="D14" s="148" t="s">
        <v>249</v>
      </c>
      <c r="E14">
        <v>2020</v>
      </c>
      <c r="F14" s="191">
        <f t="shared" si="1"/>
        <v>0.7</v>
      </c>
      <c r="G14" s="191">
        <f t="shared" si="2"/>
        <v>2.3E-2</v>
      </c>
      <c r="H14" s="191">
        <f t="shared" si="3"/>
        <v>4</v>
      </c>
      <c r="I14" s="191">
        <f t="shared" si="4"/>
        <v>0.04</v>
      </c>
      <c r="J14" s="191">
        <f t="shared" si="5"/>
        <v>4</v>
      </c>
      <c r="K14" s="191">
        <f t="shared" si="6"/>
        <v>0.04</v>
      </c>
      <c r="L14" s="191">
        <f t="shared" si="7"/>
        <v>22</v>
      </c>
      <c r="M14">
        <v>31.54</v>
      </c>
      <c r="R14" s="148" t="s">
        <v>248</v>
      </c>
      <c r="T14" s="148" t="s">
        <v>112</v>
      </c>
      <c r="U14" s="148" t="s">
        <v>113</v>
      </c>
    </row>
    <row r="15" spans="2:24">
      <c r="B15" s="148" t="s">
        <v>250</v>
      </c>
      <c r="C15" s="148" t="s">
        <v>232</v>
      </c>
      <c r="D15" s="148" t="s">
        <v>251</v>
      </c>
      <c r="E15">
        <v>2020</v>
      </c>
      <c r="F15" s="191">
        <f t="shared" si="1"/>
        <v>0.7</v>
      </c>
      <c r="G15" s="191">
        <f t="shared" si="2"/>
        <v>2.3E-2</v>
      </c>
      <c r="H15" s="191">
        <f t="shared" si="3"/>
        <v>4</v>
      </c>
      <c r="I15" s="191">
        <f t="shared" si="4"/>
        <v>0.04</v>
      </c>
      <c r="J15" s="191">
        <f t="shared" si="5"/>
        <v>4</v>
      </c>
      <c r="K15" s="191">
        <f t="shared" si="6"/>
        <v>0.04</v>
      </c>
      <c r="L15" s="191">
        <f t="shared" si="7"/>
        <v>22</v>
      </c>
      <c r="M15">
        <v>31.54</v>
      </c>
      <c r="R15" s="148" t="s">
        <v>250</v>
      </c>
      <c r="T15" s="148" t="s">
        <v>112</v>
      </c>
      <c r="U15" s="148" t="s">
        <v>113</v>
      </c>
    </row>
    <row r="16" spans="2:24">
      <c r="B16" s="148" t="s">
        <v>252</v>
      </c>
      <c r="C16" s="148" t="s">
        <v>232</v>
      </c>
      <c r="D16" s="148" t="s">
        <v>253</v>
      </c>
      <c r="E16">
        <v>2020</v>
      </c>
      <c r="F16">
        <v>1</v>
      </c>
      <c r="G16">
        <v>0.1</v>
      </c>
      <c r="H16" s="163">
        <f>H15</f>
        <v>4</v>
      </c>
      <c r="I16" s="163">
        <f>I15</f>
        <v>0.04</v>
      </c>
      <c r="J16" s="163">
        <f t="shared" ref="J16" si="8">H16</f>
        <v>4</v>
      </c>
      <c r="K16" s="163">
        <f t="shared" ref="K16" si="9">I16</f>
        <v>0.04</v>
      </c>
      <c r="L16">
        <v>10</v>
      </c>
      <c r="M16">
        <v>31.54</v>
      </c>
      <c r="R16" s="148" t="s">
        <v>252</v>
      </c>
      <c r="T16" s="148" t="s">
        <v>112</v>
      </c>
      <c r="U16" s="148" t="s">
        <v>113</v>
      </c>
    </row>
    <row r="17" spans="2:21">
      <c r="B17" s="148" t="s">
        <v>254</v>
      </c>
      <c r="C17" s="148" t="s">
        <v>232</v>
      </c>
      <c r="D17" s="148" t="s">
        <v>255</v>
      </c>
      <c r="E17">
        <v>2020</v>
      </c>
      <c r="F17">
        <v>1</v>
      </c>
      <c r="G17">
        <v>0.1</v>
      </c>
      <c r="H17" s="163">
        <f t="shared" ref="H17:H80" si="10">H16</f>
        <v>4</v>
      </c>
      <c r="I17" s="163">
        <f t="shared" ref="I17:I80" si="11">I16</f>
        <v>0.04</v>
      </c>
      <c r="J17" s="163">
        <f t="shared" ref="J17:J80" si="12">H17</f>
        <v>4</v>
      </c>
      <c r="K17" s="163">
        <f t="shared" ref="K17:K80" si="13">I17</f>
        <v>0.04</v>
      </c>
      <c r="L17">
        <v>10</v>
      </c>
      <c r="M17">
        <v>31.54</v>
      </c>
      <c r="R17" s="148" t="s">
        <v>254</v>
      </c>
      <c r="T17" s="148" t="s">
        <v>112</v>
      </c>
      <c r="U17" s="148" t="s">
        <v>113</v>
      </c>
    </row>
    <row r="18" spans="2:21">
      <c r="B18" s="148" t="s">
        <v>256</v>
      </c>
      <c r="C18" s="148" t="s">
        <v>232</v>
      </c>
      <c r="D18" s="148" t="s">
        <v>257</v>
      </c>
      <c r="E18">
        <v>2020</v>
      </c>
      <c r="F18">
        <v>1</v>
      </c>
      <c r="G18">
        <v>0.1</v>
      </c>
      <c r="H18" s="163">
        <f t="shared" si="10"/>
        <v>4</v>
      </c>
      <c r="I18" s="163">
        <f t="shared" si="11"/>
        <v>0.04</v>
      </c>
      <c r="J18" s="163">
        <f t="shared" si="12"/>
        <v>4</v>
      </c>
      <c r="K18" s="163">
        <f t="shared" si="13"/>
        <v>0.04</v>
      </c>
      <c r="L18">
        <v>10</v>
      </c>
      <c r="M18">
        <v>31.54</v>
      </c>
      <c r="R18" s="148" t="s">
        <v>256</v>
      </c>
      <c r="T18" s="148" t="s">
        <v>112</v>
      </c>
      <c r="U18" s="148" t="s">
        <v>113</v>
      </c>
    </row>
    <row r="19" spans="2:21">
      <c r="B19" s="148" t="s">
        <v>258</v>
      </c>
      <c r="C19" s="148" t="s">
        <v>232</v>
      </c>
      <c r="D19" s="148" t="s">
        <v>259</v>
      </c>
      <c r="E19">
        <v>2020</v>
      </c>
      <c r="F19">
        <v>1</v>
      </c>
      <c r="G19">
        <v>0.1</v>
      </c>
      <c r="H19" s="163">
        <f t="shared" si="10"/>
        <v>4</v>
      </c>
      <c r="I19" s="163">
        <f t="shared" si="11"/>
        <v>0.04</v>
      </c>
      <c r="J19" s="163">
        <f t="shared" si="12"/>
        <v>4</v>
      </c>
      <c r="K19" s="163">
        <f t="shared" si="13"/>
        <v>0.04</v>
      </c>
      <c r="L19">
        <v>10</v>
      </c>
      <c r="M19">
        <v>31.54</v>
      </c>
      <c r="R19" s="148" t="s">
        <v>258</v>
      </c>
      <c r="T19" s="148" t="s">
        <v>112</v>
      </c>
      <c r="U19" s="148" t="s">
        <v>113</v>
      </c>
    </row>
    <row r="20" spans="2:21">
      <c r="B20" s="148" t="s">
        <v>260</v>
      </c>
      <c r="C20" s="148" t="s">
        <v>232</v>
      </c>
      <c r="D20" s="148" t="s">
        <v>261</v>
      </c>
      <c r="E20">
        <v>2020</v>
      </c>
      <c r="F20">
        <v>1</v>
      </c>
      <c r="G20">
        <v>0.1</v>
      </c>
      <c r="H20" s="163">
        <f t="shared" si="10"/>
        <v>4</v>
      </c>
      <c r="I20" s="163">
        <f t="shared" si="11"/>
        <v>0.04</v>
      </c>
      <c r="J20" s="163">
        <f t="shared" si="12"/>
        <v>4</v>
      </c>
      <c r="K20" s="163">
        <f t="shared" si="13"/>
        <v>0.04</v>
      </c>
      <c r="L20">
        <v>10</v>
      </c>
      <c r="M20">
        <v>31.54</v>
      </c>
      <c r="R20" s="148" t="s">
        <v>260</v>
      </c>
      <c r="T20" s="148" t="s">
        <v>112</v>
      </c>
      <c r="U20" s="148" t="s">
        <v>113</v>
      </c>
    </row>
    <row r="21" spans="2:21">
      <c r="B21" s="148" t="s">
        <v>262</v>
      </c>
      <c r="C21" s="148" t="s">
        <v>232</v>
      </c>
      <c r="D21" s="148" t="s">
        <v>263</v>
      </c>
      <c r="E21">
        <v>2020</v>
      </c>
      <c r="F21">
        <v>1</v>
      </c>
      <c r="G21">
        <v>0.1</v>
      </c>
      <c r="H21" s="163">
        <f t="shared" si="10"/>
        <v>4</v>
      </c>
      <c r="I21" s="163">
        <f t="shared" si="11"/>
        <v>0.04</v>
      </c>
      <c r="J21" s="163">
        <f t="shared" si="12"/>
        <v>4</v>
      </c>
      <c r="K21" s="163">
        <f t="shared" si="13"/>
        <v>0.04</v>
      </c>
      <c r="L21">
        <v>10</v>
      </c>
      <c r="M21">
        <v>31.54</v>
      </c>
      <c r="R21" s="148" t="s">
        <v>262</v>
      </c>
      <c r="T21" s="148" t="s">
        <v>112</v>
      </c>
      <c r="U21" s="148" t="s">
        <v>113</v>
      </c>
    </row>
    <row r="22" spans="2:21">
      <c r="B22" s="148" t="s">
        <v>264</v>
      </c>
      <c r="C22" s="148" t="s">
        <v>232</v>
      </c>
      <c r="D22" s="148" t="s">
        <v>265</v>
      </c>
      <c r="E22">
        <v>2020</v>
      </c>
      <c r="F22">
        <v>1</v>
      </c>
      <c r="G22">
        <v>0.1</v>
      </c>
      <c r="H22" s="163">
        <f t="shared" si="10"/>
        <v>4</v>
      </c>
      <c r="I22" s="163">
        <f t="shared" si="11"/>
        <v>0.04</v>
      </c>
      <c r="J22" s="163">
        <f t="shared" si="12"/>
        <v>4</v>
      </c>
      <c r="K22" s="163">
        <f t="shared" si="13"/>
        <v>0.04</v>
      </c>
      <c r="L22">
        <v>10</v>
      </c>
      <c r="M22">
        <v>31.54</v>
      </c>
      <c r="R22" s="148" t="s">
        <v>264</v>
      </c>
      <c r="T22" s="148" t="s">
        <v>112</v>
      </c>
      <c r="U22" s="148" t="s">
        <v>113</v>
      </c>
    </row>
    <row r="23" spans="2:21">
      <c r="B23" s="148" t="s">
        <v>266</v>
      </c>
      <c r="C23" s="148" t="s">
        <v>232</v>
      </c>
      <c r="D23" s="148" t="s">
        <v>267</v>
      </c>
      <c r="E23">
        <v>2020</v>
      </c>
      <c r="F23">
        <v>1</v>
      </c>
      <c r="G23">
        <v>0.1</v>
      </c>
      <c r="H23" s="163">
        <f t="shared" si="10"/>
        <v>4</v>
      </c>
      <c r="I23" s="163">
        <f t="shared" si="11"/>
        <v>0.04</v>
      </c>
      <c r="J23" s="163">
        <f t="shared" si="12"/>
        <v>4</v>
      </c>
      <c r="K23" s="163">
        <f t="shared" si="13"/>
        <v>0.04</v>
      </c>
      <c r="L23">
        <v>10</v>
      </c>
      <c r="M23">
        <v>31.54</v>
      </c>
      <c r="R23" s="148" t="s">
        <v>266</v>
      </c>
      <c r="T23" s="148" t="s">
        <v>112</v>
      </c>
      <c r="U23" s="148" t="s">
        <v>113</v>
      </c>
    </row>
    <row r="24" spans="2:21">
      <c r="B24" s="148" t="s">
        <v>268</v>
      </c>
      <c r="C24" s="148" t="s">
        <v>232</v>
      </c>
      <c r="D24" s="148" t="s">
        <v>269</v>
      </c>
      <c r="E24">
        <v>2020</v>
      </c>
      <c r="F24">
        <v>1</v>
      </c>
      <c r="G24">
        <v>0.1</v>
      </c>
      <c r="H24" s="163">
        <f t="shared" si="10"/>
        <v>4</v>
      </c>
      <c r="I24" s="163">
        <f t="shared" si="11"/>
        <v>0.04</v>
      </c>
      <c r="J24" s="163">
        <f t="shared" si="12"/>
        <v>4</v>
      </c>
      <c r="K24" s="163">
        <f t="shared" si="13"/>
        <v>0.04</v>
      </c>
      <c r="L24">
        <v>10</v>
      </c>
      <c r="M24">
        <v>31.54</v>
      </c>
      <c r="R24" s="148" t="s">
        <v>268</v>
      </c>
      <c r="T24" s="148" t="s">
        <v>112</v>
      </c>
      <c r="U24" s="148" t="s">
        <v>113</v>
      </c>
    </row>
    <row r="25" spans="2:21">
      <c r="B25" s="148" t="s">
        <v>270</v>
      </c>
      <c r="C25" s="148" t="s">
        <v>232</v>
      </c>
      <c r="D25" s="148" t="s">
        <v>271</v>
      </c>
      <c r="E25">
        <v>2020</v>
      </c>
      <c r="F25">
        <v>1</v>
      </c>
      <c r="G25">
        <v>0.1</v>
      </c>
      <c r="H25" s="163">
        <f t="shared" si="10"/>
        <v>4</v>
      </c>
      <c r="I25" s="163">
        <f t="shared" si="11"/>
        <v>0.04</v>
      </c>
      <c r="J25" s="163">
        <f t="shared" si="12"/>
        <v>4</v>
      </c>
      <c r="K25" s="163">
        <f t="shared" si="13"/>
        <v>0.04</v>
      </c>
      <c r="L25">
        <v>10</v>
      </c>
      <c r="M25">
        <v>31.54</v>
      </c>
      <c r="R25" s="148" t="s">
        <v>270</v>
      </c>
      <c r="T25" s="148" t="s">
        <v>112</v>
      </c>
      <c r="U25" s="148" t="s">
        <v>113</v>
      </c>
    </row>
    <row r="26" spans="2:21">
      <c r="B26" s="148" t="s">
        <v>272</v>
      </c>
      <c r="C26" s="148" t="s">
        <v>232</v>
      </c>
      <c r="D26" s="148" t="s">
        <v>273</v>
      </c>
      <c r="E26">
        <v>2020</v>
      </c>
      <c r="F26">
        <v>1</v>
      </c>
      <c r="G26">
        <v>0.1</v>
      </c>
      <c r="H26" s="163">
        <f t="shared" si="10"/>
        <v>4</v>
      </c>
      <c r="I26" s="163">
        <f t="shared" si="11"/>
        <v>0.04</v>
      </c>
      <c r="J26" s="163">
        <f t="shared" si="12"/>
        <v>4</v>
      </c>
      <c r="K26" s="163">
        <f t="shared" si="13"/>
        <v>0.04</v>
      </c>
      <c r="L26">
        <v>15</v>
      </c>
      <c r="M26" s="149">
        <v>31.54</v>
      </c>
      <c r="R26" s="148" t="s">
        <v>272</v>
      </c>
      <c r="T26" s="148" t="s">
        <v>112</v>
      </c>
      <c r="U26" s="148" t="s">
        <v>113</v>
      </c>
    </row>
    <row r="27" spans="2:21">
      <c r="B27" s="148" t="s">
        <v>274</v>
      </c>
      <c r="C27" s="148" t="s">
        <v>275</v>
      </c>
      <c r="D27" s="148" t="s">
        <v>273</v>
      </c>
      <c r="E27">
        <v>2020</v>
      </c>
      <c r="F27">
        <v>1</v>
      </c>
      <c r="G27">
        <v>0.1</v>
      </c>
      <c r="H27" s="163">
        <f t="shared" si="10"/>
        <v>4</v>
      </c>
      <c r="I27" s="163">
        <f t="shared" si="11"/>
        <v>0.04</v>
      </c>
      <c r="J27" s="163">
        <f t="shared" si="12"/>
        <v>4</v>
      </c>
      <c r="K27" s="163">
        <f t="shared" si="13"/>
        <v>0.04</v>
      </c>
      <c r="L27">
        <v>15</v>
      </c>
      <c r="M27" s="149">
        <v>1</v>
      </c>
      <c r="R27" s="148" t="s">
        <v>274</v>
      </c>
      <c r="T27" s="148" t="s">
        <v>112</v>
      </c>
      <c r="U27" s="148" t="s">
        <v>276</v>
      </c>
    </row>
    <row r="28" spans="2:21">
      <c r="B28" s="148" t="s">
        <v>277</v>
      </c>
      <c r="C28" s="148" t="s">
        <v>278</v>
      </c>
      <c r="D28" s="148" t="s">
        <v>273</v>
      </c>
      <c r="E28">
        <v>2020</v>
      </c>
      <c r="F28">
        <v>1</v>
      </c>
      <c r="G28">
        <v>0.1</v>
      </c>
      <c r="H28" s="163">
        <f t="shared" si="10"/>
        <v>4</v>
      </c>
      <c r="I28" s="163">
        <f t="shared" si="11"/>
        <v>0.04</v>
      </c>
      <c r="J28" s="163">
        <f t="shared" si="12"/>
        <v>4</v>
      </c>
      <c r="K28" s="163">
        <f t="shared" si="13"/>
        <v>0.04</v>
      </c>
      <c r="L28">
        <v>15</v>
      </c>
      <c r="M28" s="149">
        <v>1</v>
      </c>
      <c r="R28" s="148" t="s">
        <v>277</v>
      </c>
      <c r="T28" s="148" t="s">
        <v>112</v>
      </c>
      <c r="U28" s="148" t="s">
        <v>276</v>
      </c>
    </row>
    <row r="29" spans="2:21">
      <c r="B29" s="148" t="s">
        <v>279</v>
      </c>
      <c r="C29" s="148" t="s">
        <v>280</v>
      </c>
      <c r="D29" s="148" t="s">
        <v>273</v>
      </c>
      <c r="E29">
        <v>2020</v>
      </c>
      <c r="F29">
        <v>1</v>
      </c>
      <c r="G29">
        <v>0.1</v>
      </c>
      <c r="H29" s="163">
        <f t="shared" si="10"/>
        <v>4</v>
      </c>
      <c r="I29" s="163">
        <f t="shared" si="11"/>
        <v>0.04</v>
      </c>
      <c r="J29" s="163">
        <f t="shared" si="12"/>
        <v>4</v>
      </c>
      <c r="K29" s="163">
        <f t="shared" si="13"/>
        <v>0.04</v>
      </c>
      <c r="L29">
        <v>15</v>
      </c>
      <c r="M29" s="149">
        <v>1</v>
      </c>
      <c r="R29" s="148" t="s">
        <v>279</v>
      </c>
      <c r="T29" s="148" t="s">
        <v>112</v>
      </c>
      <c r="U29" s="148" t="s">
        <v>276</v>
      </c>
    </row>
    <row r="30" spans="2:21">
      <c r="B30" s="148" t="s">
        <v>281</v>
      </c>
      <c r="C30" s="148" t="s">
        <v>282</v>
      </c>
      <c r="D30" s="148" t="s">
        <v>273</v>
      </c>
      <c r="E30">
        <v>2020</v>
      </c>
      <c r="F30">
        <v>1</v>
      </c>
      <c r="G30">
        <v>0.1</v>
      </c>
      <c r="H30" s="163">
        <f t="shared" si="10"/>
        <v>4</v>
      </c>
      <c r="I30" s="163">
        <f t="shared" si="11"/>
        <v>0.04</v>
      </c>
      <c r="J30" s="163">
        <f t="shared" si="12"/>
        <v>4</v>
      </c>
      <c r="K30" s="163">
        <f t="shared" si="13"/>
        <v>0.04</v>
      </c>
      <c r="L30">
        <v>15</v>
      </c>
      <c r="M30" s="149">
        <v>1</v>
      </c>
      <c r="R30" s="148" t="s">
        <v>281</v>
      </c>
      <c r="T30" s="148" t="s">
        <v>112</v>
      </c>
      <c r="U30" s="148" t="s">
        <v>276</v>
      </c>
    </row>
    <row r="31" spans="2:21">
      <c r="B31" s="148" t="s">
        <v>283</v>
      </c>
      <c r="C31" s="148" t="s">
        <v>284</v>
      </c>
      <c r="D31" s="148" t="s">
        <v>273</v>
      </c>
      <c r="E31">
        <v>2020</v>
      </c>
      <c r="F31">
        <v>1</v>
      </c>
      <c r="G31">
        <v>0.1</v>
      </c>
      <c r="H31" s="163">
        <f t="shared" si="10"/>
        <v>4</v>
      </c>
      <c r="I31" s="163">
        <f t="shared" si="11"/>
        <v>0.04</v>
      </c>
      <c r="J31" s="163">
        <f t="shared" si="12"/>
        <v>4</v>
      </c>
      <c r="K31" s="163">
        <f t="shared" si="13"/>
        <v>0.04</v>
      </c>
      <c r="L31">
        <v>15</v>
      </c>
      <c r="M31" s="149">
        <v>1</v>
      </c>
      <c r="R31" s="148" t="s">
        <v>283</v>
      </c>
      <c r="T31" s="148" t="s">
        <v>112</v>
      </c>
      <c r="U31" s="148" t="s">
        <v>276</v>
      </c>
    </row>
    <row r="32" spans="2:21">
      <c r="B32" s="148" t="s">
        <v>285</v>
      </c>
      <c r="C32" s="148" t="s">
        <v>232</v>
      </c>
      <c r="D32" s="148" t="s">
        <v>286</v>
      </c>
      <c r="E32">
        <v>2020</v>
      </c>
      <c r="F32">
        <v>1</v>
      </c>
      <c r="G32">
        <v>0.1</v>
      </c>
      <c r="H32" s="163">
        <f t="shared" si="10"/>
        <v>4</v>
      </c>
      <c r="I32" s="163">
        <f t="shared" si="11"/>
        <v>0.04</v>
      </c>
      <c r="J32" s="163">
        <f t="shared" si="12"/>
        <v>4</v>
      </c>
      <c r="K32" s="163">
        <f t="shared" si="13"/>
        <v>0.04</v>
      </c>
      <c r="L32">
        <v>15</v>
      </c>
      <c r="M32" s="149">
        <v>31.54</v>
      </c>
      <c r="R32" s="148" t="s">
        <v>285</v>
      </c>
      <c r="T32" s="148" t="s">
        <v>112</v>
      </c>
      <c r="U32" s="148" t="s">
        <v>113</v>
      </c>
    </row>
    <row r="33" spans="2:21">
      <c r="B33" s="148" t="s">
        <v>287</v>
      </c>
      <c r="C33" s="148" t="s">
        <v>275</v>
      </c>
      <c r="D33" s="148" t="s">
        <v>286</v>
      </c>
      <c r="E33">
        <v>2020</v>
      </c>
      <c r="F33">
        <v>1</v>
      </c>
      <c r="G33">
        <v>0.1</v>
      </c>
      <c r="H33" s="163">
        <f t="shared" si="10"/>
        <v>4</v>
      </c>
      <c r="I33" s="163">
        <f t="shared" si="11"/>
        <v>0.04</v>
      </c>
      <c r="J33" s="163">
        <f t="shared" si="12"/>
        <v>4</v>
      </c>
      <c r="K33" s="163">
        <f t="shared" si="13"/>
        <v>0.04</v>
      </c>
      <c r="L33">
        <v>15</v>
      </c>
      <c r="M33" s="149">
        <v>1</v>
      </c>
      <c r="R33" s="148" t="s">
        <v>287</v>
      </c>
      <c r="T33" s="148" t="s">
        <v>112</v>
      </c>
      <c r="U33" s="148" t="s">
        <v>276</v>
      </c>
    </row>
    <row r="34" spans="2:21">
      <c r="B34" s="148" t="s">
        <v>288</v>
      </c>
      <c r="C34" s="148" t="s">
        <v>278</v>
      </c>
      <c r="D34" s="148" t="s">
        <v>286</v>
      </c>
      <c r="E34">
        <v>2020</v>
      </c>
      <c r="F34">
        <v>1</v>
      </c>
      <c r="G34">
        <v>0.1</v>
      </c>
      <c r="H34" s="163">
        <f t="shared" si="10"/>
        <v>4</v>
      </c>
      <c r="I34" s="163">
        <f t="shared" si="11"/>
        <v>0.04</v>
      </c>
      <c r="J34" s="163">
        <f t="shared" si="12"/>
        <v>4</v>
      </c>
      <c r="K34" s="163">
        <f t="shared" si="13"/>
        <v>0.04</v>
      </c>
      <c r="L34">
        <v>15</v>
      </c>
      <c r="M34" s="149">
        <v>1</v>
      </c>
      <c r="R34" s="148" t="s">
        <v>288</v>
      </c>
      <c r="T34" s="148" t="s">
        <v>112</v>
      </c>
      <c r="U34" s="148" t="s">
        <v>276</v>
      </c>
    </row>
    <row r="35" spans="2:21">
      <c r="B35" s="148" t="s">
        <v>289</v>
      </c>
      <c r="C35" s="148" t="s">
        <v>280</v>
      </c>
      <c r="D35" s="148" t="s">
        <v>286</v>
      </c>
      <c r="E35">
        <v>2020</v>
      </c>
      <c r="F35">
        <v>1</v>
      </c>
      <c r="G35">
        <v>0.1</v>
      </c>
      <c r="H35" s="163">
        <f t="shared" si="10"/>
        <v>4</v>
      </c>
      <c r="I35" s="163">
        <f t="shared" si="11"/>
        <v>0.04</v>
      </c>
      <c r="J35" s="163">
        <f t="shared" si="12"/>
        <v>4</v>
      </c>
      <c r="K35" s="163">
        <f t="shared" si="13"/>
        <v>0.04</v>
      </c>
      <c r="L35">
        <v>15</v>
      </c>
      <c r="M35" s="149">
        <v>1</v>
      </c>
      <c r="R35" s="148" t="s">
        <v>289</v>
      </c>
      <c r="T35" s="148" t="s">
        <v>112</v>
      </c>
      <c r="U35" s="148" t="s">
        <v>276</v>
      </c>
    </row>
    <row r="36" spans="2:21">
      <c r="B36" s="148" t="s">
        <v>290</v>
      </c>
      <c r="C36" s="148" t="s">
        <v>282</v>
      </c>
      <c r="D36" s="148" t="s">
        <v>286</v>
      </c>
      <c r="E36">
        <v>2020</v>
      </c>
      <c r="F36">
        <v>1</v>
      </c>
      <c r="G36">
        <v>0.1</v>
      </c>
      <c r="H36" s="163">
        <f t="shared" si="10"/>
        <v>4</v>
      </c>
      <c r="I36" s="163">
        <f t="shared" si="11"/>
        <v>0.04</v>
      </c>
      <c r="J36" s="163">
        <f t="shared" si="12"/>
        <v>4</v>
      </c>
      <c r="K36" s="163">
        <f t="shared" si="13"/>
        <v>0.04</v>
      </c>
      <c r="L36">
        <v>15</v>
      </c>
      <c r="M36" s="149">
        <v>1</v>
      </c>
      <c r="R36" s="148" t="s">
        <v>290</v>
      </c>
      <c r="T36" s="148" t="s">
        <v>112</v>
      </c>
      <c r="U36" s="148" t="s">
        <v>276</v>
      </c>
    </row>
    <row r="37" spans="2:21">
      <c r="B37" s="148" t="s">
        <v>291</v>
      </c>
      <c r="C37" s="148" t="s">
        <v>284</v>
      </c>
      <c r="D37" s="148" t="s">
        <v>286</v>
      </c>
      <c r="E37">
        <v>2020</v>
      </c>
      <c r="F37">
        <v>1</v>
      </c>
      <c r="G37">
        <v>0.1</v>
      </c>
      <c r="H37" s="163">
        <f t="shared" si="10"/>
        <v>4</v>
      </c>
      <c r="I37" s="163">
        <f t="shared" si="11"/>
        <v>0.04</v>
      </c>
      <c r="J37" s="163">
        <f t="shared" si="12"/>
        <v>4</v>
      </c>
      <c r="K37" s="163">
        <f t="shared" si="13"/>
        <v>0.04</v>
      </c>
      <c r="L37">
        <v>15</v>
      </c>
      <c r="M37" s="149">
        <v>1</v>
      </c>
      <c r="R37" s="148" t="s">
        <v>291</v>
      </c>
      <c r="T37" s="148" t="s">
        <v>112</v>
      </c>
      <c r="U37" s="148" t="s">
        <v>276</v>
      </c>
    </row>
    <row r="38" spans="2:21">
      <c r="B38" s="148" t="s">
        <v>292</v>
      </c>
      <c r="C38" s="148" t="s">
        <v>232</v>
      </c>
      <c r="D38" s="148" t="s">
        <v>293</v>
      </c>
      <c r="E38">
        <v>2020</v>
      </c>
      <c r="F38">
        <v>1</v>
      </c>
      <c r="G38">
        <v>0.1</v>
      </c>
      <c r="H38" s="163">
        <f t="shared" si="10"/>
        <v>4</v>
      </c>
      <c r="I38" s="163">
        <f t="shared" si="11"/>
        <v>0.04</v>
      </c>
      <c r="J38" s="163">
        <f t="shared" si="12"/>
        <v>4</v>
      </c>
      <c r="K38" s="163">
        <f t="shared" si="13"/>
        <v>0.04</v>
      </c>
      <c r="L38">
        <v>15</v>
      </c>
      <c r="M38" s="149">
        <v>31.54</v>
      </c>
      <c r="R38" s="148" t="s">
        <v>292</v>
      </c>
      <c r="T38" s="148" t="s">
        <v>112</v>
      </c>
      <c r="U38" s="148" t="s">
        <v>113</v>
      </c>
    </row>
    <row r="39" spans="2:21">
      <c r="B39" s="148" t="s">
        <v>294</v>
      </c>
      <c r="C39" s="148" t="s">
        <v>275</v>
      </c>
      <c r="D39" s="148" t="s">
        <v>293</v>
      </c>
      <c r="E39">
        <v>2020</v>
      </c>
      <c r="F39">
        <v>1</v>
      </c>
      <c r="G39">
        <v>0.1</v>
      </c>
      <c r="H39" s="163">
        <f t="shared" si="10"/>
        <v>4</v>
      </c>
      <c r="I39" s="163">
        <f t="shared" si="11"/>
        <v>0.04</v>
      </c>
      <c r="J39" s="163">
        <f t="shared" si="12"/>
        <v>4</v>
      </c>
      <c r="K39" s="163">
        <f t="shared" si="13"/>
        <v>0.04</v>
      </c>
      <c r="L39">
        <v>15</v>
      </c>
      <c r="M39" s="149">
        <v>1</v>
      </c>
      <c r="R39" s="148" t="s">
        <v>294</v>
      </c>
      <c r="T39" s="148" t="s">
        <v>112</v>
      </c>
      <c r="U39" s="148" t="s">
        <v>276</v>
      </c>
    </row>
    <row r="40" spans="2:21">
      <c r="B40" s="148" t="s">
        <v>295</v>
      </c>
      <c r="C40" s="148" t="s">
        <v>278</v>
      </c>
      <c r="D40" s="148" t="s">
        <v>293</v>
      </c>
      <c r="E40">
        <v>2020</v>
      </c>
      <c r="F40">
        <v>1</v>
      </c>
      <c r="G40">
        <v>0.1</v>
      </c>
      <c r="H40" s="163">
        <f t="shared" si="10"/>
        <v>4</v>
      </c>
      <c r="I40" s="163">
        <f t="shared" si="11"/>
        <v>0.04</v>
      </c>
      <c r="J40" s="163">
        <f t="shared" si="12"/>
        <v>4</v>
      </c>
      <c r="K40" s="163">
        <f t="shared" si="13"/>
        <v>0.04</v>
      </c>
      <c r="L40">
        <v>15</v>
      </c>
      <c r="M40" s="149">
        <v>1</v>
      </c>
      <c r="R40" s="148" t="s">
        <v>295</v>
      </c>
      <c r="T40" s="148" t="s">
        <v>112</v>
      </c>
      <c r="U40" s="148" t="s">
        <v>276</v>
      </c>
    </row>
    <row r="41" spans="2:21">
      <c r="B41" s="148" t="s">
        <v>296</v>
      </c>
      <c r="C41" s="148" t="s">
        <v>280</v>
      </c>
      <c r="D41" s="148" t="s">
        <v>293</v>
      </c>
      <c r="E41">
        <v>2020</v>
      </c>
      <c r="F41">
        <v>1</v>
      </c>
      <c r="G41">
        <v>0.1</v>
      </c>
      <c r="H41" s="163">
        <f t="shared" si="10"/>
        <v>4</v>
      </c>
      <c r="I41" s="163">
        <f t="shared" si="11"/>
        <v>0.04</v>
      </c>
      <c r="J41" s="163">
        <f t="shared" si="12"/>
        <v>4</v>
      </c>
      <c r="K41" s="163">
        <f t="shared" si="13"/>
        <v>0.04</v>
      </c>
      <c r="L41">
        <v>15</v>
      </c>
      <c r="M41" s="149">
        <v>1</v>
      </c>
      <c r="R41" s="148" t="s">
        <v>296</v>
      </c>
      <c r="T41" s="148" t="s">
        <v>112</v>
      </c>
      <c r="U41" s="148" t="s">
        <v>276</v>
      </c>
    </row>
    <row r="42" spans="2:21">
      <c r="B42" s="148" t="s">
        <v>297</v>
      </c>
      <c r="C42" s="148" t="s">
        <v>282</v>
      </c>
      <c r="D42" s="148" t="s">
        <v>293</v>
      </c>
      <c r="E42">
        <v>2020</v>
      </c>
      <c r="F42">
        <v>1</v>
      </c>
      <c r="G42">
        <v>0.1</v>
      </c>
      <c r="H42" s="163">
        <f t="shared" si="10"/>
        <v>4</v>
      </c>
      <c r="I42" s="163">
        <f t="shared" si="11"/>
        <v>0.04</v>
      </c>
      <c r="J42" s="163">
        <f t="shared" si="12"/>
        <v>4</v>
      </c>
      <c r="K42" s="163">
        <f t="shared" si="13"/>
        <v>0.04</v>
      </c>
      <c r="L42">
        <v>15</v>
      </c>
      <c r="M42" s="149">
        <v>1</v>
      </c>
      <c r="R42" s="148" t="s">
        <v>297</v>
      </c>
      <c r="T42" s="148" t="s">
        <v>112</v>
      </c>
      <c r="U42" s="148" t="s">
        <v>276</v>
      </c>
    </row>
    <row r="43" spans="2:21">
      <c r="B43" s="148" t="s">
        <v>298</v>
      </c>
      <c r="C43" s="148" t="s">
        <v>284</v>
      </c>
      <c r="D43" s="148" t="s">
        <v>293</v>
      </c>
      <c r="E43">
        <v>2020</v>
      </c>
      <c r="F43">
        <v>1</v>
      </c>
      <c r="G43">
        <v>0.1</v>
      </c>
      <c r="H43" s="163">
        <f t="shared" si="10"/>
        <v>4</v>
      </c>
      <c r="I43" s="163">
        <f t="shared" si="11"/>
        <v>0.04</v>
      </c>
      <c r="J43" s="163">
        <f t="shared" si="12"/>
        <v>4</v>
      </c>
      <c r="K43" s="163">
        <f t="shared" si="13"/>
        <v>0.04</v>
      </c>
      <c r="L43">
        <v>15</v>
      </c>
      <c r="M43" s="149">
        <v>1</v>
      </c>
      <c r="R43" s="148" t="s">
        <v>298</v>
      </c>
      <c r="T43" s="148" t="s">
        <v>112</v>
      </c>
      <c r="U43" s="148" t="s">
        <v>276</v>
      </c>
    </row>
    <row r="44" spans="2:21">
      <c r="B44" s="148" t="s">
        <v>299</v>
      </c>
      <c r="C44" s="148" t="s">
        <v>232</v>
      </c>
      <c r="D44" s="148" t="s">
        <v>300</v>
      </c>
      <c r="E44">
        <v>2020</v>
      </c>
      <c r="F44">
        <v>1</v>
      </c>
      <c r="G44">
        <v>0.1</v>
      </c>
      <c r="H44" s="163">
        <f t="shared" si="10"/>
        <v>4</v>
      </c>
      <c r="I44" s="163">
        <f t="shared" si="11"/>
        <v>0.04</v>
      </c>
      <c r="J44" s="163">
        <f t="shared" si="12"/>
        <v>4</v>
      </c>
      <c r="K44" s="163">
        <f t="shared" si="13"/>
        <v>0.04</v>
      </c>
      <c r="L44">
        <v>15</v>
      </c>
      <c r="M44" s="149">
        <v>31.54</v>
      </c>
      <c r="R44" s="148" t="s">
        <v>299</v>
      </c>
      <c r="T44" s="148" t="s">
        <v>112</v>
      </c>
      <c r="U44" s="148" t="s">
        <v>113</v>
      </c>
    </row>
    <row r="45" spans="2:21">
      <c r="B45" s="148" t="s">
        <v>301</v>
      </c>
      <c r="C45" s="148" t="s">
        <v>275</v>
      </c>
      <c r="D45" s="148" t="s">
        <v>300</v>
      </c>
      <c r="E45">
        <v>2020</v>
      </c>
      <c r="F45">
        <v>1</v>
      </c>
      <c r="G45">
        <v>0.1</v>
      </c>
      <c r="H45" s="163">
        <f t="shared" si="10"/>
        <v>4</v>
      </c>
      <c r="I45" s="163">
        <f t="shared" si="11"/>
        <v>0.04</v>
      </c>
      <c r="J45" s="163">
        <f t="shared" si="12"/>
        <v>4</v>
      </c>
      <c r="K45" s="163">
        <f t="shared" si="13"/>
        <v>0.04</v>
      </c>
      <c r="L45">
        <v>15</v>
      </c>
      <c r="M45" s="149">
        <v>1</v>
      </c>
      <c r="R45" s="148" t="s">
        <v>301</v>
      </c>
      <c r="T45" s="148" t="s">
        <v>112</v>
      </c>
      <c r="U45" s="148" t="s">
        <v>276</v>
      </c>
    </row>
    <row r="46" spans="2:21">
      <c r="B46" s="148" t="s">
        <v>302</v>
      </c>
      <c r="C46" s="148" t="s">
        <v>278</v>
      </c>
      <c r="D46" s="148" t="s">
        <v>300</v>
      </c>
      <c r="E46">
        <v>2020</v>
      </c>
      <c r="F46">
        <v>1</v>
      </c>
      <c r="G46">
        <v>0.1</v>
      </c>
      <c r="H46" s="163">
        <f t="shared" si="10"/>
        <v>4</v>
      </c>
      <c r="I46" s="163">
        <f t="shared" si="11"/>
        <v>0.04</v>
      </c>
      <c r="J46" s="163">
        <f t="shared" si="12"/>
        <v>4</v>
      </c>
      <c r="K46" s="163">
        <f t="shared" si="13"/>
        <v>0.04</v>
      </c>
      <c r="L46">
        <v>15</v>
      </c>
      <c r="M46" s="149">
        <v>1</v>
      </c>
      <c r="R46" s="148" t="s">
        <v>302</v>
      </c>
      <c r="T46" s="148" t="s">
        <v>112</v>
      </c>
      <c r="U46" s="148" t="s">
        <v>276</v>
      </c>
    </row>
    <row r="47" spans="2:21">
      <c r="B47" s="148" t="s">
        <v>303</v>
      </c>
      <c r="C47" s="148" t="s">
        <v>280</v>
      </c>
      <c r="D47" s="148" t="s">
        <v>300</v>
      </c>
      <c r="E47">
        <v>2020</v>
      </c>
      <c r="F47">
        <v>1</v>
      </c>
      <c r="G47">
        <v>0.1</v>
      </c>
      <c r="H47" s="163">
        <f t="shared" si="10"/>
        <v>4</v>
      </c>
      <c r="I47" s="163">
        <f t="shared" si="11"/>
        <v>0.04</v>
      </c>
      <c r="J47" s="163">
        <f t="shared" si="12"/>
        <v>4</v>
      </c>
      <c r="K47" s="163">
        <f t="shared" si="13"/>
        <v>0.04</v>
      </c>
      <c r="L47">
        <v>15</v>
      </c>
      <c r="M47" s="149">
        <v>1</v>
      </c>
      <c r="R47" s="148" t="s">
        <v>303</v>
      </c>
      <c r="T47" s="148" t="s">
        <v>112</v>
      </c>
      <c r="U47" s="148" t="s">
        <v>276</v>
      </c>
    </row>
    <row r="48" spans="2:21">
      <c r="B48" s="148" t="s">
        <v>304</v>
      </c>
      <c r="C48" s="148" t="s">
        <v>282</v>
      </c>
      <c r="D48" s="148" t="s">
        <v>300</v>
      </c>
      <c r="E48">
        <v>2020</v>
      </c>
      <c r="F48">
        <v>1</v>
      </c>
      <c r="G48">
        <v>0.1</v>
      </c>
      <c r="H48" s="163">
        <f t="shared" si="10"/>
        <v>4</v>
      </c>
      <c r="I48" s="163">
        <f t="shared" si="11"/>
        <v>0.04</v>
      </c>
      <c r="J48" s="163">
        <f t="shared" si="12"/>
        <v>4</v>
      </c>
      <c r="K48" s="163">
        <f t="shared" si="13"/>
        <v>0.04</v>
      </c>
      <c r="L48">
        <v>15</v>
      </c>
      <c r="M48" s="149">
        <v>1</v>
      </c>
      <c r="R48" s="148" t="s">
        <v>304</v>
      </c>
      <c r="T48" s="148" t="s">
        <v>112</v>
      </c>
      <c r="U48" s="148" t="s">
        <v>276</v>
      </c>
    </row>
    <row r="49" spans="2:21">
      <c r="B49" s="148" t="s">
        <v>305</v>
      </c>
      <c r="C49" s="148" t="s">
        <v>284</v>
      </c>
      <c r="D49" s="148" t="s">
        <v>300</v>
      </c>
      <c r="E49">
        <v>2020</v>
      </c>
      <c r="F49">
        <v>1</v>
      </c>
      <c r="G49">
        <v>0.1</v>
      </c>
      <c r="H49" s="163">
        <f t="shared" si="10"/>
        <v>4</v>
      </c>
      <c r="I49" s="163">
        <f t="shared" si="11"/>
        <v>0.04</v>
      </c>
      <c r="J49" s="163">
        <f t="shared" si="12"/>
        <v>4</v>
      </c>
      <c r="K49" s="163">
        <f t="shared" si="13"/>
        <v>0.04</v>
      </c>
      <c r="L49">
        <v>15</v>
      </c>
      <c r="M49" s="149">
        <v>1</v>
      </c>
      <c r="R49" s="148" t="s">
        <v>305</v>
      </c>
      <c r="T49" s="148" t="s">
        <v>112</v>
      </c>
      <c r="U49" s="148" t="s">
        <v>276</v>
      </c>
    </row>
    <row r="50" spans="2:21">
      <c r="B50" s="148" t="s">
        <v>306</v>
      </c>
      <c r="C50" s="148" t="s">
        <v>232</v>
      </c>
      <c r="D50" s="148" t="s">
        <v>307</v>
      </c>
      <c r="E50">
        <v>2020</v>
      </c>
      <c r="F50">
        <v>1</v>
      </c>
      <c r="G50">
        <v>0.1</v>
      </c>
      <c r="H50" s="163">
        <f t="shared" si="10"/>
        <v>4</v>
      </c>
      <c r="I50" s="163">
        <f t="shared" si="11"/>
        <v>0.04</v>
      </c>
      <c r="J50" s="163">
        <f t="shared" si="12"/>
        <v>4</v>
      </c>
      <c r="K50" s="163">
        <f t="shared" si="13"/>
        <v>0.04</v>
      </c>
      <c r="L50">
        <v>15</v>
      </c>
      <c r="M50" s="149">
        <v>31.54</v>
      </c>
      <c r="R50" s="148" t="s">
        <v>306</v>
      </c>
      <c r="T50" s="148" t="s">
        <v>112</v>
      </c>
      <c r="U50" s="148" t="s">
        <v>113</v>
      </c>
    </row>
    <row r="51" spans="2:21">
      <c r="B51" s="148" t="s">
        <v>308</v>
      </c>
      <c r="C51" s="148" t="s">
        <v>275</v>
      </c>
      <c r="D51" s="148" t="s">
        <v>307</v>
      </c>
      <c r="E51">
        <v>2020</v>
      </c>
      <c r="F51">
        <v>1</v>
      </c>
      <c r="G51">
        <v>0.1</v>
      </c>
      <c r="H51" s="163">
        <f t="shared" si="10"/>
        <v>4</v>
      </c>
      <c r="I51" s="163">
        <f t="shared" si="11"/>
        <v>0.04</v>
      </c>
      <c r="J51" s="163">
        <f t="shared" si="12"/>
        <v>4</v>
      </c>
      <c r="K51" s="163">
        <f t="shared" si="13"/>
        <v>0.04</v>
      </c>
      <c r="L51">
        <v>15</v>
      </c>
      <c r="M51" s="149">
        <v>1</v>
      </c>
      <c r="R51" s="148" t="s">
        <v>308</v>
      </c>
      <c r="T51" s="148" t="s">
        <v>112</v>
      </c>
      <c r="U51" s="148" t="s">
        <v>276</v>
      </c>
    </row>
    <row r="52" spans="2:21">
      <c r="B52" s="148" t="s">
        <v>309</v>
      </c>
      <c r="C52" s="148" t="s">
        <v>278</v>
      </c>
      <c r="D52" s="148" t="s">
        <v>307</v>
      </c>
      <c r="E52">
        <v>2020</v>
      </c>
      <c r="F52">
        <v>1</v>
      </c>
      <c r="G52">
        <v>0.1</v>
      </c>
      <c r="H52" s="163">
        <f t="shared" si="10"/>
        <v>4</v>
      </c>
      <c r="I52" s="163">
        <f t="shared" si="11"/>
        <v>0.04</v>
      </c>
      <c r="J52" s="163">
        <f t="shared" si="12"/>
        <v>4</v>
      </c>
      <c r="K52" s="163">
        <f t="shared" si="13"/>
        <v>0.04</v>
      </c>
      <c r="L52">
        <v>15</v>
      </c>
      <c r="M52" s="149">
        <v>1</v>
      </c>
      <c r="R52" s="148" t="s">
        <v>309</v>
      </c>
      <c r="T52" s="148" t="s">
        <v>112</v>
      </c>
      <c r="U52" s="148" t="s">
        <v>276</v>
      </c>
    </row>
    <row r="53" spans="2:21">
      <c r="B53" s="148" t="s">
        <v>310</v>
      </c>
      <c r="C53" s="148" t="s">
        <v>280</v>
      </c>
      <c r="D53" s="148" t="s">
        <v>307</v>
      </c>
      <c r="E53">
        <v>2020</v>
      </c>
      <c r="F53">
        <v>1</v>
      </c>
      <c r="G53">
        <v>0.1</v>
      </c>
      <c r="H53" s="163">
        <f t="shared" si="10"/>
        <v>4</v>
      </c>
      <c r="I53" s="163">
        <f t="shared" si="11"/>
        <v>0.04</v>
      </c>
      <c r="J53" s="163">
        <f t="shared" si="12"/>
        <v>4</v>
      </c>
      <c r="K53" s="163">
        <f t="shared" si="13"/>
        <v>0.04</v>
      </c>
      <c r="L53">
        <v>15</v>
      </c>
      <c r="M53" s="149">
        <v>1</v>
      </c>
      <c r="R53" s="148" t="s">
        <v>310</v>
      </c>
      <c r="T53" s="148" t="s">
        <v>112</v>
      </c>
      <c r="U53" s="148" t="s">
        <v>276</v>
      </c>
    </row>
    <row r="54" spans="2:21">
      <c r="B54" s="148" t="s">
        <v>311</v>
      </c>
      <c r="C54" s="148" t="s">
        <v>282</v>
      </c>
      <c r="D54" s="148" t="s">
        <v>307</v>
      </c>
      <c r="E54">
        <v>2020</v>
      </c>
      <c r="F54">
        <v>1</v>
      </c>
      <c r="G54">
        <v>0.1</v>
      </c>
      <c r="H54" s="163">
        <f t="shared" si="10"/>
        <v>4</v>
      </c>
      <c r="I54" s="163">
        <f t="shared" si="11"/>
        <v>0.04</v>
      </c>
      <c r="J54" s="163">
        <f t="shared" si="12"/>
        <v>4</v>
      </c>
      <c r="K54" s="163">
        <f t="shared" si="13"/>
        <v>0.04</v>
      </c>
      <c r="L54">
        <v>15</v>
      </c>
      <c r="M54" s="149">
        <v>1</v>
      </c>
      <c r="R54" s="148" t="s">
        <v>311</v>
      </c>
      <c r="T54" s="148" t="s">
        <v>112</v>
      </c>
      <c r="U54" s="148" t="s">
        <v>276</v>
      </c>
    </row>
    <row r="55" spans="2:21">
      <c r="B55" s="148" t="s">
        <v>312</v>
      </c>
      <c r="C55" s="148" t="s">
        <v>284</v>
      </c>
      <c r="D55" s="148" t="s">
        <v>307</v>
      </c>
      <c r="E55">
        <v>2020</v>
      </c>
      <c r="F55">
        <v>1</v>
      </c>
      <c r="G55">
        <v>0.1</v>
      </c>
      <c r="H55" s="163">
        <f t="shared" si="10"/>
        <v>4</v>
      </c>
      <c r="I55" s="163">
        <f t="shared" si="11"/>
        <v>0.04</v>
      </c>
      <c r="J55" s="163">
        <f t="shared" si="12"/>
        <v>4</v>
      </c>
      <c r="K55" s="163">
        <f t="shared" si="13"/>
        <v>0.04</v>
      </c>
      <c r="L55">
        <v>15</v>
      </c>
      <c r="M55" s="149">
        <v>1</v>
      </c>
      <c r="R55" s="148" t="s">
        <v>312</v>
      </c>
      <c r="T55" s="148" t="s">
        <v>112</v>
      </c>
      <c r="U55" s="148" t="s">
        <v>276</v>
      </c>
    </row>
    <row r="56" spans="2:21">
      <c r="B56" s="148" t="s">
        <v>313</v>
      </c>
      <c r="C56" s="148" t="s">
        <v>232</v>
      </c>
      <c r="D56" s="148" t="s">
        <v>314</v>
      </c>
      <c r="E56">
        <v>2020</v>
      </c>
      <c r="F56">
        <v>1</v>
      </c>
      <c r="G56">
        <v>0.1</v>
      </c>
      <c r="H56" s="163">
        <f t="shared" si="10"/>
        <v>4</v>
      </c>
      <c r="I56" s="163">
        <f t="shared" si="11"/>
        <v>0.04</v>
      </c>
      <c r="J56" s="163">
        <f t="shared" si="12"/>
        <v>4</v>
      </c>
      <c r="K56" s="163">
        <f t="shared" si="13"/>
        <v>0.04</v>
      </c>
      <c r="L56">
        <v>15</v>
      </c>
      <c r="M56" s="149">
        <v>31.54</v>
      </c>
      <c r="R56" s="148" t="s">
        <v>313</v>
      </c>
      <c r="T56" s="148" t="s">
        <v>112</v>
      </c>
      <c r="U56" s="148" t="s">
        <v>113</v>
      </c>
    </row>
    <row r="57" spans="2:21">
      <c r="B57" s="148" t="s">
        <v>315</v>
      </c>
      <c r="C57" s="148" t="s">
        <v>275</v>
      </c>
      <c r="D57" s="148" t="s">
        <v>314</v>
      </c>
      <c r="E57">
        <v>2020</v>
      </c>
      <c r="F57">
        <v>1</v>
      </c>
      <c r="G57">
        <v>0.1</v>
      </c>
      <c r="H57" s="163">
        <f t="shared" si="10"/>
        <v>4</v>
      </c>
      <c r="I57" s="163">
        <f t="shared" si="11"/>
        <v>0.04</v>
      </c>
      <c r="J57" s="163">
        <f t="shared" si="12"/>
        <v>4</v>
      </c>
      <c r="K57" s="163">
        <f t="shared" si="13"/>
        <v>0.04</v>
      </c>
      <c r="L57">
        <v>15</v>
      </c>
      <c r="M57" s="149">
        <v>1</v>
      </c>
      <c r="R57" s="148" t="s">
        <v>315</v>
      </c>
      <c r="T57" s="148" t="s">
        <v>112</v>
      </c>
      <c r="U57" s="148" t="s">
        <v>276</v>
      </c>
    </row>
    <row r="58" spans="2:21">
      <c r="B58" s="148" t="s">
        <v>316</v>
      </c>
      <c r="C58" s="148" t="s">
        <v>278</v>
      </c>
      <c r="D58" s="148" t="s">
        <v>314</v>
      </c>
      <c r="E58">
        <v>2020</v>
      </c>
      <c r="F58">
        <v>1</v>
      </c>
      <c r="G58">
        <v>0.1</v>
      </c>
      <c r="H58" s="163">
        <f t="shared" si="10"/>
        <v>4</v>
      </c>
      <c r="I58" s="163">
        <f t="shared" si="11"/>
        <v>0.04</v>
      </c>
      <c r="J58" s="163">
        <f t="shared" si="12"/>
        <v>4</v>
      </c>
      <c r="K58" s="163">
        <f t="shared" si="13"/>
        <v>0.04</v>
      </c>
      <c r="L58">
        <v>15</v>
      </c>
      <c r="M58" s="149">
        <v>1</v>
      </c>
      <c r="R58" s="148" t="s">
        <v>316</v>
      </c>
      <c r="T58" s="148" t="s">
        <v>112</v>
      </c>
      <c r="U58" s="148" t="s">
        <v>276</v>
      </c>
    </row>
    <row r="59" spans="2:21">
      <c r="B59" s="148" t="s">
        <v>317</v>
      </c>
      <c r="C59" s="148" t="s">
        <v>280</v>
      </c>
      <c r="D59" s="148" t="s">
        <v>314</v>
      </c>
      <c r="E59">
        <v>2020</v>
      </c>
      <c r="F59">
        <v>1</v>
      </c>
      <c r="G59">
        <v>0.1</v>
      </c>
      <c r="H59" s="163">
        <f t="shared" si="10"/>
        <v>4</v>
      </c>
      <c r="I59" s="163">
        <f t="shared" si="11"/>
        <v>0.04</v>
      </c>
      <c r="J59" s="163">
        <f t="shared" si="12"/>
        <v>4</v>
      </c>
      <c r="K59" s="163">
        <f t="shared" si="13"/>
        <v>0.04</v>
      </c>
      <c r="L59">
        <v>15</v>
      </c>
      <c r="M59" s="149">
        <v>1</v>
      </c>
      <c r="R59" s="148" t="s">
        <v>317</v>
      </c>
      <c r="T59" s="148" t="s">
        <v>112</v>
      </c>
      <c r="U59" s="148" t="s">
        <v>276</v>
      </c>
    </row>
    <row r="60" spans="2:21">
      <c r="B60" s="148" t="s">
        <v>318</v>
      </c>
      <c r="C60" s="148" t="s">
        <v>282</v>
      </c>
      <c r="D60" s="148" t="s">
        <v>314</v>
      </c>
      <c r="E60">
        <v>2020</v>
      </c>
      <c r="F60">
        <v>1</v>
      </c>
      <c r="G60">
        <v>0.1</v>
      </c>
      <c r="H60" s="163">
        <f t="shared" si="10"/>
        <v>4</v>
      </c>
      <c r="I60" s="163">
        <f t="shared" si="11"/>
        <v>0.04</v>
      </c>
      <c r="J60" s="163">
        <f t="shared" si="12"/>
        <v>4</v>
      </c>
      <c r="K60" s="163">
        <f t="shared" si="13"/>
        <v>0.04</v>
      </c>
      <c r="L60">
        <v>15</v>
      </c>
      <c r="M60" s="149">
        <v>1</v>
      </c>
      <c r="R60" s="148" t="s">
        <v>318</v>
      </c>
      <c r="T60" s="148" t="s">
        <v>112</v>
      </c>
      <c r="U60" s="148" t="s">
        <v>276</v>
      </c>
    </row>
    <row r="61" spans="2:21">
      <c r="B61" s="148" t="s">
        <v>319</v>
      </c>
      <c r="C61" s="148" t="s">
        <v>284</v>
      </c>
      <c r="D61" s="148" t="s">
        <v>314</v>
      </c>
      <c r="E61">
        <v>2020</v>
      </c>
      <c r="F61">
        <v>1</v>
      </c>
      <c r="G61">
        <v>0.1</v>
      </c>
      <c r="H61" s="163">
        <f t="shared" si="10"/>
        <v>4</v>
      </c>
      <c r="I61" s="163">
        <f t="shared" si="11"/>
        <v>0.04</v>
      </c>
      <c r="J61" s="163">
        <f t="shared" si="12"/>
        <v>4</v>
      </c>
      <c r="K61" s="163">
        <f t="shared" si="13"/>
        <v>0.04</v>
      </c>
      <c r="L61">
        <v>15</v>
      </c>
      <c r="M61" s="149">
        <v>1</v>
      </c>
      <c r="R61" s="148" t="s">
        <v>319</v>
      </c>
      <c r="T61" s="148" t="s">
        <v>112</v>
      </c>
      <c r="U61" s="148" t="s">
        <v>276</v>
      </c>
    </row>
    <row r="62" spans="2:21">
      <c r="B62" s="148" t="s">
        <v>320</v>
      </c>
      <c r="C62" s="148" t="s">
        <v>232</v>
      </c>
      <c r="D62" s="148" t="s">
        <v>321</v>
      </c>
      <c r="E62">
        <v>2020</v>
      </c>
      <c r="F62">
        <v>1</v>
      </c>
      <c r="G62">
        <v>0.1</v>
      </c>
      <c r="H62" s="163">
        <f t="shared" si="10"/>
        <v>4</v>
      </c>
      <c r="I62" s="163">
        <f t="shared" si="11"/>
        <v>0.04</v>
      </c>
      <c r="J62" s="163">
        <f t="shared" si="12"/>
        <v>4</v>
      </c>
      <c r="K62" s="163">
        <f t="shared" si="13"/>
        <v>0.04</v>
      </c>
      <c r="L62">
        <v>15</v>
      </c>
      <c r="M62" s="149">
        <v>31.54</v>
      </c>
      <c r="R62" s="148" t="s">
        <v>320</v>
      </c>
      <c r="T62" s="148" t="s">
        <v>112</v>
      </c>
      <c r="U62" s="148" t="s">
        <v>113</v>
      </c>
    </row>
    <row r="63" spans="2:21">
      <c r="B63" s="148" t="s">
        <v>322</v>
      </c>
      <c r="C63" s="148" t="s">
        <v>275</v>
      </c>
      <c r="D63" s="148" t="s">
        <v>321</v>
      </c>
      <c r="E63">
        <v>2020</v>
      </c>
      <c r="F63">
        <v>1</v>
      </c>
      <c r="G63">
        <v>0.1</v>
      </c>
      <c r="H63" s="163">
        <f t="shared" si="10"/>
        <v>4</v>
      </c>
      <c r="I63" s="163">
        <f t="shared" si="11"/>
        <v>0.04</v>
      </c>
      <c r="J63" s="163">
        <f t="shared" si="12"/>
        <v>4</v>
      </c>
      <c r="K63" s="163">
        <f t="shared" si="13"/>
        <v>0.04</v>
      </c>
      <c r="L63">
        <v>15</v>
      </c>
      <c r="M63" s="149">
        <v>1</v>
      </c>
      <c r="R63" s="148" t="s">
        <v>322</v>
      </c>
      <c r="T63" s="148" t="s">
        <v>112</v>
      </c>
      <c r="U63" s="148" t="s">
        <v>276</v>
      </c>
    </row>
    <row r="64" spans="2:21">
      <c r="B64" s="148" t="s">
        <v>323</v>
      </c>
      <c r="C64" s="148" t="s">
        <v>278</v>
      </c>
      <c r="D64" s="148" t="s">
        <v>321</v>
      </c>
      <c r="E64">
        <v>2020</v>
      </c>
      <c r="F64">
        <v>1</v>
      </c>
      <c r="G64">
        <v>0.1</v>
      </c>
      <c r="H64" s="163">
        <f t="shared" si="10"/>
        <v>4</v>
      </c>
      <c r="I64" s="163">
        <f t="shared" si="11"/>
        <v>0.04</v>
      </c>
      <c r="J64" s="163">
        <f t="shared" si="12"/>
        <v>4</v>
      </c>
      <c r="K64" s="163">
        <f t="shared" si="13"/>
        <v>0.04</v>
      </c>
      <c r="L64">
        <v>15</v>
      </c>
      <c r="M64" s="149">
        <v>1</v>
      </c>
      <c r="R64" s="148" t="s">
        <v>323</v>
      </c>
      <c r="T64" s="148" t="s">
        <v>112</v>
      </c>
      <c r="U64" s="148" t="s">
        <v>276</v>
      </c>
    </row>
    <row r="65" spans="2:21">
      <c r="B65" s="148" t="s">
        <v>324</v>
      </c>
      <c r="C65" s="148" t="s">
        <v>280</v>
      </c>
      <c r="D65" s="148" t="s">
        <v>321</v>
      </c>
      <c r="E65">
        <v>2020</v>
      </c>
      <c r="F65">
        <v>1</v>
      </c>
      <c r="G65">
        <v>0.1</v>
      </c>
      <c r="H65" s="163">
        <f t="shared" si="10"/>
        <v>4</v>
      </c>
      <c r="I65" s="163">
        <f t="shared" si="11"/>
        <v>0.04</v>
      </c>
      <c r="J65" s="163">
        <f t="shared" si="12"/>
        <v>4</v>
      </c>
      <c r="K65" s="163">
        <f t="shared" si="13"/>
        <v>0.04</v>
      </c>
      <c r="L65">
        <v>15</v>
      </c>
      <c r="M65" s="149">
        <v>1</v>
      </c>
      <c r="R65" s="148" t="s">
        <v>324</v>
      </c>
      <c r="T65" s="148" t="s">
        <v>112</v>
      </c>
      <c r="U65" s="148" t="s">
        <v>276</v>
      </c>
    </row>
    <row r="66" spans="2:21">
      <c r="B66" s="148" t="s">
        <v>325</v>
      </c>
      <c r="C66" s="148" t="s">
        <v>282</v>
      </c>
      <c r="D66" s="148" t="s">
        <v>321</v>
      </c>
      <c r="E66">
        <v>2020</v>
      </c>
      <c r="F66">
        <v>1</v>
      </c>
      <c r="G66">
        <v>0.1</v>
      </c>
      <c r="H66" s="163">
        <f t="shared" si="10"/>
        <v>4</v>
      </c>
      <c r="I66" s="163">
        <f t="shared" si="11"/>
        <v>0.04</v>
      </c>
      <c r="J66" s="163">
        <f t="shared" si="12"/>
        <v>4</v>
      </c>
      <c r="K66" s="163">
        <f t="shared" si="13"/>
        <v>0.04</v>
      </c>
      <c r="L66">
        <v>15</v>
      </c>
      <c r="M66" s="149">
        <v>1</v>
      </c>
      <c r="R66" s="148" t="s">
        <v>325</v>
      </c>
      <c r="T66" s="148" t="s">
        <v>112</v>
      </c>
      <c r="U66" s="148" t="s">
        <v>276</v>
      </c>
    </row>
    <row r="67" spans="2:21">
      <c r="B67" s="148" t="s">
        <v>326</v>
      </c>
      <c r="C67" s="148" t="s">
        <v>284</v>
      </c>
      <c r="D67" s="148" t="s">
        <v>321</v>
      </c>
      <c r="E67">
        <v>2020</v>
      </c>
      <c r="F67">
        <v>1</v>
      </c>
      <c r="G67">
        <v>0.1</v>
      </c>
      <c r="H67" s="163">
        <f t="shared" si="10"/>
        <v>4</v>
      </c>
      <c r="I67" s="163">
        <f t="shared" si="11"/>
        <v>0.04</v>
      </c>
      <c r="J67" s="163">
        <f t="shared" si="12"/>
        <v>4</v>
      </c>
      <c r="K67" s="163">
        <f t="shared" si="13"/>
        <v>0.04</v>
      </c>
      <c r="L67">
        <v>15</v>
      </c>
      <c r="M67" s="149">
        <v>1</v>
      </c>
      <c r="R67" s="148" t="s">
        <v>326</v>
      </c>
      <c r="T67" s="148" t="s">
        <v>112</v>
      </c>
      <c r="U67" s="148" t="s">
        <v>276</v>
      </c>
    </row>
    <row r="68" spans="2:21">
      <c r="B68" s="148" t="s">
        <v>327</v>
      </c>
      <c r="C68" s="148" t="s">
        <v>232</v>
      </c>
      <c r="D68" s="148" t="s">
        <v>328</v>
      </c>
      <c r="E68">
        <v>2020</v>
      </c>
      <c r="F68">
        <v>1</v>
      </c>
      <c r="G68">
        <v>0.1</v>
      </c>
      <c r="H68" s="163">
        <f t="shared" si="10"/>
        <v>4</v>
      </c>
      <c r="I68" s="163">
        <f t="shared" si="11"/>
        <v>0.04</v>
      </c>
      <c r="J68" s="163">
        <f t="shared" si="12"/>
        <v>4</v>
      </c>
      <c r="K68" s="163">
        <f t="shared" si="13"/>
        <v>0.04</v>
      </c>
      <c r="L68">
        <v>15</v>
      </c>
      <c r="M68" s="149">
        <v>31.54</v>
      </c>
      <c r="R68" s="148" t="s">
        <v>327</v>
      </c>
      <c r="T68" s="148" t="s">
        <v>112</v>
      </c>
      <c r="U68" s="148" t="s">
        <v>113</v>
      </c>
    </row>
    <row r="69" spans="2:21">
      <c r="B69" s="148" t="s">
        <v>329</v>
      </c>
      <c r="C69" s="148" t="s">
        <v>275</v>
      </c>
      <c r="D69" s="148" t="s">
        <v>328</v>
      </c>
      <c r="E69">
        <v>2020</v>
      </c>
      <c r="F69">
        <v>1</v>
      </c>
      <c r="G69">
        <v>0.1</v>
      </c>
      <c r="H69" s="163">
        <f t="shared" si="10"/>
        <v>4</v>
      </c>
      <c r="I69" s="163">
        <f t="shared" si="11"/>
        <v>0.04</v>
      </c>
      <c r="J69" s="163">
        <f t="shared" si="12"/>
        <v>4</v>
      </c>
      <c r="K69" s="163">
        <f t="shared" si="13"/>
        <v>0.04</v>
      </c>
      <c r="L69">
        <v>15</v>
      </c>
      <c r="M69" s="149">
        <v>1</v>
      </c>
      <c r="R69" s="148" t="s">
        <v>329</v>
      </c>
      <c r="T69" s="148" t="s">
        <v>112</v>
      </c>
      <c r="U69" s="148" t="s">
        <v>276</v>
      </c>
    </row>
    <row r="70" spans="2:21">
      <c r="B70" s="148" t="s">
        <v>330</v>
      </c>
      <c r="C70" s="148" t="s">
        <v>278</v>
      </c>
      <c r="D70" s="148" t="s">
        <v>328</v>
      </c>
      <c r="E70">
        <v>2020</v>
      </c>
      <c r="F70">
        <v>1</v>
      </c>
      <c r="G70">
        <v>0.1</v>
      </c>
      <c r="H70" s="163">
        <f t="shared" si="10"/>
        <v>4</v>
      </c>
      <c r="I70" s="163">
        <f t="shared" si="11"/>
        <v>0.04</v>
      </c>
      <c r="J70" s="163">
        <f t="shared" si="12"/>
        <v>4</v>
      </c>
      <c r="K70" s="163">
        <f t="shared" si="13"/>
        <v>0.04</v>
      </c>
      <c r="L70">
        <v>15</v>
      </c>
      <c r="M70" s="149">
        <v>1</v>
      </c>
      <c r="R70" s="148" t="s">
        <v>330</v>
      </c>
      <c r="T70" s="148" t="s">
        <v>112</v>
      </c>
      <c r="U70" s="148" t="s">
        <v>276</v>
      </c>
    </row>
    <row r="71" spans="2:21">
      <c r="B71" s="148" t="s">
        <v>331</v>
      </c>
      <c r="C71" s="148" t="s">
        <v>280</v>
      </c>
      <c r="D71" s="148" t="s">
        <v>328</v>
      </c>
      <c r="E71">
        <v>2020</v>
      </c>
      <c r="F71">
        <v>1</v>
      </c>
      <c r="G71">
        <v>0.1</v>
      </c>
      <c r="H71" s="163">
        <f t="shared" si="10"/>
        <v>4</v>
      </c>
      <c r="I71" s="163">
        <f t="shared" si="11"/>
        <v>0.04</v>
      </c>
      <c r="J71" s="163">
        <f t="shared" si="12"/>
        <v>4</v>
      </c>
      <c r="K71" s="163">
        <f t="shared" si="13"/>
        <v>0.04</v>
      </c>
      <c r="L71">
        <v>15</v>
      </c>
      <c r="M71" s="149">
        <v>1</v>
      </c>
      <c r="R71" s="148" t="s">
        <v>331</v>
      </c>
      <c r="T71" s="148" t="s">
        <v>112</v>
      </c>
      <c r="U71" s="148" t="s">
        <v>276</v>
      </c>
    </row>
    <row r="72" spans="2:21">
      <c r="B72" s="148" t="s">
        <v>332</v>
      </c>
      <c r="C72" s="148" t="s">
        <v>282</v>
      </c>
      <c r="D72" s="148" t="s">
        <v>328</v>
      </c>
      <c r="E72">
        <v>2020</v>
      </c>
      <c r="F72">
        <v>1</v>
      </c>
      <c r="G72">
        <v>0.1</v>
      </c>
      <c r="H72" s="163">
        <f t="shared" si="10"/>
        <v>4</v>
      </c>
      <c r="I72" s="163">
        <f t="shared" si="11"/>
        <v>0.04</v>
      </c>
      <c r="J72" s="163">
        <f t="shared" si="12"/>
        <v>4</v>
      </c>
      <c r="K72" s="163">
        <f t="shared" si="13"/>
        <v>0.04</v>
      </c>
      <c r="L72">
        <v>15</v>
      </c>
      <c r="M72" s="149">
        <v>1</v>
      </c>
      <c r="R72" s="148" t="s">
        <v>332</v>
      </c>
      <c r="T72" s="148" t="s">
        <v>112</v>
      </c>
      <c r="U72" s="148" t="s">
        <v>276</v>
      </c>
    </row>
    <row r="73" spans="2:21">
      <c r="B73" s="148" t="s">
        <v>333</v>
      </c>
      <c r="C73" s="148" t="s">
        <v>284</v>
      </c>
      <c r="D73" s="148" t="s">
        <v>328</v>
      </c>
      <c r="E73">
        <v>2020</v>
      </c>
      <c r="F73">
        <v>1</v>
      </c>
      <c r="G73">
        <v>0.1</v>
      </c>
      <c r="H73" s="163">
        <f t="shared" si="10"/>
        <v>4</v>
      </c>
      <c r="I73" s="163">
        <f t="shared" si="11"/>
        <v>0.04</v>
      </c>
      <c r="J73" s="163">
        <f t="shared" si="12"/>
        <v>4</v>
      </c>
      <c r="K73" s="163">
        <f t="shared" si="13"/>
        <v>0.04</v>
      </c>
      <c r="L73">
        <v>15</v>
      </c>
      <c r="M73" s="149">
        <v>1</v>
      </c>
      <c r="R73" s="148" t="s">
        <v>333</v>
      </c>
      <c r="T73" s="148" t="s">
        <v>112</v>
      </c>
      <c r="U73" s="148" t="s">
        <v>276</v>
      </c>
    </row>
    <row r="74" spans="2:21">
      <c r="B74" s="148" t="s">
        <v>334</v>
      </c>
      <c r="C74" s="148" t="s">
        <v>232</v>
      </c>
      <c r="D74" s="148" t="s">
        <v>335</v>
      </c>
      <c r="E74">
        <v>2020</v>
      </c>
      <c r="F74">
        <v>1</v>
      </c>
      <c r="G74">
        <v>0.1</v>
      </c>
      <c r="H74" s="163">
        <f t="shared" si="10"/>
        <v>4</v>
      </c>
      <c r="I74" s="163">
        <f t="shared" si="11"/>
        <v>0.04</v>
      </c>
      <c r="J74" s="163">
        <f t="shared" si="12"/>
        <v>4</v>
      </c>
      <c r="K74" s="163">
        <f t="shared" si="13"/>
        <v>0.04</v>
      </c>
      <c r="L74">
        <v>15</v>
      </c>
      <c r="M74" s="149">
        <v>31.54</v>
      </c>
      <c r="R74" s="148" t="s">
        <v>334</v>
      </c>
      <c r="T74" s="148" t="s">
        <v>112</v>
      </c>
      <c r="U74" s="148" t="s">
        <v>113</v>
      </c>
    </row>
    <row r="75" spans="2:21">
      <c r="B75" s="148" t="s">
        <v>336</v>
      </c>
      <c r="C75" s="148" t="s">
        <v>275</v>
      </c>
      <c r="D75" s="148" t="s">
        <v>335</v>
      </c>
      <c r="E75">
        <v>2020</v>
      </c>
      <c r="F75">
        <v>1</v>
      </c>
      <c r="G75">
        <v>0.1</v>
      </c>
      <c r="H75" s="163">
        <f t="shared" si="10"/>
        <v>4</v>
      </c>
      <c r="I75" s="163">
        <f t="shared" si="11"/>
        <v>0.04</v>
      </c>
      <c r="J75" s="163">
        <f t="shared" si="12"/>
        <v>4</v>
      </c>
      <c r="K75" s="163">
        <f t="shared" si="13"/>
        <v>0.04</v>
      </c>
      <c r="L75">
        <v>15</v>
      </c>
      <c r="M75" s="149">
        <v>1</v>
      </c>
      <c r="R75" s="148" t="s">
        <v>336</v>
      </c>
      <c r="T75" s="148" t="s">
        <v>112</v>
      </c>
      <c r="U75" s="148" t="s">
        <v>276</v>
      </c>
    </row>
    <row r="76" spans="2:21">
      <c r="B76" s="148" t="s">
        <v>337</v>
      </c>
      <c r="C76" s="148" t="s">
        <v>278</v>
      </c>
      <c r="D76" s="148" t="s">
        <v>335</v>
      </c>
      <c r="E76">
        <v>2020</v>
      </c>
      <c r="F76">
        <v>1</v>
      </c>
      <c r="G76">
        <v>0.1</v>
      </c>
      <c r="H76" s="163">
        <f t="shared" si="10"/>
        <v>4</v>
      </c>
      <c r="I76" s="163">
        <f t="shared" si="11"/>
        <v>0.04</v>
      </c>
      <c r="J76" s="163">
        <f t="shared" si="12"/>
        <v>4</v>
      </c>
      <c r="K76" s="163">
        <f t="shared" si="13"/>
        <v>0.04</v>
      </c>
      <c r="L76">
        <v>15</v>
      </c>
      <c r="M76" s="149">
        <v>1</v>
      </c>
      <c r="R76" s="148" t="s">
        <v>337</v>
      </c>
      <c r="T76" s="148" t="s">
        <v>112</v>
      </c>
      <c r="U76" s="148" t="s">
        <v>276</v>
      </c>
    </row>
    <row r="77" spans="2:21">
      <c r="B77" s="148" t="s">
        <v>338</v>
      </c>
      <c r="C77" s="148" t="s">
        <v>280</v>
      </c>
      <c r="D77" s="148" t="s">
        <v>335</v>
      </c>
      <c r="E77">
        <v>2020</v>
      </c>
      <c r="F77">
        <v>1</v>
      </c>
      <c r="G77">
        <v>0.1</v>
      </c>
      <c r="H77" s="163">
        <f t="shared" si="10"/>
        <v>4</v>
      </c>
      <c r="I77" s="163">
        <f t="shared" si="11"/>
        <v>0.04</v>
      </c>
      <c r="J77" s="163">
        <f t="shared" si="12"/>
        <v>4</v>
      </c>
      <c r="K77" s="163">
        <f t="shared" si="13"/>
        <v>0.04</v>
      </c>
      <c r="L77">
        <v>15</v>
      </c>
      <c r="M77" s="149">
        <v>1</v>
      </c>
      <c r="R77" s="148" t="s">
        <v>338</v>
      </c>
      <c r="T77" s="148" t="s">
        <v>112</v>
      </c>
      <c r="U77" s="148" t="s">
        <v>276</v>
      </c>
    </row>
    <row r="78" spans="2:21">
      <c r="B78" s="148" t="s">
        <v>339</v>
      </c>
      <c r="C78" s="148" t="s">
        <v>282</v>
      </c>
      <c r="D78" s="148" t="s">
        <v>335</v>
      </c>
      <c r="E78">
        <v>2020</v>
      </c>
      <c r="F78">
        <v>1</v>
      </c>
      <c r="G78">
        <v>0.1</v>
      </c>
      <c r="H78" s="163">
        <f t="shared" si="10"/>
        <v>4</v>
      </c>
      <c r="I78" s="163">
        <f t="shared" si="11"/>
        <v>0.04</v>
      </c>
      <c r="J78" s="163">
        <f t="shared" si="12"/>
        <v>4</v>
      </c>
      <c r="K78" s="163">
        <f t="shared" si="13"/>
        <v>0.04</v>
      </c>
      <c r="L78">
        <v>15</v>
      </c>
      <c r="M78" s="149">
        <v>1</v>
      </c>
      <c r="R78" s="148" t="s">
        <v>339</v>
      </c>
      <c r="T78" s="148" t="s">
        <v>112</v>
      </c>
      <c r="U78" s="148" t="s">
        <v>276</v>
      </c>
    </row>
    <row r="79" spans="2:21">
      <c r="B79" s="148" t="s">
        <v>340</v>
      </c>
      <c r="C79" s="148" t="s">
        <v>284</v>
      </c>
      <c r="D79" s="148" t="s">
        <v>335</v>
      </c>
      <c r="E79">
        <v>2020</v>
      </c>
      <c r="F79">
        <v>1</v>
      </c>
      <c r="G79">
        <v>0.1</v>
      </c>
      <c r="H79" s="163">
        <f t="shared" si="10"/>
        <v>4</v>
      </c>
      <c r="I79" s="163">
        <f t="shared" si="11"/>
        <v>0.04</v>
      </c>
      <c r="J79" s="163">
        <f t="shared" si="12"/>
        <v>4</v>
      </c>
      <c r="K79" s="163">
        <f t="shared" si="13"/>
        <v>0.04</v>
      </c>
      <c r="L79">
        <v>15</v>
      </c>
      <c r="M79" s="149">
        <v>1</v>
      </c>
      <c r="R79" s="148" t="s">
        <v>340</v>
      </c>
      <c r="T79" s="148" t="s">
        <v>112</v>
      </c>
      <c r="U79" s="148" t="s">
        <v>276</v>
      </c>
    </row>
    <row r="80" spans="2:21">
      <c r="B80" s="148" t="s">
        <v>341</v>
      </c>
      <c r="C80" s="148" t="s">
        <v>232</v>
      </c>
      <c r="D80" s="148" t="s">
        <v>342</v>
      </c>
      <c r="E80">
        <v>2020</v>
      </c>
      <c r="F80">
        <v>1</v>
      </c>
      <c r="G80">
        <v>0.1</v>
      </c>
      <c r="H80" s="163">
        <f t="shared" si="10"/>
        <v>4</v>
      </c>
      <c r="I80" s="163">
        <f t="shared" si="11"/>
        <v>0.04</v>
      </c>
      <c r="J80" s="163">
        <f t="shared" si="12"/>
        <v>4</v>
      </c>
      <c r="K80" s="163">
        <f t="shared" si="13"/>
        <v>0.04</v>
      </c>
      <c r="L80">
        <v>15</v>
      </c>
      <c r="M80" s="149">
        <v>31.54</v>
      </c>
      <c r="R80" s="148" t="s">
        <v>341</v>
      </c>
      <c r="T80" s="148" t="s">
        <v>112</v>
      </c>
      <c r="U80" s="148" t="s">
        <v>113</v>
      </c>
    </row>
    <row r="81" spans="2:21">
      <c r="B81" s="148" t="s">
        <v>343</v>
      </c>
      <c r="C81" s="148" t="s">
        <v>275</v>
      </c>
      <c r="D81" s="148" t="s">
        <v>342</v>
      </c>
      <c r="E81">
        <v>2020</v>
      </c>
      <c r="F81">
        <v>1</v>
      </c>
      <c r="G81">
        <v>0.1</v>
      </c>
      <c r="H81" s="163">
        <f t="shared" ref="H81:H144" si="14">H80</f>
        <v>4</v>
      </c>
      <c r="I81" s="163">
        <f t="shared" ref="I81:I144" si="15">I80</f>
        <v>0.04</v>
      </c>
      <c r="J81" s="163">
        <f t="shared" ref="J81:J144" si="16">H81</f>
        <v>4</v>
      </c>
      <c r="K81" s="163">
        <f t="shared" ref="K81:K144" si="17">I81</f>
        <v>0.04</v>
      </c>
      <c r="L81">
        <v>15</v>
      </c>
      <c r="M81" s="149">
        <v>1</v>
      </c>
      <c r="R81" s="148" t="s">
        <v>343</v>
      </c>
      <c r="T81" s="148" t="s">
        <v>112</v>
      </c>
      <c r="U81" s="148" t="s">
        <v>276</v>
      </c>
    </row>
    <row r="82" spans="2:21">
      <c r="B82" s="148" t="s">
        <v>344</v>
      </c>
      <c r="C82" s="148" t="s">
        <v>278</v>
      </c>
      <c r="D82" s="148" t="s">
        <v>342</v>
      </c>
      <c r="E82">
        <v>2020</v>
      </c>
      <c r="F82">
        <v>1</v>
      </c>
      <c r="G82">
        <v>0.1</v>
      </c>
      <c r="H82" s="163">
        <f t="shared" si="14"/>
        <v>4</v>
      </c>
      <c r="I82" s="163">
        <f t="shared" si="15"/>
        <v>0.04</v>
      </c>
      <c r="J82" s="163">
        <f t="shared" si="16"/>
        <v>4</v>
      </c>
      <c r="K82" s="163">
        <f t="shared" si="17"/>
        <v>0.04</v>
      </c>
      <c r="L82">
        <v>15</v>
      </c>
      <c r="M82" s="149">
        <v>1</v>
      </c>
      <c r="R82" s="148" t="s">
        <v>344</v>
      </c>
      <c r="T82" s="148" t="s">
        <v>112</v>
      </c>
      <c r="U82" s="148" t="s">
        <v>276</v>
      </c>
    </row>
    <row r="83" spans="2:21">
      <c r="B83" s="148" t="s">
        <v>345</v>
      </c>
      <c r="C83" s="148" t="s">
        <v>280</v>
      </c>
      <c r="D83" s="148" t="s">
        <v>342</v>
      </c>
      <c r="E83">
        <v>2020</v>
      </c>
      <c r="F83">
        <v>1</v>
      </c>
      <c r="G83">
        <v>0.1</v>
      </c>
      <c r="H83" s="163">
        <f t="shared" si="14"/>
        <v>4</v>
      </c>
      <c r="I83" s="163">
        <f t="shared" si="15"/>
        <v>0.04</v>
      </c>
      <c r="J83" s="163">
        <f t="shared" si="16"/>
        <v>4</v>
      </c>
      <c r="K83" s="163">
        <f t="shared" si="17"/>
        <v>0.04</v>
      </c>
      <c r="L83">
        <v>15</v>
      </c>
      <c r="M83" s="149">
        <v>1</v>
      </c>
      <c r="R83" s="148" t="s">
        <v>345</v>
      </c>
      <c r="T83" s="148" t="s">
        <v>112</v>
      </c>
      <c r="U83" s="148" t="s">
        <v>276</v>
      </c>
    </row>
    <row r="84" spans="2:21">
      <c r="B84" s="148" t="s">
        <v>346</v>
      </c>
      <c r="C84" s="148" t="s">
        <v>282</v>
      </c>
      <c r="D84" s="148" t="s">
        <v>342</v>
      </c>
      <c r="E84">
        <v>2020</v>
      </c>
      <c r="F84">
        <v>1</v>
      </c>
      <c r="G84">
        <v>0.1</v>
      </c>
      <c r="H84" s="163">
        <f t="shared" si="14"/>
        <v>4</v>
      </c>
      <c r="I84" s="163">
        <f t="shared" si="15"/>
        <v>0.04</v>
      </c>
      <c r="J84" s="163">
        <f t="shared" si="16"/>
        <v>4</v>
      </c>
      <c r="K84" s="163">
        <f t="shared" si="17"/>
        <v>0.04</v>
      </c>
      <c r="L84">
        <v>15</v>
      </c>
      <c r="M84" s="149">
        <v>1</v>
      </c>
      <c r="R84" s="148" t="s">
        <v>346</v>
      </c>
      <c r="T84" s="148" t="s">
        <v>112</v>
      </c>
      <c r="U84" s="148" t="s">
        <v>276</v>
      </c>
    </row>
    <row r="85" spans="2:21">
      <c r="B85" s="148" t="s">
        <v>347</v>
      </c>
      <c r="C85" s="148" t="s">
        <v>284</v>
      </c>
      <c r="D85" s="148" t="s">
        <v>342</v>
      </c>
      <c r="E85">
        <v>2020</v>
      </c>
      <c r="F85">
        <v>1</v>
      </c>
      <c r="G85">
        <v>0.1</v>
      </c>
      <c r="H85" s="163">
        <f t="shared" si="14"/>
        <v>4</v>
      </c>
      <c r="I85" s="163">
        <f t="shared" si="15"/>
        <v>0.04</v>
      </c>
      <c r="J85" s="163">
        <f t="shared" si="16"/>
        <v>4</v>
      </c>
      <c r="K85" s="163">
        <f t="shared" si="17"/>
        <v>0.04</v>
      </c>
      <c r="L85">
        <v>15</v>
      </c>
      <c r="M85" s="149">
        <v>1</v>
      </c>
      <c r="R85" s="148" t="s">
        <v>347</v>
      </c>
      <c r="T85" s="148" t="s">
        <v>112</v>
      </c>
      <c r="U85" s="148" t="s">
        <v>276</v>
      </c>
    </row>
    <row r="86" spans="2:21">
      <c r="B86" s="148" t="s">
        <v>348</v>
      </c>
      <c r="C86" s="148" t="s">
        <v>232</v>
      </c>
      <c r="D86" s="148" t="s">
        <v>349</v>
      </c>
      <c r="E86">
        <v>2020</v>
      </c>
      <c r="F86">
        <v>1</v>
      </c>
      <c r="G86">
        <v>0.1</v>
      </c>
      <c r="H86" s="163">
        <f t="shared" si="14"/>
        <v>4</v>
      </c>
      <c r="I86" s="163">
        <f t="shared" si="15"/>
        <v>0.04</v>
      </c>
      <c r="J86" s="163">
        <f t="shared" si="16"/>
        <v>4</v>
      </c>
      <c r="K86" s="163">
        <f t="shared" si="17"/>
        <v>0.04</v>
      </c>
      <c r="L86">
        <v>15</v>
      </c>
      <c r="M86" s="149">
        <v>31.54</v>
      </c>
      <c r="R86" s="148" t="s">
        <v>348</v>
      </c>
      <c r="T86" s="148" t="s">
        <v>112</v>
      </c>
      <c r="U86" s="148" t="s">
        <v>113</v>
      </c>
    </row>
    <row r="87" spans="2:21">
      <c r="B87" s="148" t="s">
        <v>350</v>
      </c>
      <c r="C87" s="148" t="s">
        <v>275</v>
      </c>
      <c r="D87" s="148" t="s">
        <v>349</v>
      </c>
      <c r="E87">
        <v>2020</v>
      </c>
      <c r="F87">
        <v>1</v>
      </c>
      <c r="G87">
        <v>0.1</v>
      </c>
      <c r="H87" s="163">
        <f t="shared" si="14"/>
        <v>4</v>
      </c>
      <c r="I87" s="163">
        <f t="shared" si="15"/>
        <v>0.04</v>
      </c>
      <c r="J87" s="163">
        <f t="shared" si="16"/>
        <v>4</v>
      </c>
      <c r="K87" s="163">
        <f t="shared" si="17"/>
        <v>0.04</v>
      </c>
      <c r="L87">
        <v>15</v>
      </c>
      <c r="M87" s="149">
        <v>1</v>
      </c>
      <c r="R87" s="148" t="s">
        <v>350</v>
      </c>
      <c r="T87" s="148" t="s">
        <v>112</v>
      </c>
      <c r="U87" s="148" t="s">
        <v>276</v>
      </c>
    </row>
    <row r="88" spans="2:21">
      <c r="B88" s="148" t="s">
        <v>351</v>
      </c>
      <c r="C88" s="148" t="s">
        <v>278</v>
      </c>
      <c r="D88" s="148" t="s">
        <v>349</v>
      </c>
      <c r="E88">
        <v>2020</v>
      </c>
      <c r="F88">
        <v>1</v>
      </c>
      <c r="G88">
        <v>0.1</v>
      </c>
      <c r="H88" s="163">
        <f t="shared" si="14"/>
        <v>4</v>
      </c>
      <c r="I88" s="163">
        <f t="shared" si="15"/>
        <v>0.04</v>
      </c>
      <c r="J88" s="163">
        <f t="shared" si="16"/>
        <v>4</v>
      </c>
      <c r="K88" s="163">
        <f t="shared" si="17"/>
        <v>0.04</v>
      </c>
      <c r="L88">
        <v>15</v>
      </c>
      <c r="M88" s="149">
        <v>1</v>
      </c>
      <c r="R88" s="148" t="s">
        <v>351</v>
      </c>
      <c r="T88" s="148" t="s">
        <v>112</v>
      </c>
      <c r="U88" s="148" t="s">
        <v>276</v>
      </c>
    </row>
    <row r="89" spans="2:21">
      <c r="B89" s="148" t="s">
        <v>352</v>
      </c>
      <c r="C89" s="148" t="s">
        <v>280</v>
      </c>
      <c r="D89" s="148" t="s">
        <v>349</v>
      </c>
      <c r="E89">
        <v>2020</v>
      </c>
      <c r="F89">
        <v>1</v>
      </c>
      <c r="G89">
        <v>0.1</v>
      </c>
      <c r="H89" s="163">
        <f t="shared" si="14"/>
        <v>4</v>
      </c>
      <c r="I89" s="163">
        <f t="shared" si="15"/>
        <v>0.04</v>
      </c>
      <c r="J89" s="163">
        <f t="shared" si="16"/>
        <v>4</v>
      </c>
      <c r="K89" s="163">
        <f t="shared" si="17"/>
        <v>0.04</v>
      </c>
      <c r="L89">
        <v>15</v>
      </c>
      <c r="M89" s="149">
        <v>1</v>
      </c>
      <c r="R89" s="148" t="s">
        <v>352</v>
      </c>
      <c r="T89" s="148" t="s">
        <v>112</v>
      </c>
      <c r="U89" s="148" t="s">
        <v>276</v>
      </c>
    </row>
    <row r="90" spans="2:21">
      <c r="B90" s="148" t="s">
        <v>353</v>
      </c>
      <c r="C90" s="148" t="s">
        <v>282</v>
      </c>
      <c r="D90" s="148" t="s">
        <v>349</v>
      </c>
      <c r="E90">
        <v>2020</v>
      </c>
      <c r="F90">
        <v>1</v>
      </c>
      <c r="G90">
        <v>0.1</v>
      </c>
      <c r="H90" s="163">
        <f t="shared" si="14"/>
        <v>4</v>
      </c>
      <c r="I90" s="163">
        <f t="shared" si="15"/>
        <v>0.04</v>
      </c>
      <c r="J90" s="163">
        <f t="shared" si="16"/>
        <v>4</v>
      </c>
      <c r="K90" s="163">
        <f t="shared" si="17"/>
        <v>0.04</v>
      </c>
      <c r="L90">
        <v>15</v>
      </c>
      <c r="M90" s="149">
        <v>1</v>
      </c>
      <c r="R90" s="148" t="s">
        <v>353</v>
      </c>
      <c r="T90" s="148" t="s">
        <v>112</v>
      </c>
      <c r="U90" s="148" t="s">
        <v>276</v>
      </c>
    </row>
    <row r="91" spans="2:21">
      <c r="B91" s="148" t="s">
        <v>354</v>
      </c>
      <c r="C91" s="148" t="s">
        <v>284</v>
      </c>
      <c r="D91" s="148" t="s">
        <v>349</v>
      </c>
      <c r="E91">
        <v>2020</v>
      </c>
      <c r="F91">
        <v>1</v>
      </c>
      <c r="G91">
        <v>0.1</v>
      </c>
      <c r="H91" s="163">
        <f t="shared" si="14"/>
        <v>4</v>
      </c>
      <c r="I91" s="163">
        <f t="shared" si="15"/>
        <v>0.04</v>
      </c>
      <c r="J91" s="163">
        <f t="shared" si="16"/>
        <v>4</v>
      </c>
      <c r="K91" s="163">
        <f t="shared" si="17"/>
        <v>0.04</v>
      </c>
      <c r="L91">
        <v>15</v>
      </c>
      <c r="M91" s="149">
        <v>1</v>
      </c>
      <c r="R91" s="148" t="s">
        <v>354</v>
      </c>
      <c r="T91" s="148" t="s">
        <v>112</v>
      </c>
      <c r="U91" s="148" t="s">
        <v>276</v>
      </c>
    </row>
    <row r="92" spans="2:21">
      <c r="B92" s="148" t="s">
        <v>355</v>
      </c>
      <c r="C92" s="148" t="s">
        <v>232</v>
      </c>
      <c r="D92" s="148" t="s">
        <v>356</v>
      </c>
      <c r="E92">
        <v>2020</v>
      </c>
      <c r="F92">
        <v>1</v>
      </c>
      <c r="G92">
        <v>0.1</v>
      </c>
      <c r="H92" s="163">
        <f t="shared" si="14"/>
        <v>4</v>
      </c>
      <c r="I92" s="163">
        <f t="shared" si="15"/>
        <v>0.04</v>
      </c>
      <c r="J92" s="163">
        <f t="shared" si="16"/>
        <v>4</v>
      </c>
      <c r="K92" s="163">
        <f t="shared" si="17"/>
        <v>0.04</v>
      </c>
      <c r="L92">
        <v>15</v>
      </c>
      <c r="M92" s="149">
        <v>31.54</v>
      </c>
      <c r="R92" s="148" t="s">
        <v>355</v>
      </c>
      <c r="T92" s="148" t="s">
        <v>112</v>
      </c>
      <c r="U92" s="148" t="s">
        <v>113</v>
      </c>
    </row>
    <row r="93" spans="2:21">
      <c r="B93" s="148" t="s">
        <v>357</v>
      </c>
      <c r="C93" s="148" t="s">
        <v>275</v>
      </c>
      <c r="D93" s="148" t="s">
        <v>356</v>
      </c>
      <c r="E93">
        <v>2020</v>
      </c>
      <c r="F93">
        <v>1</v>
      </c>
      <c r="G93">
        <v>0.1</v>
      </c>
      <c r="H93" s="163">
        <f t="shared" si="14"/>
        <v>4</v>
      </c>
      <c r="I93" s="163">
        <f t="shared" si="15"/>
        <v>0.04</v>
      </c>
      <c r="J93" s="163">
        <f t="shared" si="16"/>
        <v>4</v>
      </c>
      <c r="K93" s="163">
        <f t="shared" si="17"/>
        <v>0.04</v>
      </c>
      <c r="L93">
        <v>15</v>
      </c>
      <c r="M93" s="149">
        <v>1</v>
      </c>
      <c r="R93" s="148" t="s">
        <v>357</v>
      </c>
      <c r="T93" s="148" t="s">
        <v>112</v>
      </c>
      <c r="U93" s="148" t="s">
        <v>276</v>
      </c>
    </row>
    <row r="94" spans="2:21">
      <c r="B94" s="148" t="s">
        <v>358</v>
      </c>
      <c r="C94" s="148" t="s">
        <v>278</v>
      </c>
      <c r="D94" s="148" t="s">
        <v>356</v>
      </c>
      <c r="E94">
        <v>2020</v>
      </c>
      <c r="F94">
        <v>1</v>
      </c>
      <c r="G94">
        <v>0.1</v>
      </c>
      <c r="H94" s="163">
        <f t="shared" si="14"/>
        <v>4</v>
      </c>
      <c r="I94" s="163">
        <f t="shared" si="15"/>
        <v>0.04</v>
      </c>
      <c r="J94" s="163">
        <f t="shared" si="16"/>
        <v>4</v>
      </c>
      <c r="K94" s="163">
        <f t="shared" si="17"/>
        <v>0.04</v>
      </c>
      <c r="L94">
        <v>15</v>
      </c>
      <c r="M94" s="149">
        <v>1</v>
      </c>
      <c r="R94" s="148" t="s">
        <v>358</v>
      </c>
      <c r="T94" s="148" t="s">
        <v>112</v>
      </c>
      <c r="U94" s="148" t="s">
        <v>276</v>
      </c>
    </row>
    <row r="95" spans="2:21">
      <c r="B95" s="148" t="s">
        <v>359</v>
      </c>
      <c r="C95" s="148" t="s">
        <v>280</v>
      </c>
      <c r="D95" s="148" t="s">
        <v>356</v>
      </c>
      <c r="E95">
        <v>2020</v>
      </c>
      <c r="F95">
        <v>1</v>
      </c>
      <c r="G95">
        <v>0.1</v>
      </c>
      <c r="H95" s="163">
        <f t="shared" si="14"/>
        <v>4</v>
      </c>
      <c r="I95" s="163">
        <f t="shared" si="15"/>
        <v>0.04</v>
      </c>
      <c r="J95" s="163">
        <f t="shared" si="16"/>
        <v>4</v>
      </c>
      <c r="K95" s="163">
        <f t="shared" si="17"/>
        <v>0.04</v>
      </c>
      <c r="L95">
        <v>15</v>
      </c>
      <c r="M95" s="149">
        <v>1</v>
      </c>
      <c r="R95" s="148" t="s">
        <v>359</v>
      </c>
      <c r="T95" s="148" t="s">
        <v>112</v>
      </c>
      <c r="U95" s="148" t="s">
        <v>276</v>
      </c>
    </row>
    <row r="96" spans="2:21">
      <c r="B96" s="148" t="s">
        <v>360</v>
      </c>
      <c r="C96" s="148" t="s">
        <v>282</v>
      </c>
      <c r="D96" s="148" t="s">
        <v>356</v>
      </c>
      <c r="E96">
        <v>2020</v>
      </c>
      <c r="F96">
        <v>1</v>
      </c>
      <c r="G96">
        <v>0.1</v>
      </c>
      <c r="H96" s="163">
        <f t="shared" si="14"/>
        <v>4</v>
      </c>
      <c r="I96" s="163">
        <f t="shared" si="15"/>
        <v>0.04</v>
      </c>
      <c r="J96" s="163">
        <f t="shared" si="16"/>
        <v>4</v>
      </c>
      <c r="K96" s="163">
        <f t="shared" si="17"/>
        <v>0.04</v>
      </c>
      <c r="L96">
        <v>15</v>
      </c>
      <c r="M96" s="149">
        <v>1</v>
      </c>
      <c r="R96" s="148" t="s">
        <v>360</v>
      </c>
      <c r="T96" s="148" t="s">
        <v>112</v>
      </c>
      <c r="U96" s="148" t="s">
        <v>276</v>
      </c>
    </row>
    <row r="97" spans="2:21">
      <c r="B97" s="148" t="s">
        <v>361</v>
      </c>
      <c r="C97" s="148" t="s">
        <v>284</v>
      </c>
      <c r="D97" s="148" t="s">
        <v>356</v>
      </c>
      <c r="E97">
        <v>2020</v>
      </c>
      <c r="F97">
        <v>1</v>
      </c>
      <c r="G97">
        <v>0.1</v>
      </c>
      <c r="H97" s="163">
        <f t="shared" si="14"/>
        <v>4</v>
      </c>
      <c r="I97" s="163">
        <f t="shared" si="15"/>
        <v>0.04</v>
      </c>
      <c r="J97" s="163">
        <f t="shared" si="16"/>
        <v>4</v>
      </c>
      <c r="K97" s="163">
        <f t="shared" si="17"/>
        <v>0.04</v>
      </c>
      <c r="L97">
        <v>15</v>
      </c>
      <c r="M97" s="149">
        <v>1</v>
      </c>
      <c r="R97" s="148" t="s">
        <v>361</v>
      </c>
      <c r="T97" s="148" t="s">
        <v>112</v>
      </c>
      <c r="U97" s="148" t="s">
        <v>276</v>
      </c>
    </row>
    <row r="98" spans="2:21">
      <c r="B98" s="148" t="s">
        <v>362</v>
      </c>
      <c r="C98" s="148" t="s">
        <v>232</v>
      </c>
      <c r="D98" s="148" t="s">
        <v>363</v>
      </c>
      <c r="E98">
        <v>2020</v>
      </c>
      <c r="F98">
        <v>1</v>
      </c>
      <c r="G98">
        <v>0.1</v>
      </c>
      <c r="H98" s="163">
        <f t="shared" si="14"/>
        <v>4</v>
      </c>
      <c r="I98" s="163">
        <f t="shared" si="15"/>
        <v>0.04</v>
      </c>
      <c r="J98" s="163">
        <f t="shared" si="16"/>
        <v>4</v>
      </c>
      <c r="K98" s="163">
        <f t="shared" si="17"/>
        <v>0.04</v>
      </c>
      <c r="L98">
        <v>15</v>
      </c>
      <c r="M98" s="149">
        <v>31.54</v>
      </c>
      <c r="R98" s="148" t="s">
        <v>362</v>
      </c>
      <c r="T98" s="148" t="s">
        <v>112</v>
      </c>
      <c r="U98" s="148" t="s">
        <v>113</v>
      </c>
    </row>
    <row r="99" spans="2:21">
      <c r="B99" s="148" t="s">
        <v>364</v>
      </c>
      <c r="C99" s="148" t="s">
        <v>275</v>
      </c>
      <c r="D99" s="148" t="s">
        <v>363</v>
      </c>
      <c r="E99">
        <v>2020</v>
      </c>
      <c r="F99">
        <v>1</v>
      </c>
      <c r="G99">
        <v>0.1</v>
      </c>
      <c r="H99" s="163">
        <f t="shared" si="14"/>
        <v>4</v>
      </c>
      <c r="I99" s="163">
        <f t="shared" si="15"/>
        <v>0.04</v>
      </c>
      <c r="J99" s="163">
        <f t="shared" si="16"/>
        <v>4</v>
      </c>
      <c r="K99" s="163">
        <f t="shared" si="17"/>
        <v>0.04</v>
      </c>
      <c r="L99">
        <v>15</v>
      </c>
      <c r="M99" s="149">
        <v>1</v>
      </c>
      <c r="R99" s="148" t="s">
        <v>364</v>
      </c>
      <c r="T99" s="148" t="s">
        <v>112</v>
      </c>
      <c r="U99" s="148" t="s">
        <v>276</v>
      </c>
    </row>
    <row r="100" spans="2:21">
      <c r="B100" s="148" t="s">
        <v>365</v>
      </c>
      <c r="C100" s="148" t="s">
        <v>278</v>
      </c>
      <c r="D100" s="148" t="s">
        <v>363</v>
      </c>
      <c r="E100">
        <v>2020</v>
      </c>
      <c r="F100">
        <v>1</v>
      </c>
      <c r="G100">
        <v>0.1</v>
      </c>
      <c r="H100" s="163">
        <f t="shared" si="14"/>
        <v>4</v>
      </c>
      <c r="I100" s="163">
        <f t="shared" si="15"/>
        <v>0.04</v>
      </c>
      <c r="J100" s="163">
        <f t="shared" si="16"/>
        <v>4</v>
      </c>
      <c r="K100" s="163">
        <f t="shared" si="17"/>
        <v>0.04</v>
      </c>
      <c r="L100">
        <v>15</v>
      </c>
      <c r="M100" s="149">
        <v>1</v>
      </c>
      <c r="R100" s="148" t="s">
        <v>365</v>
      </c>
      <c r="T100" s="148" t="s">
        <v>112</v>
      </c>
      <c r="U100" s="148" t="s">
        <v>276</v>
      </c>
    </row>
    <row r="101" spans="2:21">
      <c r="B101" s="148" t="s">
        <v>366</v>
      </c>
      <c r="C101" s="148" t="s">
        <v>280</v>
      </c>
      <c r="D101" s="148" t="s">
        <v>363</v>
      </c>
      <c r="E101">
        <v>2020</v>
      </c>
      <c r="F101">
        <v>1</v>
      </c>
      <c r="G101">
        <v>0.1</v>
      </c>
      <c r="H101" s="163">
        <f t="shared" si="14"/>
        <v>4</v>
      </c>
      <c r="I101" s="163">
        <f t="shared" si="15"/>
        <v>0.04</v>
      </c>
      <c r="J101" s="163">
        <f t="shared" si="16"/>
        <v>4</v>
      </c>
      <c r="K101" s="163">
        <f t="shared" si="17"/>
        <v>0.04</v>
      </c>
      <c r="L101">
        <v>15</v>
      </c>
      <c r="M101" s="149">
        <v>1</v>
      </c>
      <c r="R101" s="148" t="s">
        <v>366</v>
      </c>
      <c r="T101" s="148" t="s">
        <v>112</v>
      </c>
      <c r="U101" s="148" t="s">
        <v>276</v>
      </c>
    </row>
    <row r="102" spans="2:21">
      <c r="B102" s="148" t="s">
        <v>367</v>
      </c>
      <c r="C102" s="148" t="s">
        <v>282</v>
      </c>
      <c r="D102" s="148" t="s">
        <v>363</v>
      </c>
      <c r="E102">
        <v>2020</v>
      </c>
      <c r="F102">
        <v>1</v>
      </c>
      <c r="G102">
        <v>0.1</v>
      </c>
      <c r="H102" s="163">
        <f t="shared" si="14"/>
        <v>4</v>
      </c>
      <c r="I102" s="163">
        <f t="shared" si="15"/>
        <v>0.04</v>
      </c>
      <c r="J102" s="163">
        <f t="shared" si="16"/>
        <v>4</v>
      </c>
      <c r="K102" s="163">
        <f t="shared" si="17"/>
        <v>0.04</v>
      </c>
      <c r="L102">
        <v>15</v>
      </c>
      <c r="M102" s="149">
        <v>1</v>
      </c>
      <c r="R102" s="148" t="s">
        <v>367</v>
      </c>
      <c r="T102" s="148" t="s">
        <v>112</v>
      </c>
      <c r="U102" s="148" t="s">
        <v>276</v>
      </c>
    </row>
    <row r="103" spans="2:21">
      <c r="B103" s="148" t="s">
        <v>368</v>
      </c>
      <c r="C103" s="148" t="s">
        <v>284</v>
      </c>
      <c r="D103" s="148" t="s">
        <v>363</v>
      </c>
      <c r="E103">
        <v>2020</v>
      </c>
      <c r="F103">
        <v>1</v>
      </c>
      <c r="G103">
        <v>0.1</v>
      </c>
      <c r="H103" s="163">
        <f t="shared" si="14"/>
        <v>4</v>
      </c>
      <c r="I103" s="163">
        <f t="shared" si="15"/>
        <v>0.04</v>
      </c>
      <c r="J103" s="163">
        <f t="shared" si="16"/>
        <v>4</v>
      </c>
      <c r="K103" s="163">
        <f t="shared" si="17"/>
        <v>0.04</v>
      </c>
      <c r="L103">
        <v>15</v>
      </c>
      <c r="M103" s="149">
        <v>1</v>
      </c>
      <c r="R103" s="148" t="s">
        <v>368</v>
      </c>
      <c r="T103" s="148" t="s">
        <v>112</v>
      </c>
      <c r="U103" s="148" t="s">
        <v>276</v>
      </c>
    </row>
    <row r="104" spans="2:21">
      <c r="B104" s="148" t="s">
        <v>369</v>
      </c>
      <c r="C104" s="148" t="s">
        <v>232</v>
      </c>
      <c r="D104" s="148" t="s">
        <v>370</v>
      </c>
      <c r="E104">
        <v>2020</v>
      </c>
      <c r="F104">
        <v>1</v>
      </c>
      <c r="G104">
        <v>0.1</v>
      </c>
      <c r="H104" s="163">
        <f t="shared" si="14"/>
        <v>4</v>
      </c>
      <c r="I104" s="163">
        <f t="shared" si="15"/>
        <v>0.04</v>
      </c>
      <c r="J104" s="163">
        <f t="shared" si="16"/>
        <v>4</v>
      </c>
      <c r="K104" s="163">
        <f t="shared" si="17"/>
        <v>0.04</v>
      </c>
      <c r="L104">
        <v>15</v>
      </c>
      <c r="M104" s="149">
        <v>31.54</v>
      </c>
      <c r="R104" s="148" t="s">
        <v>369</v>
      </c>
      <c r="T104" s="148" t="s">
        <v>112</v>
      </c>
      <c r="U104" s="148" t="s">
        <v>113</v>
      </c>
    </row>
    <row r="105" spans="2:21">
      <c r="B105" s="148" t="s">
        <v>371</v>
      </c>
      <c r="C105" s="148" t="s">
        <v>275</v>
      </c>
      <c r="D105" s="148" t="s">
        <v>370</v>
      </c>
      <c r="E105">
        <v>2020</v>
      </c>
      <c r="F105">
        <v>1</v>
      </c>
      <c r="G105">
        <v>0.1</v>
      </c>
      <c r="H105" s="163">
        <f t="shared" si="14"/>
        <v>4</v>
      </c>
      <c r="I105" s="163">
        <f t="shared" si="15"/>
        <v>0.04</v>
      </c>
      <c r="J105" s="163">
        <f t="shared" si="16"/>
        <v>4</v>
      </c>
      <c r="K105" s="163">
        <f t="shared" si="17"/>
        <v>0.04</v>
      </c>
      <c r="L105">
        <v>15</v>
      </c>
      <c r="M105" s="149">
        <v>1</v>
      </c>
      <c r="R105" s="148" t="s">
        <v>371</v>
      </c>
      <c r="T105" s="148" t="s">
        <v>112</v>
      </c>
      <c r="U105" s="148" t="s">
        <v>276</v>
      </c>
    </row>
    <row r="106" spans="2:21">
      <c r="B106" s="148" t="s">
        <v>372</v>
      </c>
      <c r="C106" s="148" t="s">
        <v>278</v>
      </c>
      <c r="D106" s="148" t="s">
        <v>370</v>
      </c>
      <c r="E106">
        <v>2020</v>
      </c>
      <c r="F106">
        <v>1</v>
      </c>
      <c r="G106">
        <v>0.1</v>
      </c>
      <c r="H106" s="163">
        <f t="shared" si="14"/>
        <v>4</v>
      </c>
      <c r="I106" s="163">
        <f t="shared" si="15"/>
        <v>0.04</v>
      </c>
      <c r="J106" s="163">
        <f t="shared" si="16"/>
        <v>4</v>
      </c>
      <c r="K106" s="163">
        <f t="shared" si="17"/>
        <v>0.04</v>
      </c>
      <c r="L106">
        <v>15</v>
      </c>
      <c r="M106" s="149">
        <v>1</v>
      </c>
      <c r="R106" s="148" t="s">
        <v>372</v>
      </c>
      <c r="T106" s="148" t="s">
        <v>112</v>
      </c>
      <c r="U106" s="148" t="s">
        <v>276</v>
      </c>
    </row>
    <row r="107" spans="2:21">
      <c r="B107" s="148" t="s">
        <v>373</v>
      </c>
      <c r="C107" s="148" t="s">
        <v>280</v>
      </c>
      <c r="D107" s="148" t="s">
        <v>370</v>
      </c>
      <c r="E107">
        <v>2020</v>
      </c>
      <c r="F107">
        <v>1</v>
      </c>
      <c r="G107">
        <v>0.1</v>
      </c>
      <c r="H107" s="163">
        <f t="shared" si="14"/>
        <v>4</v>
      </c>
      <c r="I107" s="163">
        <f t="shared" si="15"/>
        <v>0.04</v>
      </c>
      <c r="J107" s="163">
        <f t="shared" si="16"/>
        <v>4</v>
      </c>
      <c r="K107" s="163">
        <f t="shared" si="17"/>
        <v>0.04</v>
      </c>
      <c r="L107">
        <v>15</v>
      </c>
      <c r="M107" s="149">
        <v>1</v>
      </c>
      <c r="R107" s="148" t="s">
        <v>373</v>
      </c>
      <c r="T107" s="148" t="s">
        <v>112</v>
      </c>
      <c r="U107" s="148" t="s">
        <v>276</v>
      </c>
    </row>
    <row r="108" spans="2:21">
      <c r="B108" s="148" t="s">
        <v>374</v>
      </c>
      <c r="C108" s="148" t="s">
        <v>282</v>
      </c>
      <c r="D108" s="148" t="s">
        <v>370</v>
      </c>
      <c r="E108">
        <v>2020</v>
      </c>
      <c r="F108">
        <v>1</v>
      </c>
      <c r="G108">
        <v>0.1</v>
      </c>
      <c r="H108" s="163">
        <f t="shared" si="14"/>
        <v>4</v>
      </c>
      <c r="I108" s="163">
        <f t="shared" si="15"/>
        <v>0.04</v>
      </c>
      <c r="J108" s="163">
        <f t="shared" si="16"/>
        <v>4</v>
      </c>
      <c r="K108" s="163">
        <f t="shared" si="17"/>
        <v>0.04</v>
      </c>
      <c r="L108">
        <v>15</v>
      </c>
      <c r="M108" s="149">
        <v>1</v>
      </c>
      <c r="R108" s="148" t="s">
        <v>374</v>
      </c>
      <c r="T108" s="148" t="s">
        <v>112</v>
      </c>
      <c r="U108" s="148" t="s">
        <v>276</v>
      </c>
    </row>
    <row r="109" spans="2:21">
      <c r="B109" s="148" t="s">
        <v>375</v>
      </c>
      <c r="C109" s="148" t="s">
        <v>284</v>
      </c>
      <c r="D109" s="148" t="s">
        <v>370</v>
      </c>
      <c r="E109">
        <v>2020</v>
      </c>
      <c r="F109">
        <v>1</v>
      </c>
      <c r="G109">
        <v>0.1</v>
      </c>
      <c r="H109" s="163">
        <f t="shared" si="14"/>
        <v>4</v>
      </c>
      <c r="I109" s="163">
        <f t="shared" si="15"/>
        <v>0.04</v>
      </c>
      <c r="J109" s="163">
        <f t="shared" si="16"/>
        <v>4</v>
      </c>
      <c r="K109" s="163">
        <f t="shared" si="17"/>
        <v>0.04</v>
      </c>
      <c r="L109">
        <v>15</v>
      </c>
      <c r="M109" s="149">
        <v>1</v>
      </c>
      <c r="R109" s="148" t="s">
        <v>375</v>
      </c>
      <c r="T109" s="148" t="s">
        <v>112</v>
      </c>
      <c r="U109" s="148" t="s">
        <v>276</v>
      </c>
    </row>
    <row r="110" spans="2:21">
      <c r="B110" s="148" t="s">
        <v>376</v>
      </c>
      <c r="C110" s="148" t="s">
        <v>232</v>
      </c>
      <c r="D110" s="148" t="s">
        <v>377</v>
      </c>
      <c r="E110">
        <v>2020</v>
      </c>
      <c r="F110">
        <v>1</v>
      </c>
      <c r="G110">
        <v>0.1</v>
      </c>
      <c r="H110" s="163">
        <f t="shared" si="14"/>
        <v>4</v>
      </c>
      <c r="I110" s="163">
        <f t="shared" si="15"/>
        <v>0.04</v>
      </c>
      <c r="J110" s="163">
        <f t="shared" si="16"/>
        <v>4</v>
      </c>
      <c r="K110" s="163">
        <f t="shared" si="17"/>
        <v>0.04</v>
      </c>
      <c r="L110">
        <v>15</v>
      </c>
      <c r="M110" s="149">
        <v>31.54</v>
      </c>
      <c r="R110" s="148" t="s">
        <v>376</v>
      </c>
      <c r="T110" s="148" t="s">
        <v>112</v>
      </c>
      <c r="U110" s="148" t="s">
        <v>113</v>
      </c>
    </row>
    <row r="111" spans="2:21">
      <c r="B111" s="148" t="s">
        <v>378</v>
      </c>
      <c r="C111" s="148" t="s">
        <v>275</v>
      </c>
      <c r="D111" s="148" t="s">
        <v>377</v>
      </c>
      <c r="E111">
        <v>2020</v>
      </c>
      <c r="F111">
        <v>1</v>
      </c>
      <c r="G111">
        <v>0.1</v>
      </c>
      <c r="H111" s="163">
        <f t="shared" si="14"/>
        <v>4</v>
      </c>
      <c r="I111" s="163">
        <f t="shared" si="15"/>
        <v>0.04</v>
      </c>
      <c r="J111" s="163">
        <f t="shared" si="16"/>
        <v>4</v>
      </c>
      <c r="K111" s="163">
        <f t="shared" si="17"/>
        <v>0.04</v>
      </c>
      <c r="L111">
        <v>15</v>
      </c>
      <c r="M111" s="149">
        <v>1</v>
      </c>
      <c r="R111" s="148" t="s">
        <v>378</v>
      </c>
      <c r="T111" s="148" t="s">
        <v>112</v>
      </c>
      <c r="U111" s="148" t="s">
        <v>276</v>
      </c>
    </row>
    <row r="112" spans="2:21">
      <c r="B112" s="148" t="s">
        <v>379</v>
      </c>
      <c r="C112" s="148" t="s">
        <v>278</v>
      </c>
      <c r="D112" s="148" t="s">
        <v>377</v>
      </c>
      <c r="E112">
        <v>2020</v>
      </c>
      <c r="F112">
        <v>1</v>
      </c>
      <c r="G112">
        <v>0.1</v>
      </c>
      <c r="H112" s="163">
        <f t="shared" si="14"/>
        <v>4</v>
      </c>
      <c r="I112" s="163">
        <f t="shared" si="15"/>
        <v>0.04</v>
      </c>
      <c r="J112" s="163">
        <f t="shared" si="16"/>
        <v>4</v>
      </c>
      <c r="K112" s="163">
        <f t="shared" si="17"/>
        <v>0.04</v>
      </c>
      <c r="L112">
        <v>15</v>
      </c>
      <c r="M112" s="149">
        <v>1</v>
      </c>
      <c r="R112" s="148" t="s">
        <v>379</v>
      </c>
      <c r="T112" s="148" t="s">
        <v>112</v>
      </c>
      <c r="U112" s="148" t="s">
        <v>276</v>
      </c>
    </row>
    <row r="113" spans="2:21">
      <c r="B113" s="148" t="s">
        <v>380</v>
      </c>
      <c r="C113" s="148" t="s">
        <v>280</v>
      </c>
      <c r="D113" s="148" t="s">
        <v>377</v>
      </c>
      <c r="E113">
        <v>2020</v>
      </c>
      <c r="F113">
        <v>1</v>
      </c>
      <c r="G113">
        <v>0.1</v>
      </c>
      <c r="H113" s="163">
        <f t="shared" si="14"/>
        <v>4</v>
      </c>
      <c r="I113" s="163">
        <f t="shared" si="15"/>
        <v>0.04</v>
      </c>
      <c r="J113" s="163">
        <f t="shared" si="16"/>
        <v>4</v>
      </c>
      <c r="K113" s="163">
        <f t="shared" si="17"/>
        <v>0.04</v>
      </c>
      <c r="L113">
        <v>15</v>
      </c>
      <c r="M113" s="149">
        <v>1</v>
      </c>
      <c r="R113" s="148" t="s">
        <v>380</v>
      </c>
      <c r="T113" s="148" t="s">
        <v>112</v>
      </c>
      <c r="U113" s="148" t="s">
        <v>276</v>
      </c>
    </row>
    <row r="114" spans="2:21">
      <c r="B114" s="148" t="s">
        <v>381</v>
      </c>
      <c r="C114" s="148" t="s">
        <v>282</v>
      </c>
      <c r="D114" s="148" t="s">
        <v>377</v>
      </c>
      <c r="E114">
        <v>2020</v>
      </c>
      <c r="F114">
        <v>1</v>
      </c>
      <c r="G114">
        <v>0.1</v>
      </c>
      <c r="H114" s="163">
        <f t="shared" si="14"/>
        <v>4</v>
      </c>
      <c r="I114" s="163">
        <f t="shared" si="15"/>
        <v>0.04</v>
      </c>
      <c r="J114" s="163">
        <f t="shared" si="16"/>
        <v>4</v>
      </c>
      <c r="K114" s="163">
        <f t="shared" si="17"/>
        <v>0.04</v>
      </c>
      <c r="L114">
        <v>15</v>
      </c>
      <c r="M114" s="149">
        <v>1</v>
      </c>
      <c r="R114" s="148" t="s">
        <v>381</v>
      </c>
      <c r="T114" s="148" t="s">
        <v>112</v>
      </c>
      <c r="U114" s="148" t="s">
        <v>276</v>
      </c>
    </row>
    <row r="115" spans="2:21">
      <c r="B115" s="148" t="s">
        <v>382</v>
      </c>
      <c r="C115" s="148" t="s">
        <v>284</v>
      </c>
      <c r="D115" s="148" t="s">
        <v>377</v>
      </c>
      <c r="E115">
        <v>2020</v>
      </c>
      <c r="F115">
        <v>1</v>
      </c>
      <c r="G115">
        <v>0.1</v>
      </c>
      <c r="H115" s="163">
        <f t="shared" si="14"/>
        <v>4</v>
      </c>
      <c r="I115" s="163">
        <f t="shared" si="15"/>
        <v>0.04</v>
      </c>
      <c r="J115" s="163">
        <f t="shared" si="16"/>
        <v>4</v>
      </c>
      <c r="K115" s="163">
        <f t="shared" si="17"/>
        <v>0.04</v>
      </c>
      <c r="L115">
        <v>15</v>
      </c>
      <c r="M115" s="149">
        <v>1</v>
      </c>
      <c r="R115" s="148" t="s">
        <v>382</v>
      </c>
      <c r="T115" s="148" t="s">
        <v>112</v>
      </c>
      <c r="U115" s="148" t="s">
        <v>276</v>
      </c>
    </row>
    <row r="116" spans="2:21">
      <c r="B116" s="148" t="s">
        <v>383</v>
      </c>
      <c r="C116" s="148" t="s">
        <v>232</v>
      </c>
      <c r="D116" s="148" t="s">
        <v>384</v>
      </c>
      <c r="E116">
        <v>2020</v>
      </c>
      <c r="F116">
        <v>1</v>
      </c>
      <c r="G116">
        <v>0.1</v>
      </c>
      <c r="H116" s="163">
        <f t="shared" si="14"/>
        <v>4</v>
      </c>
      <c r="I116" s="163">
        <f t="shared" si="15"/>
        <v>0.04</v>
      </c>
      <c r="J116" s="163">
        <f t="shared" si="16"/>
        <v>4</v>
      </c>
      <c r="K116" s="163">
        <f t="shared" si="17"/>
        <v>0.04</v>
      </c>
      <c r="L116">
        <v>15</v>
      </c>
      <c r="M116" s="149">
        <v>31.54</v>
      </c>
      <c r="R116" s="148" t="s">
        <v>383</v>
      </c>
      <c r="T116" s="148" t="s">
        <v>112</v>
      </c>
      <c r="U116" s="148" t="s">
        <v>113</v>
      </c>
    </row>
    <row r="117" spans="2:21">
      <c r="B117" s="148" t="s">
        <v>385</v>
      </c>
      <c r="C117" s="148" t="s">
        <v>275</v>
      </c>
      <c r="D117" s="148" t="s">
        <v>384</v>
      </c>
      <c r="E117">
        <v>2020</v>
      </c>
      <c r="F117">
        <v>1</v>
      </c>
      <c r="G117">
        <v>0.1</v>
      </c>
      <c r="H117" s="163">
        <f t="shared" si="14"/>
        <v>4</v>
      </c>
      <c r="I117" s="163">
        <f t="shared" si="15"/>
        <v>0.04</v>
      </c>
      <c r="J117" s="163">
        <f t="shared" si="16"/>
        <v>4</v>
      </c>
      <c r="K117" s="163">
        <f t="shared" si="17"/>
        <v>0.04</v>
      </c>
      <c r="L117">
        <v>15</v>
      </c>
      <c r="M117" s="149">
        <v>1</v>
      </c>
      <c r="R117" s="148" t="s">
        <v>385</v>
      </c>
      <c r="T117" s="148" t="s">
        <v>112</v>
      </c>
      <c r="U117" s="148" t="s">
        <v>276</v>
      </c>
    </row>
    <row r="118" spans="2:21">
      <c r="B118" s="148" t="s">
        <v>386</v>
      </c>
      <c r="C118" s="148" t="s">
        <v>278</v>
      </c>
      <c r="D118" s="148" t="s">
        <v>384</v>
      </c>
      <c r="E118">
        <v>2020</v>
      </c>
      <c r="F118">
        <v>1</v>
      </c>
      <c r="G118">
        <v>0.1</v>
      </c>
      <c r="H118" s="163">
        <f t="shared" si="14"/>
        <v>4</v>
      </c>
      <c r="I118" s="163">
        <f t="shared" si="15"/>
        <v>0.04</v>
      </c>
      <c r="J118" s="163">
        <f t="shared" si="16"/>
        <v>4</v>
      </c>
      <c r="K118" s="163">
        <f t="shared" si="17"/>
        <v>0.04</v>
      </c>
      <c r="L118">
        <v>15</v>
      </c>
      <c r="M118" s="149">
        <v>1</v>
      </c>
      <c r="R118" s="148" t="s">
        <v>386</v>
      </c>
      <c r="T118" s="148" t="s">
        <v>112</v>
      </c>
      <c r="U118" s="148" t="s">
        <v>276</v>
      </c>
    </row>
    <row r="119" spans="2:21">
      <c r="B119" s="148" t="s">
        <v>387</v>
      </c>
      <c r="C119" s="148" t="s">
        <v>280</v>
      </c>
      <c r="D119" s="148" t="s">
        <v>384</v>
      </c>
      <c r="E119">
        <v>2020</v>
      </c>
      <c r="F119">
        <v>1</v>
      </c>
      <c r="G119">
        <v>0.1</v>
      </c>
      <c r="H119" s="163">
        <f t="shared" si="14"/>
        <v>4</v>
      </c>
      <c r="I119" s="163">
        <f t="shared" si="15"/>
        <v>0.04</v>
      </c>
      <c r="J119" s="163">
        <f t="shared" si="16"/>
        <v>4</v>
      </c>
      <c r="K119" s="163">
        <f t="shared" si="17"/>
        <v>0.04</v>
      </c>
      <c r="L119">
        <v>15</v>
      </c>
      <c r="M119" s="149">
        <v>1</v>
      </c>
      <c r="R119" s="148" t="s">
        <v>387</v>
      </c>
      <c r="T119" s="148" t="s">
        <v>112</v>
      </c>
      <c r="U119" s="148" t="s">
        <v>276</v>
      </c>
    </row>
    <row r="120" spans="2:21">
      <c r="B120" s="148" t="s">
        <v>388</v>
      </c>
      <c r="C120" s="148" t="s">
        <v>282</v>
      </c>
      <c r="D120" s="148" t="s">
        <v>384</v>
      </c>
      <c r="E120">
        <v>2020</v>
      </c>
      <c r="F120">
        <v>1</v>
      </c>
      <c r="G120">
        <v>0.1</v>
      </c>
      <c r="H120" s="163">
        <f t="shared" si="14"/>
        <v>4</v>
      </c>
      <c r="I120" s="163">
        <f t="shared" si="15"/>
        <v>0.04</v>
      </c>
      <c r="J120" s="163">
        <f t="shared" si="16"/>
        <v>4</v>
      </c>
      <c r="K120" s="163">
        <f t="shared" si="17"/>
        <v>0.04</v>
      </c>
      <c r="L120">
        <v>15</v>
      </c>
      <c r="M120" s="149">
        <v>1</v>
      </c>
      <c r="R120" s="148" t="s">
        <v>388</v>
      </c>
      <c r="T120" s="148" t="s">
        <v>112</v>
      </c>
      <c r="U120" s="148" t="s">
        <v>276</v>
      </c>
    </row>
    <row r="121" spans="2:21">
      <c r="B121" s="148" t="s">
        <v>389</v>
      </c>
      <c r="C121" s="148" t="s">
        <v>284</v>
      </c>
      <c r="D121" s="148" t="s">
        <v>384</v>
      </c>
      <c r="E121">
        <v>2020</v>
      </c>
      <c r="F121">
        <v>1</v>
      </c>
      <c r="G121">
        <v>0.1</v>
      </c>
      <c r="H121" s="163">
        <f t="shared" si="14"/>
        <v>4</v>
      </c>
      <c r="I121" s="163">
        <f t="shared" si="15"/>
        <v>0.04</v>
      </c>
      <c r="J121" s="163">
        <f t="shared" si="16"/>
        <v>4</v>
      </c>
      <c r="K121" s="163">
        <f t="shared" si="17"/>
        <v>0.04</v>
      </c>
      <c r="L121">
        <v>15</v>
      </c>
      <c r="M121" s="149">
        <v>1</v>
      </c>
      <c r="R121" s="148" t="s">
        <v>389</v>
      </c>
      <c r="T121" s="148" t="s">
        <v>112</v>
      </c>
      <c r="U121" s="148" t="s">
        <v>276</v>
      </c>
    </row>
    <row r="122" spans="2:21">
      <c r="B122" s="148" t="s">
        <v>390</v>
      </c>
      <c r="C122" s="148" t="s">
        <v>232</v>
      </c>
      <c r="D122" s="148" t="s">
        <v>391</v>
      </c>
      <c r="E122">
        <v>2020</v>
      </c>
      <c r="F122">
        <v>1</v>
      </c>
      <c r="G122">
        <v>0.1</v>
      </c>
      <c r="H122" s="163">
        <f t="shared" si="14"/>
        <v>4</v>
      </c>
      <c r="I122" s="163">
        <f t="shared" si="15"/>
        <v>0.04</v>
      </c>
      <c r="J122" s="163">
        <f t="shared" si="16"/>
        <v>4</v>
      </c>
      <c r="K122" s="163">
        <f t="shared" si="17"/>
        <v>0.04</v>
      </c>
      <c r="L122">
        <v>15</v>
      </c>
      <c r="M122" s="149">
        <v>31.54</v>
      </c>
      <c r="R122" s="148" t="s">
        <v>390</v>
      </c>
      <c r="T122" s="148" t="s">
        <v>112</v>
      </c>
      <c r="U122" s="148" t="s">
        <v>113</v>
      </c>
    </row>
    <row r="123" spans="2:21">
      <c r="B123" s="148" t="s">
        <v>392</v>
      </c>
      <c r="C123" s="148" t="s">
        <v>275</v>
      </c>
      <c r="D123" s="148" t="s">
        <v>391</v>
      </c>
      <c r="E123">
        <v>2020</v>
      </c>
      <c r="F123">
        <v>1</v>
      </c>
      <c r="G123">
        <v>0.1</v>
      </c>
      <c r="H123" s="163">
        <f t="shared" si="14"/>
        <v>4</v>
      </c>
      <c r="I123" s="163">
        <f t="shared" si="15"/>
        <v>0.04</v>
      </c>
      <c r="J123" s="163">
        <f t="shared" si="16"/>
        <v>4</v>
      </c>
      <c r="K123" s="163">
        <f t="shared" si="17"/>
        <v>0.04</v>
      </c>
      <c r="L123">
        <v>15</v>
      </c>
      <c r="M123" s="149">
        <v>1</v>
      </c>
      <c r="R123" s="148" t="s">
        <v>392</v>
      </c>
      <c r="T123" s="148" t="s">
        <v>112</v>
      </c>
      <c r="U123" s="148" t="s">
        <v>276</v>
      </c>
    </row>
    <row r="124" spans="2:21">
      <c r="B124" s="148" t="s">
        <v>393</v>
      </c>
      <c r="C124" s="148" t="s">
        <v>278</v>
      </c>
      <c r="D124" s="148" t="s">
        <v>391</v>
      </c>
      <c r="E124">
        <v>2020</v>
      </c>
      <c r="F124">
        <v>1</v>
      </c>
      <c r="G124">
        <v>0.1</v>
      </c>
      <c r="H124" s="163">
        <f t="shared" si="14"/>
        <v>4</v>
      </c>
      <c r="I124" s="163">
        <f t="shared" si="15"/>
        <v>0.04</v>
      </c>
      <c r="J124" s="163">
        <f t="shared" si="16"/>
        <v>4</v>
      </c>
      <c r="K124" s="163">
        <f t="shared" si="17"/>
        <v>0.04</v>
      </c>
      <c r="L124">
        <v>15</v>
      </c>
      <c r="M124" s="149">
        <v>1</v>
      </c>
      <c r="R124" s="148" t="s">
        <v>393</v>
      </c>
      <c r="T124" s="148" t="s">
        <v>112</v>
      </c>
      <c r="U124" s="148" t="s">
        <v>276</v>
      </c>
    </row>
    <row r="125" spans="2:21">
      <c r="B125" s="148" t="s">
        <v>394</v>
      </c>
      <c r="C125" s="148" t="s">
        <v>280</v>
      </c>
      <c r="D125" s="148" t="s">
        <v>391</v>
      </c>
      <c r="E125">
        <v>2020</v>
      </c>
      <c r="F125">
        <v>1</v>
      </c>
      <c r="G125">
        <v>0.1</v>
      </c>
      <c r="H125" s="163">
        <f t="shared" si="14"/>
        <v>4</v>
      </c>
      <c r="I125" s="163">
        <f t="shared" si="15"/>
        <v>0.04</v>
      </c>
      <c r="J125" s="163">
        <f t="shared" si="16"/>
        <v>4</v>
      </c>
      <c r="K125" s="163">
        <f t="shared" si="17"/>
        <v>0.04</v>
      </c>
      <c r="L125">
        <v>15</v>
      </c>
      <c r="M125" s="149">
        <v>1</v>
      </c>
      <c r="R125" s="148" t="s">
        <v>394</v>
      </c>
      <c r="T125" s="148" t="s">
        <v>112</v>
      </c>
      <c r="U125" s="148" t="s">
        <v>276</v>
      </c>
    </row>
    <row r="126" spans="2:21">
      <c r="B126" s="148" t="s">
        <v>395</v>
      </c>
      <c r="C126" s="148" t="s">
        <v>282</v>
      </c>
      <c r="D126" s="148" t="s">
        <v>391</v>
      </c>
      <c r="E126">
        <v>2020</v>
      </c>
      <c r="F126">
        <v>1</v>
      </c>
      <c r="G126">
        <v>0.1</v>
      </c>
      <c r="H126" s="163">
        <f t="shared" si="14"/>
        <v>4</v>
      </c>
      <c r="I126" s="163">
        <f t="shared" si="15"/>
        <v>0.04</v>
      </c>
      <c r="J126" s="163">
        <f t="shared" si="16"/>
        <v>4</v>
      </c>
      <c r="K126" s="163">
        <f t="shared" si="17"/>
        <v>0.04</v>
      </c>
      <c r="L126">
        <v>15</v>
      </c>
      <c r="M126" s="149">
        <v>1</v>
      </c>
      <c r="R126" s="148" t="s">
        <v>395</v>
      </c>
      <c r="T126" s="148" t="s">
        <v>112</v>
      </c>
      <c r="U126" s="148" t="s">
        <v>276</v>
      </c>
    </row>
    <row r="127" spans="2:21">
      <c r="B127" s="148" t="s">
        <v>396</v>
      </c>
      <c r="C127" s="148" t="s">
        <v>284</v>
      </c>
      <c r="D127" s="148" t="s">
        <v>391</v>
      </c>
      <c r="E127">
        <v>2020</v>
      </c>
      <c r="F127">
        <v>1</v>
      </c>
      <c r="G127">
        <v>0.1</v>
      </c>
      <c r="H127" s="163">
        <f t="shared" si="14"/>
        <v>4</v>
      </c>
      <c r="I127" s="163">
        <f t="shared" si="15"/>
        <v>0.04</v>
      </c>
      <c r="J127" s="163">
        <f t="shared" si="16"/>
        <v>4</v>
      </c>
      <c r="K127" s="163">
        <f t="shared" si="17"/>
        <v>0.04</v>
      </c>
      <c r="L127">
        <v>15</v>
      </c>
      <c r="M127" s="149">
        <v>1</v>
      </c>
      <c r="R127" s="148" t="s">
        <v>396</v>
      </c>
      <c r="T127" s="148" t="s">
        <v>112</v>
      </c>
      <c r="U127" s="148" t="s">
        <v>276</v>
      </c>
    </row>
    <row r="128" spans="2:21">
      <c r="B128" s="148" t="s">
        <v>397</v>
      </c>
      <c r="C128" s="148" t="s">
        <v>232</v>
      </c>
      <c r="D128" s="148" t="s">
        <v>398</v>
      </c>
      <c r="E128">
        <v>2020</v>
      </c>
      <c r="F128">
        <v>1</v>
      </c>
      <c r="G128">
        <v>0.1</v>
      </c>
      <c r="H128" s="163">
        <f t="shared" si="14"/>
        <v>4</v>
      </c>
      <c r="I128" s="163">
        <f t="shared" si="15"/>
        <v>0.04</v>
      </c>
      <c r="J128" s="163">
        <f t="shared" si="16"/>
        <v>4</v>
      </c>
      <c r="K128" s="163">
        <f t="shared" si="17"/>
        <v>0.04</v>
      </c>
      <c r="L128">
        <v>15</v>
      </c>
      <c r="M128" s="149">
        <v>31.54</v>
      </c>
      <c r="R128" s="148" t="s">
        <v>397</v>
      </c>
      <c r="T128" s="148" t="s">
        <v>112</v>
      </c>
      <c r="U128" s="148" t="s">
        <v>113</v>
      </c>
    </row>
    <row r="129" spans="2:21">
      <c r="B129" s="148" t="s">
        <v>399</v>
      </c>
      <c r="C129" s="148" t="s">
        <v>275</v>
      </c>
      <c r="D129" s="148" t="s">
        <v>398</v>
      </c>
      <c r="E129">
        <v>2020</v>
      </c>
      <c r="F129">
        <v>1</v>
      </c>
      <c r="G129">
        <v>0.1</v>
      </c>
      <c r="H129" s="163">
        <f t="shared" si="14"/>
        <v>4</v>
      </c>
      <c r="I129" s="163">
        <f t="shared" si="15"/>
        <v>0.04</v>
      </c>
      <c r="J129" s="163">
        <f t="shared" si="16"/>
        <v>4</v>
      </c>
      <c r="K129" s="163">
        <f t="shared" si="17"/>
        <v>0.04</v>
      </c>
      <c r="L129">
        <v>15</v>
      </c>
      <c r="M129" s="149">
        <v>1</v>
      </c>
      <c r="R129" s="148" t="s">
        <v>399</v>
      </c>
      <c r="T129" s="148" t="s">
        <v>112</v>
      </c>
      <c r="U129" s="148" t="s">
        <v>276</v>
      </c>
    </row>
    <row r="130" spans="2:21">
      <c r="B130" s="148" t="s">
        <v>400</v>
      </c>
      <c r="C130" s="148" t="s">
        <v>278</v>
      </c>
      <c r="D130" s="148" t="s">
        <v>398</v>
      </c>
      <c r="E130">
        <v>2020</v>
      </c>
      <c r="F130">
        <v>1</v>
      </c>
      <c r="G130">
        <v>0.1</v>
      </c>
      <c r="H130" s="163">
        <f t="shared" si="14"/>
        <v>4</v>
      </c>
      <c r="I130" s="163">
        <f t="shared" si="15"/>
        <v>0.04</v>
      </c>
      <c r="J130" s="163">
        <f t="shared" si="16"/>
        <v>4</v>
      </c>
      <c r="K130" s="163">
        <f t="shared" si="17"/>
        <v>0.04</v>
      </c>
      <c r="L130">
        <v>15</v>
      </c>
      <c r="M130" s="149">
        <v>1</v>
      </c>
      <c r="R130" s="148" t="s">
        <v>400</v>
      </c>
      <c r="T130" s="148" t="s">
        <v>112</v>
      </c>
      <c r="U130" s="148" t="s">
        <v>276</v>
      </c>
    </row>
    <row r="131" spans="2:21">
      <c r="B131" s="148" t="s">
        <v>401</v>
      </c>
      <c r="C131" s="148" t="s">
        <v>280</v>
      </c>
      <c r="D131" s="148" t="s">
        <v>398</v>
      </c>
      <c r="E131">
        <v>2020</v>
      </c>
      <c r="F131">
        <v>1</v>
      </c>
      <c r="G131">
        <v>0.1</v>
      </c>
      <c r="H131" s="163">
        <f t="shared" si="14"/>
        <v>4</v>
      </c>
      <c r="I131" s="163">
        <f t="shared" si="15"/>
        <v>0.04</v>
      </c>
      <c r="J131" s="163">
        <f t="shared" si="16"/>
        <v>4</v>
      </c>
      <c r="K131" s="163">
        <f t="shared" si="17"/>
        <v>0.04</v>
      </c>
      <c r="L131">
        <v>15</v>
      </c>
      <c r="M131" s="149">
        <v>1</v>
      </c>
      <c r="R131" s="148" t="s">
        <v>401</v>
      </c>
      <c r="T131" s="148" t="s">
        <v>112</v>
      </c>
      <c r="U131" s="148" t="s">
        <v>276</v>
      </c>
    </row>
    <row r="132" spans="2:21">
      <c r="B132" s="148" t="s">
        <v>402</v>
      </c>
      <c r="C132" s="148" t="s">
        <v>282</v>
      </c>
      <c r="D132" s="148" t="s">
        <v>398</v>
      </c>
      <c r="E132">
        <v>2020</v>
      </c>
      <c r="F132">
        <v>1</v>
      </c>
      <c r="G132">
        <v>0.1</v>
      </c>
      <c r="H132" s="163">
        <f t="shared" si="14"/>
        <v>4</v>
      </c>
      <c r="I132" s="163">
        <f t="shared" si="15"/>
        <v>0.04</v>
      </c>
      <c r="J132" s="163">
        <f t="shared" si="16"/>
        <v>4</v>
      </c>
      <c r="K132" s="163">
        <f t="shared" si="17"/>
        <v>0.04</v>
      </c>
      <c r="L132">
        <v>15</v>
      </c>
      <c r="M132" s="149">
        <v>1</v>
      </c>
      <c r="R132" s="148" t="s">
        <v>402</v>
      </c>
      <c r="T132" s="148" t="s">
        <v>112</v>
      </c>
      <c r="U132" s="148" t="s">
        <v>276</v>
      </c>
    </row>
    <row r="133" spans="2:21">
      <c r="B133" s="148" t="s">
        <v>403</v>
      </c>
      <c r="C133" s="148" t="s">
        <v>284</v>
      </c>
      <c r="D133" s="148" t="s">
        <v>398</v>
      </c>
      <c r="E133">
        <v>2020</v>
      </c>
      <c r="F133">
        <v>1</v>
      </c>
      <c r="G133">
        <v>0.1</v>
      </c>
      <c r="H133" s="163">
        <f t="shared" si="14"/>
        <v>4</v>
      </c>
      <c r="I133" s="163">
        <f t="shared" si="15"/>
        <v>0.04</v>
      </c>
      <c r="J133" s="163">
        <f t="shared" si="16"/>
        <v>4</v>
      </c>
      <c r="K133" s="163">
        <f t="shared" si="17"/>
        <v>0.04</v>
      </c>
      <c r="L133">
        <v>15</v>
      </c>
      <c r="M133" s="149">
        <v>1</v>
      </c>
      <c r="R133" s="148" t="s">
        <v>403</v>
      </c>
      <c r="T133" s="148" t="s">
        <v>112</v>
      </c>
      <c r="U133" s="148" t="s">
        <v>276</v>
      </c>
    </row>
    <row r="134" spans="2:21">
      <c r="B134" s="148" t="s">
        <v>404</v>
      </c>
      <c r="C134" s="148" t="s">
        <v>232</v>
      </c>
      <c r="D134" s="148" t="s">
        <v>405</v>
      </c>
      <c r="E134">
        <v>2020</v>
      </c>
      <c r="F134">
        <v>1</v>
      </c>
      <c r="G134">
        <v>0.1</v>
      </c>
      <c r="H134" s="163">
        <f t="shared" si="14"/>
        <v>4</v>
      </c>
      <c r="I134" s="163">
        <f t="shared" si="15"/>
        <v>0.04</v>
      </c>
      <c r="J134" s="163">
        <f t="shared" si="16"/>
        <v>4</v>
      </c>
      <c r="K134" s="163">
        <f t="shared" si="17"/>
        <v>0.04</v>
      </c>
      <c r="L134">
        <v>15</v>
      </c>
      <c r="M134" s="149">
        <v>31.54</v>
      </c>
      <c r="R134" s="148" t="s">
        <v>404</v>
      </c>
      <c r="T134" s="148" t="s">
        <v>112</v>
      </c>
      <c r="U134" s="148" t="s">
        <v>113</v>
      </c>
    </row>
    <row r="135" spans="2:21">
      <c r="B135" s="148" t="s">
        <v>406</v>
      </c>
      <c r="C135" s="148" t="s">
        <v>275</v>
      </c>
      <c r="D135" s="148" t="s">
        <v>405</v>
      </c>
      <c r="E135">
        <v>2020</v>
      </c>
      <c r="F135">
        <v>1</v>
      </c>
      <c r="G135">
        <v>0.1</v>
      </c>
      <c r="H135" s="163">
        <f t="shared" si="14"/>
        <v>4</v>
      </c>
      <c r="I135" s="163">
        <f t="shared" si="15"/>
        <v>0.04</v>
      </c>
      <c r="J135" s="163">
        <f t="shared" si="16"/>
        <v>4</v>
      </c>
      <c r="K135" s="163">
        <f t="shared" si="17"/>
        <v>0.04</v>
      </c>
      <c r="L135">
        <v>15</v>
      </c>
      <c r="M135" s="149">
        <v>1</v>
      </c>
      <c r="R135" s="148" t="s">
        <v>406</v>
      </c>
      <c r="T135" s="148" t="s">
        <v>112</v>
      </c>
      <c r="U135" s="148" t="s">
        <v>276</v>
      </c>
    </row>
    <row r="136" spans="2:21">
      <c r="B136" s="148" t="s">
        <v>407</v>
      </c>
      <c r="C136" s="148" t="s">
        <v>278</v>
      </c>
      <c r="D136" s="148" t="s">
        <v>405</v>
      </c>
      <c r="E136">
        <v>2020</v>
      </c>
      <c r="F136">
        <v>1</v>
      </c>
      <c r="G136">
        <v>0.1</v>
      </c>
      <c r="H136" s="163">
        <f t="shared" si="14"/>
        <v>4</v>
      </c>
      <c r="I136" s="163">
        <f t="shared" si="15"/>
        <v>0.04</v>
      </c>
      <c r="J136" s="163">
        <f t="shared" si="16"/>
        <v>4</v>
      </c>
      <c r="K136" s="163">
        <f t="shared" si="17"/>
        <v>0.04</v>
      </c>
      <c r="L136">
        <v>15</v>
      </c>
      <c r="M136" s="149">
        <v>1</v>
      </c>
      <c r="R136" s="148" t="s">
        <v>407</v>
      </c>
      <c r="T136" s="148" t="s">
        <v>112</v>
      </c>
      <c r="U136" s="148" t="s">
        <v>276</v>
      </c>
    </row>
    <row r="137" spans="2:21">
      <c r="B137" s="148" t="s">
        <v>408</v>
      </c>
      <c r="C137" s="148" t="s">
        <v>280</v>
      </c>
      <c r="D137" s="148" t="s">
        <v>405</v>
      </c>
      <c r="E137">
        <v>2020</v>
      </c>
      <c r="F137">
        <v>1</v>
      </c>
      <c r="G137">
        <v>0.1</v>
      </c>
      <c r="H137" s="163">
        <f t="shared" si="14"/>
        <v>4</v>
      </c>
      <c r="I137" s="163">
        <f t="shared" si="15"/>
        <v>0.04</v>
      </c>
      <c r="J137" s="163">
        <f t="shared" si="16"/>
        <v>4</v>
      </c>
      <c r="K137" s="163">
        <f t="shared" si="17"/>
        <v>0.04</v>
      </c>
      <c r="L137">
        <v>15</v>
      </c>
      <c r="M137" s="149">
        <v>1</v>
      </c>
      <c r="R137" s="148" t="s">
        <v>408</v>
      </c>
      <c r="T137" s="148" t="s">
        <v>112</v>
      </c>
      <c r="U137" s="148" t="s">
        <v>276</v>
      </c>
    </row>
    <row r="138" spans="2:21">
      <c r="B138" s="148" t="s">
        <v>409</v>
      </c>
      <c r="C138" s="148" t="s">
        <v>282</v>
      </c>
      <c r="D138" s="148" t="s">
        <v>405</v>
      </c>
      <c r="E138">
        <v>2020</v>
      </c>
      <c r="F138">
        <v>1</v>
      </c>
      <c r="G138">
        <v>0.1</v>
      </c>
      <c r="H138" s="163">
        <f t="shared" si="14"/>
        <v>4</v>
      </c>
      <c r="I138" s="163">
        <f t="shared" si="15"/>
        <v>0.04</v>
      </c>
      <c r="J138" s="163">
        <f t="shared" si="16"/>
        <v>4</v>
      </c>
      <c r="K138" s="163">
        <f t="shared" si="17"/>
        <v>0.04</v>
      </c>
      <c r="L138">
        <v>15</v>
      </c>
      <c r="M138" s="149">
        <v>1</v>
      </c>
      <c r="R138" s="148" t="s">
        <v>409</v>
      </c>
      <c r="T138" s="148" t="s">
        <v>112</v>
      </c>
      <c r="U138" s="148" t="s">
        <v>276</v>
      </c>
    </row>
    <row r="139" spans="2:21">
      <c r="B139" s="148" t="s">
        <v>410</v>
      </c>
      <c r="C139" s="148" t="s">
        <v>284</v>
      </c>
      <c r="D139" s="148" t="s">
        <v>405</v>
      </c>
      <c r="E139">
        <v>2020</v>
      </c>
      <c r="F139">
        <v>1</v>
      </c>
      <c r="G139">
        <v>0.1</v>
      </c>
      <c r="H139" s="163">
        <f t="shared" si="14"/>
        <v>4</v>
      </c>
      <c r="I139" s="163">
        <f t="shared" si="15"/>
        <v>0.04</v>
      </c>
      <c r="J139" s="163">
        <f t="shared" si="16"/>
        <v>4</v>
      </c>
      <c r="K139" s="163">
        <f t="shared" si="17"/>
        <v>0.04</v>
      </c>
      <c r="L139">
        <v>15</v>
      </c>
      <c r="M139" s="149">
        <v>1</v>
      </c>
      <c r="R139" s="148" t="s">
        <v>410</v>
      </c>
      <c r="T139" s="148" t="s">
        <v>112</v>
      </c>
      <c r="U139" s="148" t="s">
        <v>276</v>
      </c>
    </row>
    <row r="140" spans="2:21">
      <c r="B140" s="148" t="s">
        <v>411</v>
      </c>
      <c r="C140" s="148" t="s">
        <v>232</v>
      </c>
      <c r="D140" s="148" t="s">
        <v>412</v>
      </c>
      <c r="E140">
        <v>2020</v>
      </c>
      <c r="F140">
        <v>1</v>
      </c>
      <c r="G140">
        <v>0.1</v>
      </c>
      <c r="H140" s="163">
        <f t="shared" si="14"/>
        <v>4</v>
      </c>
      <c r="I140" s="163">
        <f t="shared" si="15"/>
        <v>0.04</v>
      </c>
      <c r="J140" s="163">
        <f t="shared" si="16"/>
        <v>4</v>
      </c>
      <c r="K140" s="163">
        <f t="shared" si="17"/>
        <v>0.04</v>
      </c>
      <c r="L140">
        <v>15</v>
      </c>
      <c r="M140" s="149">
        <v>31.54</v>
      </c>
      <c r="R140" s="148" t="s">
        <v>411</v>
      </c>
      <c r="T140" s="148" t="s">
        <v>112</v>
      </c>
      <c r="U140" s="148" t="s">
        <v>113</v>
      </c>
    </row>
    <row r="141" spans="2:21">
      <c r="B141" s="148" t="s">
        <v>413</v>
      </c>
      <c r="C141" s="148" t="s">
        <v>275</v>
      </c>
      <c r="D141" s="148" t="s">
        <v>412</v>
      </c>
      <c r="E141">
        <v>2020</v>
      </c>
      <c r="F141">
        <v>1</v>
      </c>
      <c r="G141">
        <v>0.1</v>
      </c>
      <c r="H141" s="163">
        <f t="shared" si="14"/>
        <v>4</v>
      </c>
      <c r="I141" s="163">
        <f t="shared" si="15"/>
        <v>0.04</v>
      </c>
      <c r="J141" s="163">
        <f t="shared" si="16"/>
        <v>4</v>
      </c>
      <c r="K141" s="163">
        <f t="shared" si="17"/>
        <v>0.04</v>
      </c>
      <c r="L141">
        <v>15</v>
      </c>
      <c r="M141" s="149">
        <v>1</v>
      </c>
      <c r="R141" s="148" t="s">
        <v>413</v>
      </c>
      <c r="T141" s="148" t="s">
        <v>112</v>
      </c>
      <c r="U141" s="148" t="s">
        <v>276</v>
      </c>
    </row>
    <row r="142" spans="2:21">
      <c r="B142" s="148" t="s">
        <v>414</v>
      </c>
      <c r="C142" s="148" t="s">
        <v>278</v>
      </c>
      <c r="D142" s="148" t="s">
        <v>412</v>
      </c>
      <c r="E142">
        <v>2020</v>
      </c>
      <c r="F142">
        <v>1</v>
      </c>
      <c r="G142">
        <v>0.1</v>
      </c>
      <c r="H142" s="163">
        <f t="shared" si="14"/>
        <v>4</v>
      </c>
      <c r="I142" s="163">
        <f t="shared" si="15"/>
        <v>0.04</v>
      </c>
      <c r="J142" s="163">
        <f t="shared" si="16"/>
        <v>4</v>
      </c>
      <c r="K142" s="163">
        <f t="shared" si="17"/>
        <v>0.04</v>
      </c>
      <c r="L142">
        <v>15</v>
      </c>
      <c r="M142" s="149">
        <v>1</v>
      </c>
      <c r="R142" s="148" t="s">
        <v>414</v>
      </c>
      <c r="T142" s="148" t="s">
        <v>112</v>
      </c>
      <c r="U142" s="148" t="s">
        <v>276</v>
      </c>
    </row>
    <row r="143" spans="2:21">
      <c r="B143" s="148" t="s">
        <v>415</v>
      </c>
      <c r="C143" s="148" t="s">
        <v>280</v>
      </c>
      <c r="D143" s="148" t="s">
        <v>412</v>
      </c>
      <c r="E143">
        <v>2020</v>
      </c>
      <c r="F143">
        <v>1</v>
      </c>
      <c r="G143">
        <v>0.1</v>
      </c>
      <c r="H143" s="163">
        <f t="shared" si="14"/>
        <v>4</v>
      </c>
      <c r="I143" s="163">
        <f t="shared" si="15"/>
        <v>0.04</v>
      </c>
      <c r="J143" s="163">
        <f t="shared" si="16"/>
        <v>4</v>
      </c>
      <c r="K143" s="163">
        <f t="shared" si="17"/>
        <v>0.04</v>
      </c>
      <c r="L143">
        <v>15</v>
      </c>
      <c r="M143" s="149">
        <v>1</v>
      </c>
      <c r="R143" s="148" t="s">
        <v>415</v>
      </c>
      <c r="T143" s="148" t="s">
        <v>112</v>
      </c>
      <c r="U143" s="148" t="s">
        <v>276</v>
      </c>
    </row>
    <row r="144" spans="2:21">
      <c r="B144" s="148" t="s">
        <v>416</v>
      </c>
      <c r="C144" s="148" t="s">
        <v>282</v>
      </c>
      <c r="D144" s="148" t="s">
        <v>412</v>
      </c>
      <c r="E144">
        <v>2020</v>
      </c>
      <c r="F144">
        <v>1</v>
      </c>
      <c r="G144">
        <v>0.1</v>
      </c>
      <c r="H144" s="163">
        <f t="shared" si="14"/>
        <v>4</v>
      </c>
      <c r="I144" s="163">
        <f t="shared" si="15"/>
        <v>0.04</v>
      </c>
      <c r="J144" s="163">
        <f t="shared" si="16"/>
        <v>4</v>
      </c>
      <c r="K144" s="163">
        <f t="shared" si="17"/>
        <v>0.04</v>
      </c>
      <c r="L144">
        <v>15</v>
      </c>
      <c r="M144" s="149">
        <v>1</v>
      </c>
      <c r="R144" s="148" t="s">
        <v>416</v>
      </c>
      <c r="T144" s="148" t="s">
        <v>112</v>
      </c>
      <c r="U144" s="148" t="s">
        <v>276</v>
      </c>
    </row>
    <row r="145" spans="2:21">
      <c r="B145" s="148" t="s">
        <v>417</v>
      </c>
      <c r="C145" s="148" t="s">
        <v>284</v>
      </c>
      <c r="D145" s="148" t="s">
        <v>412</v>
      </c>
      <c r="E145">
        <v>2020</v>
      </c>
      <c r="F145">
        <v>1</v>
      </c>
      <c r="G145">
        <v>0.1</v>
      </c>
      <c r="H145" s="163">
        <f t="shared" ref="H145:H208" si="18">H144</f>
        <v>4</v>
      </c>
      <c r="I145" s="163">
        <f t="shared" ref="I145:I208" si="19">I144</f>
        <v>0.04</v>
      </c>
      <c r="J145" s="163">
        <f t="shared" ref="J145:J208" si="20">H145</f>
        <v>4</v>
      </c>
      <c r="K145" s="163">
        <f t="shared" ref="K145:K208" si="21">I145</f>
        <v>0.04</v>
      </c>
      <c r="L145">
        <v>15</v>
      </c>
      <c r="M145" s="149">
        <v>1</v>
      </c>
      <c r="R145" s="148" t="s">
        <v>417</v>
      </c>
      <c r="T145" s="148" t="s">
        <v>112</v>
      </c>
      <c r="U145" s="148" t="s">
        <v>276</v>
      </c>
    </row>
    <row r="146" spans="2:21">
      <c r="B146" s="148" t="s">
        <v>418</v>
      </c>
      <c r="C146" s="148" t="s">
        <v>232</v>
      </c>
      <c r="D146" s="148" t="s">
        <v>419</v>
      </c>
      <c r="E146">
        <v>2020</v>
      </c>
      <c r="F146">
        <v>1</v>
      </c>
      <c r="G146">
        <v>0.15</v>
      </c>
      <c r="H146" s="163">
        <f t="shared" si="18"/>
        <v>4</v>
      </c>
      <c r="I146" s="163">
        <f t="shared" si="19"/>
        <v>0.04</v>
      </c>
      <c r="J146" s="163">
        <f t="shared" si="20"/>
        <v>4</v>
      </c>
      <c r="K146" s="163">
        <f t="shared" si="21"/>
        <v>0.04</v>
      </c>
      <c r="L146">
        <v>15</v>
      </c>
      <c r="M146" s="149">
        <v>31.54</v>
      </c>
      <c r="R146" s="148" t="s">
        <v>418</v>
      </c>
      <c r="T146" s="148" t="s">
        <v>112</v>
      </c>
      <c r="U146" s="148" t="s">
        <v>113</v>
      </c>
    </row>
    <row r="147" spans="2:21">
      <c r="B147" s="148" t="s">
        <v>420</v>
      </c>
      <c r="C147" s="148" t="s">
        <v>275</v>
      </c>
      <c r="D147" s="148" t="s">
        <v>419</v>
      </c>
      <c r="E147">
        <v>2020</v>
      </c>
      <c r="F147">
        <v>1</v>
      </c>
      <c r="G147">
        <v>0.15</v>
      </c>
      <c r="H147" s="163">
        <f t="shared" si="18"/>
        <v>4</v>
      </c>
      <c r="I147" s="163">
        <f t="shared" si="19"/>
        <v>0.04</v>
      </c>
      <c r="J147" s="163">
        <f t="shared" si="20"/>
        <v>4</v>
      </c>
      <c r="K147" s="163">
        <f t="shared" si="21"/>
        <v>0.04</v>
      </c>
      <c r="L147">
        <v>15</v>
      </c>
      <c r="M147" s="149">
        <v>1</v>
      </c>
      <c r="R147" s="148" t="s">
        <v>420</v>
      </c>
      <c r="T147" s="148" t="s">
        <v>112</v>
      </c>
      <c r="U147" s="148" t="s">
        <v>276</v>
      </c>
    </row>
    <row r="148" spans="2:21">
      <c r="B148" s="148" t="s">
        <v>421</v>
      </c>
      <c r="C148" s="148" t="s">
        <v>278</v>
      </c>
      <c r="D148" s="148" t="s">
        <v>419</v>
      </c>
      <c r="E148">
        <v>2020</v>
      </c>
      <c r="F148">
        <v>1</v>
      </c>
      <c r="G148">
        <v>0.15</v>
      </c>
      <c r="H148" s="163">
        <f t="shared" si="18"/>
        <v>4</v>
      </c>
      <c r="I148" s="163">
        <f t="shared" si="19"/>
        <v>0.04</v>
      </c>
      <c r="J148" s="163">
        <f t="shared" si="20"/>
        <v>4</v>
      </c>
      <c r="K148" s="163">
        <f t="shared" si="21"/>
        <v>0.04</v>
      </c>
      <c r="L148">
        <v>15</v>
      </c>
      <c r="M148" s="149">
        <v>1</v>
      </c>
      <c r="R148" s="148" t="s">
        <v>421</v>
      </c>
      <c r="T148" s="148" t="s">
        <v>112</v>
      </c>
      <c r="U148" s="148" t="s">
        <v>276</v>
      </c>
    </row>
    <row r="149" spans="2:21">
      <c r="B149" s="148" t="s">
        <v>422</v>
      </c>
      <c r="C149" s="148" t="s">
        <v>280</v>
      </c>
      <c r="D149" s="148" t="s">
        <v>419</v>
      </c>
      <c r="E149">
        <v>2020</v>
      </c>
      <c r="F149">
        <v>1</v>
      </c>
      <c r="G149">
        <v>0.15</v>
      </c>
      <c r="H149" s="163">
        <f t="shared" si="18"/>
        <v>4</v>
      </c>
      <c r="I149" s="163">
        <f t="shared" si="19"/>
        <v>0.04</v>
      </c>
      <c r="J149" s="163">
        <f t="shared" si="20"/>
        <v>4</v>
      </c>
      <c r="K149" s="163">
        <f t="shared" si="21"/>
        <v>0.04</v>
      </c>
      <c r="L149">
        <v>15</v>
      </c>
      <c r="M149" s="149">
        <v>1</v>
      </c>
      <c r="R149" s="148" t="s">
        <v>422</v>
      </c>
      <c r="T149" s="148" t="s">
        <v>112</v>
      </c>
      <c r="U149" s="148" t="s">
        <v>276</v>
      </c>
    </row>
    <row r="150" spans="2:21">
      <c r="B150" s="148" t="s">
        <v>423</v>
      </c>
      <c r="C150" s="148" t="s">
        <v>282</v>
      </c>
      <c r="D150" s="148" t="s">
        <v>419</v>
      </c>
      <c r="E150">
        <v>2020</v>
      </c>
      <c r="F150">
        <v>1</v>
      </c>
      <c r="G150">
        <v>0.15</v>
      </c>
      <c r="H150" s="163">
        <f t="shared" si="18"/>
        <v>4</v>
      </c>
      <c r="I150" s="163">
        <f t="shared" si="19"/>
        <v>0.04</v>
      </c>
      <c r="J150" s="163">
        <f t="shared" si="20"/>
        <v>4</v>
      </c>
      <c r="K150" s="163">
        <f t="shared" si="21"/>
        <v>0.04</v>
      </c>
      <c r="L150">
        <v>15</v>
      </c>
      <c r="M150" s="149">
        <v>1</v>
      </c>
      <c r="R150" s="148" t="s">
        <v>423</v>
      </c>
      <c r="T150" s="148" t="s">
        <v>112</v>
      </c>
      <c r="U150" s="148" t="s">
        <v>276</v>
      </c>
    </row>
    <row r="151" spans="2:21">
      <c r="B151" s="148" t="s">
        <v>424</v>
      </c>
      <c r="C151" s="148" t="s">
        <v>284</v>
      </c>
      <c r="D151" s="148" t="s">
        <v>419</v>
      </c>
      <c r="E151">
        <v>2020</v>
      </c>
      <c r="F151">
        <v>1</v>
      </c>
      <c r="G151">
        <v>0.15</v>
      </c>
      <c r="H151" s="163">
        <f t="shared" si="18"/>
        <v>4</v>
      </c>
      <c r="I151" s="163">
        <f t="shared" si="19"/>
        <v>0.04</v>
      </c>
      <c r="J151" s="163">
        <f t="shared" si="20"/>
        <v>4</v>
      </c>
      <c r="K151" s="163">
        <f t="shared" si="21"/>
        <v>0.04</v>
      </c>
      <c r="L151">
        <v>15</v>
      </c>
      <c r="M151" s="149">
        <v>1</v>
      </c>
      <c r="R151" s="148" t="s">
        <v>424</v>
      </c>
      <c r="T151" s="148" t="s">
        <v>112</v>
      </c>
      <c r="U151" s="148" t="s">
        <v>276</v>
      </c>
    </row>
    <row r="152" spans="2:21">
      <c r="B152" s="148" t="s">
        <v>425</v>
      </c>
      <c r="C152" s="148" t="s">
        <v>232</v>
      </c>
      <c r="D152" s="148" t="s">
        <v>426</v>
      </c>
      <c r="E152">
        <v>2020</v>
      </c>
      <c r="F152">
        <v>1</v>
      </c>
      <c r="G152">
        <v>0.15</v>
      </c>
      <c r="H152" s="163">
        <f t="shared" si="18"/>
        <v>4</v>
      </c>
      <c r="I152" s="163">
        <f t="shared" si="19"/>
        <v>0.04</v>
      </c>
      <c r="J152" s="163">
        <f t="shared" si="20"/>
        <v>4</v>
      </c>
      <c r="K152" s="163">
        <f t="shared" si="21"/>
        <v>0.04</v>
      </c>
      <c r="L152">
        <v>15</v>
      </c>
      <c r="M152" s="149">
        <v>31.54</v>
      </c>
      <c r="R152" s="148" t="s">
        <v>425</v>
      </c>
      <c r="T152" s="148" t="s">
        <v>112</v>
      </c>
      <c r="U152" s="148" t="s">
        <v>113</v>
      </c>
    </row>
    <row r="153" spans="2:21">
      <c r="B153" s="148" t="s">
        <v>427</v>
      </c>
      <c r="C153" s="148" t="s">
        <v>275</v>
      </c>
      <c r="D153" s="148" t="s">
        <v>426</v>
      </c>
      <c r="E153">
        <v>2020</v>
      </c>
      <c r="F153">
        <v>1</v>
      </c>
      <c r="G153">
        <v>0.15</v>
      </c>
      <c r="H153" s="163">
        <f t="shared" si="18"/>
        <v>4</v>
      </c>
      <c r="I153" s="163">
        <f t="shared" si="19"/>
        <v>0.04</v>
      </c>
      <c r="J153" s="163">
        <f t="shared" si="20"/>
        <v>4</v>
      </c>
      <c r="K153" s="163">
        <f t="shared" si="21"/>
        <v>0.04</v>
      </c>
      <c r="L153">
        <v>15</v>
      </c>
      <c r="M153" s="149">
        <v>1</v>
      </c>
      <c r="R153" s="148" t="s">
        <v>427</v>
      </c>
      <c r="T153" s="148" t="s">
        <v>112</v>
      </c>
      <c r="U153" s="148" t="s">
        <v>276</v>
      </c>
    </row>
    <row r="154" spans="2:21">
      <c r="B154" s="148" t="s">
        <v>428</v>
      </c>
      <c r="C154" s="148" t="s">
        <v>278</v>
      </c>
      <c r="D154" s="148" t="s">
        <v>426</v>
      </c>
      <c r="E154">
        <v>2020</v>
      </c>
      <c r="F154">
        <v>1</v>
      </c>
      <c r="G154">
        <v>0.15</v>
      </c>
      <c r="H154" s="163">
        <f t="shared" si="18"/>
        <v>4</v>
      </c>
      <c r="I154" s="163">
        <f t="shared" si="19"/>
        <v>0.04</v>
      </c>
      <c r="J154" s="163">
        <f t="shared" si="20"/>
        <v>4</v>
      </c>
      <c r="K154" s="163">
        <f t="shared" si="21"/>
        <v>0.04</v>
      </c>
      <c r="L154">
        <v>15</v>
      </c>
      <c r="M154" s="149">
        <v>1</v>
      </c>
      <c r="R154" s="148" t="s">
        <v>428</v>
      </c>
      <c r="T154" s="148" t="s">
        <v>112</v>
      </c>
      <c r="U154" s="148" t="s">
        <v>276</v>
      </c>
    </row>
    <row r="155" spans="2:21">
      <c r="B155" s="148" t="s">
        <v>429</v>
      </c>
      <c r="C155" s="148" t="s">
        <v>280</v>
      </c>
      <c r="D155" s="148" t="s">
        <v>426</v>
      </c>
      <c r="E155">
        <v>2020</v>
      </c>
      <c r="F155">
        <v>1</v>
      </c>
      <c r="G155">
        <v>0.15</v>
      </c>
      <c r="H155" s="163">
        <f t="shared" si="18"/>
        <v>4</v>
      </c>
      <c r="I155" s="163">
        <f t="shared" si="19"/>
        <v>0.04</v>
      </c>
      <c r="J155" s="163">
        <f t="shared" si="20"/>
        <v>4</v>
      </c>
      <c r="K155" s="163">
        <f t="shared" si="21"/>
        <v>0.04</v>
      </c>
      <c r="L155">
        <v>15</v>
      </c>
      <c r="M155" s="149">
        <v>1</v>
      </c>
      <c r="R155" s="148" t="s">
        <v>429</v>
      </c>
      <c r="T155" s="148" t="s">
        <v>112</v>
      </c>
      <c r="U155" s="148" t="s">
        <v>276</v>
      </c>
    </row>
    <row r="156" spans="2:21">
      <c r="B156" s="148" t="s">
        <v>430</v>
      </c>
      <c r="C156" s="148" t="s">
        <v>282</v>
      </c>
      <c r="D156" s="148" t="s">
        <v>426</v>
      </c>
      <c r="E156">
        <v>2020</v>
      </c>
      <c r="F156">
        <v>1</v>
      </c>
      <c r="G156">
        <v>0.15</v>
      </c>
      <c r="H156" s="163">
        <f t="shared" si="18"/>
        <v>4</v>
      </c>
      <c r="I156" s="163">
        <f t="shared" si="19"/>
        <v>0.04</v>
      </c>
      <c r="J156" s="163">
        <f t="shared" si="20"/>
        <v>4</v>
      </c>
      <c r="K156" s="163">
        <f t="shared" si="21"/>
        <v>0.04</v>
      </c>
      <c r="L156">
        <v>15</v>
      </c>
      <c r="M156" s="149">
        <v>1</v>
      </c>
      <c r="R156" s="148" t="s">
        <v>430</v>
      </c>
      <c r="T156" s="148" t="s">
        <v>112</v>
      </c>
      <c r="U156" s="148" t="s">
        <v>276</v>
      </c>
    </row>
    <row r="157" spans="2:21">
      <c r="B157" s="148" t="s">
        <v>431</v>
      </c>
      <c r="C157" s="148" t="s">
        <v>284</v>
      </c>
      <c r="D157" s="148" t="s">
        <v>426</v>
      </c>
      <c r="E157">
        <v>2020</v>
      </c>
      <c r="F157">
        <v>1</v>
      </c>
      <c r="G157">
        <v>0.15</v>
      </c>
      <c r="H157" s="163">
        <f t="shared" si="18"/>
        <v>4</v>
      </c>
      <c r="I157" s="163">
        <f t="shared" si="19"/>
        <v>0.04</v>
      </c>
      <c r="J157" s="163">
        <f t="shared" si="20"/>
        <v>4</v>
      </c>
      <c r="K157" s="163">
        <f t="shared" si="21"/>
        <v>0.04</v>
      </c>
      <c r="L157">
        <v>15</v>
      </c>
      <c r="M157" s="149">
        <v>1</v>
      </c>
      <c r="R157" s="148" t="s">
        <v>431</v>
      </c>
      <c r="T157" s="148" t="s">
        <v>112</v>
      </c>
      <c r="U157" s="148" t="s">
        <v>276</v>
      </c>
    </row>
    <row r="158" spans="2:21">
      <c r="B158" s="148" t="s">
        <v>432</v>
      </c>
      <c r="C158" s="148" t="s">
        <v>232</v>
      </c>
      <c r="D158" s="148" t="s">
        <v>433</v>
      </c>
      <c r="E158">
        <v>2020</v>
      </c>
      <c r="F158">
        <v>1</v>
      </c>
      <c r="G158">
        <v>0.15</v>
      </c>
      <c r="H158" s="163">
        <f t="shared" si="18"/>
        <v>4</v>
      </c>
      <c r="I158" s="163">
        <f t="shared" si="19"/>
        <v>0.04</v>
      </c>
      <c r="J158" s="163">
        <f t="shared" si="20"/>
        <v>4</v>
      </c>
      <c r="K158" s="163">
        <f t="shared" si="21"/>
        <v>0.04</v>
      </c>
      <c r="L158">
        <v>15</v>
      </c>
      <c r="M158" s="149">
        <v>31.54</v>
      </c>
      <c r="R158" s="148" t="s">
        <v>432</v>
      </c>
      <c r="T158" s="148" t="s">
        <v>112</v>
      </c>
      <c r="U158" s="148" t="s">
        <v>113</v>
      </c>
    </row>
    <row r="159" spans="2:21">
      <c r="B159" s="148" t="s">
        <v>434</v>
      </c>
      <c r="C159" s="148" t="s">
        <v>275</v>
      </c>
      <c r="D159" s="148" t="s">
        <v>433</v>
      </c>
      <c r="E159">
        <v>2020</v>
      </c>
      <c r="F159">
        <v>1</v>
      </c>
      <c r="G159">
        <v>0.15</v>
      </c>
      <c r="H159" s="163">
        <f t="shared" si="18"/>
        <v>4</v>
      </c>
      <c r="I159" s="163">
        <f t="shared" si="19"/>
        <v>0.04</v>
      </c>
      <c r="J159" s="163">
        <f t="shared" si="20"/>
        <v>4</v>
      </c>
      <c r="K159" s="163">
        <f t="shared" si="21"/>
        <v>0.04</v>
      </c>
      <c r="L159">
        <v>15</v>
      </c>
      <c r="M159" s="149">
        <v>1</v>
      </c>
      <c r="R159" s="148" t="s">
        <v>434</v>
      </c>
      <c r="T159" s="148" t="s">
        <v>112</v>
      </c>
      <c r="U159" s="148" t="s">
        <v>276</v>
      </c>
    </row>
    <row r="160" spans="2:21">
      <c r="B160" s="148" t="s">
        <v>435</v>
      </c>
      <c r="C160" s="148" t="s">
        <v>278</v>
      </c>
      <c r="D160" s="148" t="s">
        <v>433</v>
      </c>
      <c r="E160">
        <v>2020</v>
      </c>
      <c r="F160">
        <v>1</v>
      </c>
      <c r="G160">
        <v>0.15</v>
      </c>
      <c r="H160" s="163">
        <f t="shared" si="18"/>
        <v>4</v>
      </c>
      <c r="I160" s="163">
        <f t="shared" si="19"/>
        <v>0.04</v>
      </c>
      <c r="J160" s="163">
        <f t="shared" si="20"/>
        <v>4</v>
      </c>
      <c r="K160" s="163">
        <f t="shared" si="21"/>
        <v>0.04</v>
      </c>
      <c r="L160">
        <v>15</v>
      </c>
      <c r="M160" s="149">
        <v>1</v>
      </c>
      <c r="R160" s="148" t="s">
        <v>435</v>
      </c>
      <c r="T160" s="148" t="s">
        <v>112</v>
      </c>
      <c r="U160" s="148" t="s">
        <v>276</v>
      </c>
    </row>
    <row r="161" spans="2:21">
      <c r="B161" s="148" t="s">
        <v>436</v>
      </c>
      <c r="C161" s="148" t="s">
        <v>280</v>
      </c>
      <c r="D161" s="148" t="s">
        <v>433</v>
      </c>
      <c r="E161">
        <v>2020</v>
      </c>
      <c r="F161">
        <v>1</v>
      </c>
      <c r="G161">
        <v>0.15</v>
      </c>
      <c r="H161" s="163">
        <f t="shared" si="18"/>
        <v>4</v>
      </c>
      <c r="I161" s="163">
        <f t="shared" si="19"/>
        <v>0.04</v>
      </c>
      <c r="J161" s="163">
        <f t="shared" si="20"/>
        <v>4</v>
      </c>
      <c r="K161" s="163">
        <f t="shared" si="21"/>
        <v>0.04</v>
      </c>
      <c r="L161">
        <v>15</v>
      </c>
      <c r="M161" s="149">
        <v>1</v>
      </c>
      <c r="R161" s="148" t="s">
        <v>436</v>
      </c>
      <c r="T161" s="148" t="s">
        <v>112</v>
      </c>
      <c r="U161" s="148" t="s">
        <v>276</v>
      </c>
    </row>
    <row r="162" spans="2:21">
      <c r="B162" s="148" t="s">
        <v>437</v>
      </c>
      <c r="C162" s="148" t="s">
        <v>282</v>
      </c>
      <c r="D162" s="148" t="s">
        <v>433</v>
      </c>
      <c r="E162">
        <v>2020</v>
      </c>
      <c r="F162">
        <v>1</v>
      </c>
      <c r="G162">
        <v>0.15</v>
      </c>
      <c r="H162" s="163">
        <f t="shared" si="18"/>
        <v>4</v>
      </c>
      <c r="I162" s="163">
        <f t="shared" si="19"/>
        <v>0.04</v>
      </c>
      <c r="J162" s="163">
        <f t="shared" si="20"/>
        <v>4</v>
      </c>
      <c r="K162" s="163">
        <f t="shared" si="21"/>
        <v>0.04</v>
      </c>
      <c r="L162">
        <v>15</v>
      </c>
      <c r="M162" s="149">
        <v>1</v>
      </c>
      <c r="R162" s="148" t="s">
        <v>437</v>
      </c>
      <c r="T162" s="148" t="s">
        <v>112</v>
      </c>
      <c r="U162" s="148" t="s">
        <v>276</v>
      </c>
    </row>
    <row r="163" spans="2:21">
      <c r="B163" s="148" t="s">
        <v>438</v>
      </c>
      <c r="C163" s="148" t="s">
        <v>284</v>
      </c>
      <c r="D163" s="148" t="s">
        <v>433</v>
      </c>
      <c r="E163">
        <v>2020</v>
      </c>
      <c r="F163">
        <v>1</v>
      </c>
      <c r="G163">
        <v>0.15</v>
      </c>
      <c r="H163" s="163">
        <f t="shared" si="18"/>
        <v>4</v>
      </c>
      <c r="I163" s="163">
        <f t="shared" si="19"/>
        <v>0.04</v>
      </c>
      <c r="J163" s="163">
        <f t="shared" si="20"/>
        <v>4</v>
      </c>
      <c r="K163" s="163">
        <f t="shared" si="21"/>
        <v>0.04</v>
      </c>
      <c r="L163">
        <v>15</v>
      </c>
      <c r="M163" s="149">
        <v>1</v>
      </c>
      <c r="R163" s="148" t="s">
        <v>438</v>
      </c>
      <c r="T163" s="148" t="s">
        <v>112</v>
      </c>
      <c r="U163" s="148" t="s">
        <v>276</v>
      </c>
    </row>
    <row r="164" spans="2:21">
      <c r="B164" s="148" t="s">
        <v>439</v>
      </c>
      <c r="C164" s="148" t="s">
        <v>232</v>
      </c>
      <c r="D164" s="148" t="s">
        <v>440</v>
      </c>
      <c r="E164">
        <v>2020</v>
      </c>
      <c r="F164">
        <v>1</v>
      </c>
      <c r="G164">
        <v>0.15</v>
      </c>
      <c r="H164" s="163">
        <f t="shared" si="18"/>
        <v>4</v>
      </c>
      <c r="I164" s="163">
        <f t="shared" si="19"/>
        <v>0.04</v>
      </c>
      <c r="J164" s="163">
        <f t="shared" si="20"/>
        <v>4</v>
      </c>
      <c r="K164" s="163">
        <f t="shared" si="21"/>
        <v>0.04</v>
      </c>
      <c r="L164">
        <v>15</v>
      </c>
      <c r="M164" s="149">
        <v>31.54</v>
      </c>
      <c r="R164" s="148" t="s">
        <v>439</v>
      </c>
      <c r="T164" s="148" t="s">
        <v>112</v>
      </c>
      <c r="U164" s="148" t="s">
        <v>113</v>
      </c>
    </row>
    <row r="165" spans="2:21">
      <c r="B165" s="148" t="s">
        <v>441</v>
      </c>
      <c r="C165" s="148" t="s">
        <v>275</v>
      </c>
      <c r="D165" s="148" t="s">
        <v>440</v>
      </c>
      <c r="E165">
        <v>2020</v>
      </c>
      <c r="F165">
        <v>1</v>
      </c>
      <c r="G165">
        <v>0.15</v>
      </c>
      <c r="H165" s="163">
        <f t="shared" si="18"/>
        <v>4</v>
      </c>
      <c r="I165" s="163">
        <f t="shared" si="19"/>
        <v>0.04</v>
      </c>
      <c r="J165" s="163">
        <f t="shared" si="20"/>
        <v>4</v>
      </c>
      <c r="K165" s="163">
        <f t="shared" si="21"/>
        <v>0.04</v>
      </c>
      <c r="L165">
        <v>15</v>
      </c>
      <c r="M165" s="149">
        <v>1</v>
      </c>
      <c r="R165" s="148" t="s">
        <v>441</v>
      </c>
      <c r="T165" s="148" t="s">
        <v>112</v>
      </c>
      <c r="U165" s="148" t="s">
        <v>276</v>
      </c>
    </row>
    <row r="166" spans="2:21">
      <c r="B166" s="148" t="s">
        <v>442</v>
      </c>
      <c r="C166" s="148" t="s">
        <v>278</v>
      </c>
      <c r="D166" s="148" t="s">
        <v>440</v>
      </c>
      <c r="E166">
        <v>2020</v>
      </c>
      <c r="F166">
        <v>1</v>
      </c>
      <c r="G166">
        <v>0.15</v>
      </c>
      <c r="H166" s="163">
        <f t="shared" si="18"/>
        <v>4</v>
      </c>
      <c r="I166" s="163">
        <f t="shared" si="19"/>
        <v>0.04</v>
      </c>
      <c r="J166" s="163">
        <f t="shared" si="20"/>
        <v>4</v>
      </c>
      <c r="K166" s="163">
        <f t="shared" si="21"/>
        <v>0.04</v>
      </c>
      <c r="L166">
        <v>15</v>
      </c>
      <c r="M166" s="149">
        <v>1</v>
      </c>
      <c r="R166" s="148" t="s">
        <v>442</v>
      </c>
      <c r="T166" s="148" t="s">
        <v>112</v>
      </c>
      <c r="U166" s="148" t="s">
        <v>276</v>
      </c>
    </row>
    <row r="167" spans="2:21">
      <c r="B167" s="148" t="s">
        <v>443</v>
      </c>
      <c r="C167" s="148" t="s">
        <v>280</v>
      </c>
      <c r="D167" s="148" t="s">
        <v>440</v>
      </c>
      <c r="E167">
        <v>2020</v>
      </c>
      <c r="F167">
        <v>1</v>
      </c>
      <c r="G167">
        <v>0.15</v>
      </c>
      <c r="H167" s="163">
        <f t="shared" si="18"/>
        <v>4</v>
      </c>
      <c r="I167" s="163">
        <f t="shared" si="19"/>
        <v>0.04</v>
      </c>
      <c r="J167" s="163">
        <f t="shared" si="20"/>
        <v>4</v>
      </c>
      <c r="K167" s="163">
        <f t="shared" si="21"/>
        <v>0.04</v>
      </c>
      <c r="L167">
        <v>15</v>
      </c>
      <c r="M167" s="149">
        <v>1</v>
      </c>
      <c r="R167" s="148" t="s">
        <v>443</v>
      </c>
      <c r="T167" s="148" t="s">
        <v>112</v>
      </c>
      <c r="U167" s="148" t="s">
        <v>276</v>
      </c>
    </row>
    <row r="168" spans="2:21">
      <c r="B168" s="148" t="s">
        <v>444</v>
      </c>
      <c r="C168" s="148" t="s">
        <v>282</v>
      </c>
      <c r="D168" s="148" t="s">
        <v>440</v>
      </c>
      <c r="E168">
        <v>2020</v>
      </c>
      <c r="F168">
        <v>1</v>
      </c>
      <c r="G168">
        <v>0.15</v>
      </c>
      <c r="H168" s="163">
        <f t="shared" si="18"/>
        <v>4</v>
      </c>
      <c r="I168" s="163">
        <f t="shared" si="19"/>
        <v>0.04</v>
      </c>
      <c r="J168" s="163">
        <f t="shared" si="20"/>
        <v>4</v>
      </c>
      <c r="K168" s="163">
        <f t="shared" si="21"/>
        <v>0.04</v>
      </c>
      <c r="L168">
        <v>15</v>
      </c>
      <c r="M168" s="149">
        <v>1</v>
      </c>
      <c r="R168" s="148" t="s">
        <v>444</v>
      </c>
      <c r="T168" s="148" t="s">
        <v>112</v>
      </c>
      <c r="U168" s="148" t="s">
        <v>276</v>
      </c>
    </row>
    <row r="169" spans="2:21">
      <c r="B169" s="148" t="s">
        <v>445</v>
      </c>
      <c r="C169" s="148" t="s">
        <v>284</v>
      </c>
      <c r="D169" s="148" t="s">
        <v>440</v>
      </c>
      <c r="E169">
        <v>2020</v>
      </c>
      <c r="F169">
        <v>1</v>
      </c>
      <c r="G169">
        <v>0.15</v>
      </c>
      <c r="H169" s="163">
        <f t="shared" si="18"/>
        <v>4</v>
      </c>
      <c r="I169" s="163">
        <f t="shared" si="19"/>
        <v>0.04</v>
      </c>
      <c r="J169" s="163">
        <f t="shared" si="20"/>
        <v>4</v>
      </c>
      <c r="K169" s="163">
        <f t="shared" si="21"/>
        <v>0.04</v>
      </c>
      <c r="L169">
        <v>15</v>
      </c>
      <c r="M169" s="149">
        <v>1</v>
      </c>
      <c r="R169" s="148" t="s">
        <v>445</v>
      </c>
      <c r="T169" s="148" t="s">
        <v>112</v>
      </c>
      <c r="U169" s="148" t="s">
        <v>276</v>
      </c>
    </row>
    <row r="170" spans="2:21">
      <c r="B170" s="148" t="s">
        <v>446</v>
      </c>
      <c r="C170" s="148" t="s">
        <v>232</v>
      </c>
      <c r="D170" s="148" t="s">
        <v>447</v>
      </c>
      <c r="E170">
        <v>2020</v>
      </c>
      <c r="F170">
        <v>1</v>
      </c>
      <c r="G170">
        <v>0.15</v>
      </c>
      <c r="H170" s="163">
        <f t="shared" si="18"/>
        <v>4</v>
      </c>
      <c r="I170" s="163">
        <f t="shared" si="19"/>
        <v>0.04</v>
      </c>
      <c r="J170" s="163">
        <f t="shared" si="20"/>
        <v>4</v>
      </c>
      <c r="K170" s="163">
        <f t="shared" si="21"/>
        <v>0.04</v>
      </c>
      <c r="L170">
        <v>15</v>
      </c>
      <c r="M170" s="149">
        <v>31.54</v>
      </c>
      <c r="R170" s="148" t="s">
        <v>446</v>
      </c>
      <c r="T170" s="148" t="s">
        <v>112</v>
      </c>
      <c r="U170" s="148" t="s">
        <v>113</v>
      </c>
    </row>
    <row r="171" spans="2:21">
      <c r="B171" s="148" t="s">
        <v>448</v>
      </c>
      <c r="C171" s="148" t="s">
        <v>275</v>
      </c>
      <c r="D171" s="148" t="s">
        <v>447</v>
      </c>
      <c r="E171">
        <v>2020</v>
      </c>
      <c r="F171">
        <v>1</v>
      </c>
      <c r="G171">
        <v>0.15</v>
      </c>
      <c r="H171" s="163">
        <f t="shared" si="18"/>
        <v>4</v>
      </c>
      <c r="I171" s="163">
        <f t="shared" si="19"/>
        <v>0.04</v>
      </c>
      <c r="J171" s="163">
        <f t="shared" si="20"/>
        <v>4</v>
      </c>
      <c r="K171" s="163">
        <f t="shared" si="21"/>
        <v>0.04</v>
      </c>
      <c r="L171">
        <v>15</v>
      </c>
      <c r="M171" s="149">
        <v>1</v>
      </c>
      <c r="R171" s="148" t="s">
        <v>448</v>
      </c>
      <c r="T171" s="148" t="s">
        <v>112</v>
      </c>
      <c r="U171" s="148" t="s">
        <v>276</v>
      </c>
    </row>
    <row r="172" spans="2:21">
      <c r="B172" s="148" t="s">
        <v>449</v>
      </c>
      <c r="C172" s="148" t="s">
        <v>278</v>
      </c>
      <c r="D172" s="148" t="s">
        <v>447</v>
      </c>
      <c r="E172">
        <v>2020</v>
      </c>
      <c r="F172">
        <v>1</v>
      </c>
      <c r="G172">
        <v>0.15</v>
      </c>
      <c r="H172" s="163">
        <f t="shared" si="18"/>
        <v>4</v>
      </c>
      <c r="I172" s="163">
        <f t="shared" si="19"/>
        <v>0.04</v>
      </c>
      <c r="J172" s="163">
        <f t="shared" si="20"/>
        <v>4</v>
      </c>
      <c r="K172" s="163">
        <f t="shared" si="21"/>
        <v>0.04</v>
      </c>
      <c r="L172">
        <v>15</v>
      </c>
      <c r="M172" s="149">
        <v>1</v>
      </c>
      <c r="R172" s="148" t="s">
        <v>449</v>
      </c>
      <c r="T172" s="148" t="s">
        <v>112</v>
      </c>
      <c r="U172" s="148" t="s">
        <v>276</v>
      </c>
    </row>
    <row r="173" spans="2:21">
      <c r="B173" s="148" t="s">
        <v>450</v>
      </c>
      <c r="C173" s="148" t="s">
        <v>280</v>
      </c>
      <c r="D173" s="148" t="s">
        <v>447</v>
      </c>
      <c r="E173">
        <v>2020</v>
      </c>
      <c r="F173">
        <v>1</v>
      </c>
      <c r="G173">
        <v>0.15</v>
      </c>
      <c r="H173" s="163">
        <f t="shared" si="18"/>
        <v>4</v>
      </c>
      <c r="I173" s="163">
        <f t="shared" si="19"/>
        <v>0.04</v>
      </c>
      <c r="J173" s="163">
        <f t="shared" si="20"/>
        <v>4</v>
      </c>
      <c r="K173" s="163">
        <f t="shared" si="21"/>
        <v>0.04</v>
      </c>
      <c r="L173">
        <v>15</v>
      </c>
      <c r="M173" s="149">
        <v>1</v>
      </c>
      <c r="R173" s="148" t="s">
        <v>450</v>
      </c>
      <c r="T173" s="148" t="s">
        <v>112</v>
      </c>
      <c r="U173" s="148" t="s">
        <v>276</v>
      </c>
    </row>
    <row r="174" spans="2:21">
      <c r="B174" s="148" t="s">
        <v>451</v>
      </c>
      <c r="C174" s="148" t="s">
        <v>282</v>
      </c>
      <c r="D174" s="148" t="s">
        <v>447</v>
      </c>
      <c r="E174">
        <v>2020</v>
      </c>
      <c r="F174">
        <v>1</v>
      </c>
      <c r="G174">
        <v>0.15</v>
      </c>
      <c r="H174" s="163">
        <f t="shared" si="18"/>
        <v>4</v>
      </c>
      <c r="I174" s="163">
        <f t="shared" si="19"/>
        <v>0.04</v>
      </c>
      <c r="J174" s="163">
        <f t="shared" si="20"/>
        <v>4</v>
      </c>
      <c r="K174" s="163">
        <f t="shared" si="21"/>
        <v>0.04</v>
      </c>
      <c r="L174">
        <v>15</v>
      </c>
      <c r="M174" s="149">
        <v>1</v>
      </c>
      <c r="R174" s="148" t="s">
        <v>451</v>
      </c>
      <c r="T174" s="148" t="s">
        <v>112</v>
      </c>
      <c r="U174" s="148" t="s">
        <v>276</v>
      </c>
    </row>
    <row r="175" spans="2:21">
      <c r="B175" s="148" t="s">
        <v>452</v>
      </c>
      <c r="C175" s="148" t="s">
        <v>284</v>
      </c>
      <c r="D175" s="148" t="s">
        <v>447</v>
      </c>
      <c r="E175">
        <v>2020</v>
      </c>
      <c r="F175">
        <v>1</v>
      </c>
      <c r="G175">
        <v>0.15</v>
      </c>
      <c r="H175" s="163">
        <f t="shared" si="18"/>
        <v>4</v>
      </c>
      <c r="I175" s="163">
        <f t="shared" si="19"/>
        <v>0.04</v>
      </c>
      <c r="J175" s="163">
        <f t="shared" si="20"/>
        <v>4</v>
      </c>
      <c r="K175" s="163">
        <f t="shared" si="21"/>
        <v>0.04</v>
      </c>
      <c r="L175">
        <v>15</v>
      </c>
      <c r="M175" s="149">
        <v>1</v>
      </c>
      <c r="R175" s="148" t="s">
        <v>452</v>
      </c>
      <c r="T175" s="148" t="s">
        <v>112</v>
      </c>
      <c r="U175" s="148" t="s">
        <v>276</v>
      </c>
    </row>
    <row r="176" spans="2:21">
      <c r="B176" s="148" t="s">
        <v>453</v>
      </c>
      <c r="C176" s="148" t="s">
        <v>232</v>
      </c>
      <c r="D176" s="148" t="s">
        <v>454</v>
      </c>
      <c r="E176">
        <v>2020</v>
      </c>
      <c r="F176">
        <v>1</v>
      </c>
      <c r="G176">
        <v>0.15</v>
      </c>
      <c r="H176" s="163">
        <f t="shared" si="18"/>
        <v>4</v>
      </c>
      <c r="I176" s="163">
        <f t="shared" si="19"/>
        <v>0.04</v>
      </c>
      <c r="J176" s="163">
        <f t="shared" si="20"/>
        <v>4</v>
      </c>
      <c r="K176" s="163">
        <f t="shared" si="21"/>
        <v>0.04</v>
      </c>
      <c r="L176">
        <v>15</v>
      </c>
      <c r="M176" s="149">
        <v>31.54</v>
      </c>
      <c r="R176" s="148" t="s">
        <v>453</v>
      </c>
      <c r="T176" s="148" t="s">
        <v>112</v>
      </c>
      <c r="U176" s="148" t="s">
        <v>113</v>
      </c>
    </row>
    <row r="177" spans="2:21">
      <c r="B177" s="148" t="s">
        <v>455</v>
      </c>
      <c r="C177" s="148" t="s">
        <v>275</v>
      </c>
      <c r="D177" s="148" t="s">
        <v>454</v>
      </c>
      <c r="E177">
        <v>2020</v>
      </c>
      <c r="F177">
        <v>1</v>
      </c>
      <c r="G177">
        <v>0.15</v>
      </c>
      <c r="H177" s="163">
        <f t="shared" si="18"/>
        <v>4</v>
      </c>
      <c r="I177" s="163">
        <f t="shared" si="19"/>
        <v>0.04</v>
      </c>
      <c r="J177" s="163">
        <f t="shared" si="20"/>
        <v>4</v>
      </c>
      <c r="K177" s="163">
        <f t="shared" si="21"/>
        <v>0.04</v>
      </c>
      <c r="L177">
        <v>15</v>
      </c>
      <c r="M177" s="149">
        <v>1</v>
      </c>
      <c r="R177" s="148" t="s">
        <v>455</v>
      </c>
      <c r="T177" s="148" t="s">
        <v>112</v>
      </c>
      <c r="U177" s="148" t="s">
        <v>276</v>
      </c>
    </row>
    <row r="178" spans="2:21">
      <c r="B178" s="148" t="s">
        <v>456</v>
      </c>
      <c r="C178" s="148" t="s">
        <v>278</v>
      </c>
      <c r="D178" s="148" t="s">
        <v>454</v>
      </c>
      <c r="E178">
        <v>2020</v>
      </c>
      <c r="F178">
        <v>1</v>
      </c>
      <c r="G178">
        <v>0.15</v>
      </c>
      <c r="H178" s="163">
        <f t="shared" si="18"/>
        <v>4</v>
      </c>
      <c r="I178" s="163">
        <f t="shared" si="19"/>
        <v>0.04</v>
      </c>
      <c r="J178" s="163">
        <f t="shared" si="20"/>
        <v>4</v>
      </c>
      <c r="K178" s="163">
        <f t="shared" si="21"/>
        <v>0.04</v>
      </c>
      <c r="L178">
        <v>15</v>
      </c>
      <c r="M178" s="149">
        <v>1</v>
      </c>
      <c r="R178" s="148" t="s">
        <v>456</v>
      </c>
      <c r="T178" s="148" t="s">
        <v>112</v>
      </c>
      <c r="U178" s="148" t="s">
        <v>276</v>
      </c>
    </row>
    <row r="179" spans="2:21">
      <c r="B179" s="148" t="s">
        <v>457</v>
      </c>
      <c r="C179" s="148" t="s">
        <v>280</v>
      </c>
      <c r="D179" s="148" t="s">
        <v>454</v>
      </c>
      <c r="E179">
        <v>2020</v>
      </c>
      <c r="F179">
        <v>1</v>
      </c>
      <c r="G179">
        <v>0.15</v>
      </c>
      <c r="H179" s="163">
        <f t="shared" si="18"/>
        <v>4</v>
      </c>
      <c r="I179" s="163">
        <f t="shared" si="19"/>
        <v>0.04</v>
      </c>
      <c r="J179" s="163">
        <f t="shared" si="20"/>
        <v>4</v>
      </c>
      <c r="K179" s="163">
        <f t="shared" si="21"/>
        <v>0.04</v>
      </c>
      <c r="L179">
        <v>15</v>
      </c>
      <c r="M179" s="149">
        <v>1</v>
      </c>
      <c r="R179" s="148" t="s">
        <v>457</v>
      </c>
      <c r="T179" s="148" t="s">
        <v>112</v>
      </c>
      <c r="U179" s="148" t="s">
        <v>276</v>
      </c>
    </row>
    <row r="180" spans="2:21">
      <c r="B180" s="148" t="s">
        <v>458</v>
      </c>
      <c r="C180" s="148" t="s">
        <v>282</v>
      </c>
      <c r="D180" s="148" t="s">
        <v>454</v>
      </c>
      <c r="E180">
        <v>2020</v>
      </c>
      <c r="F180">
        <v>1</v>
      </c>
      <c r="G180">
        <v>0.15</v>
      </c>
      <c r="H180" s="163">
        <f t="shared" si="18"/>
        <v>4</v>
      </c>
      <c r="I180" s="163">
        <f t="shared" si="19"/>
        <v>0.04</v>
      </c>
      <c r="J180" s="163">
        <f t="shared" si="20"/>
        <v>4</v>
      </c>
      <c r="K180" s="163">
        <f t="shared" si="21"/>
        <v>0.04</v>
      </c>
      <c r="L180">
        <v>15</v>
      </c>
      <c r="M180" s="149">
        <v>1</v>
      </c>
      <c r="R180" s="148" t="s">
        <v>458</v>
      </c>
      <c r="T180" s="148" t="s">
        <v>112</v>
      </c>
      <c r="U180" s="148" t="s">
        <v>276</v>
      </c>
    </row>
    <row r="181" spans="2:21">
      <c r="B181" s="148" t="s">
        <v>459</v>
      </c>
      <c r="C181" s="148" t="s">
        <v>284</v>
      </c>
      <c r="D181" s="148" t="s">
        <v>454</v>
      </c>
      <c r="E181">
        <v>2020</v>
      </c>
      <c r="F181">
        <v>1</v>
      </c>
      <c r="G181">
        <v>0.15</v>
      </c>
      <c r="H181" s="163">
        <f t="shared" si="18"/>
        <v>4</v>
      </c>
      <c r="I181" s="163">
        <f t="shared" si="19"/>
        <v>0.04</v>
      </c>
      <c r="J181" s="163">
        <f t="shared" si="20"/>
        <v>4</v>
      </c>
      <c r="K181" s="163">
        <f t="shared" si="21"/>
        <v>0.04</v>
      </c>
      <c r="L181">
        <v>15</v>
      </c>
      <c r="M181" s="149">
        <v>1</v>
      </c>
      <c r="R181" s="148" t="s">
        <v>459</v>
      </c>
      <c r="T181" s="148" t="s">
        <v>112</v>
      </c>
      <c r="U181" s="148" t="s">
        <v>276</v>
      </c>
    </row>
    <row r="182" spans="2:21">
      <c r="B182" s="148" t="s">
        <v>460</v>
      </c>
      <c r="C182" s="148" t="s">
        <v>232</v>
      </c>
      <c r="D182" s="148" t="s">
        <v>461</v>
      </c>
      <c r="E182">
        <v>2020</v>
      </c>
      <c r="F182">
        <v>1</v>
      </c>
      <c r="G182">
        <v>0.15</v>
      </c>
      <c r="H182" s="163">
        <f t="shared" si="18"/>
        <v>4</v>
      </c>
      <c r="I182" s="163">
        <f t="shared" si="19"/>
        <v>0.04</v>
      </c>
      <c r="J182" s="163">
        <f t="shared" si="20"/>
        <v>4</v>
      </c>
      <c r="K182" s="163">
        <f t="shared" si="21"/>
        <v>0.04</v>
      </c>
      <c r="L182">
        <v>15</v>
      </c>
      <c r="M182" s="149">
        <v>31.54</v>
      </c>
      <c r="R182" s="148" t="s">
        <v>460</v>
      </c>
      <c r="T182" s="148" t="s">
        <v>112</v>
      </c>
      <c r="U182" s="148" t="s">
        <v>113</v>
      </c>
    </row>
    <row r="183" spans="2:21">
      <c r="B183" s="148" t="s">
        <v>462</v>
      </c>
      <c r="C183" s="148" t="s">
        <v>275</v>
      </c>
      <c r="D183" s="148" t="s">
        <v>461</v>
      </c>
      <c r="E183">
        <v>2020</v>
      </c>
      <c r="F183">
        <v>1</v>
      </c>
      <c r="G183">
        <v>0.15</v>
      </c>
      <c r="H183" s="163">
        <f t="shared" si="18"/>
        <v>4</v>
      </c>
      <c r="I183" s="163">
        <f t="shared" si="19"/>
        <v>0.04</v>
      </c>
      <c r="J183" s="163">
        <f t="shared" si="20"/>
        <v>4</v>
      </c>
      <c r="K183" s="163">
        <f t="shared" si="21"/>
        <v>0.04</v>
      </c>
      <c r="L183">
        <v>15</v>
      </c>
      <c r="M183" s="149">
        <v>1</v>
      </c>
      <c r="R183" s="148" t="s">
        <v>462</v>
      </c>
      <c r="T183" s="148" t="s">
        <v>112</v>
      </c>
      <c r="U183" s="148" t="s">
        <v>276</v>
      </c>
    </row>
    <row r="184" spans="2:21">
      <c r="B184" s="148" t="s">
        <v>463</v>
      </c>
      <c r="C184" s="148" t="s">
        <v>278</v>
      </c>
      <c r="D184" s="148" t="s">
        <v>461</v>
      </c>
      <c r="E184">
        <v>2020</v>
      </c>
      <c r="F184">
        <v>1</v>
      </c>
      <c r="G184">
        <v>0.15</v>
      </c>
      <c r="H184" s="163">
        <f t="shared" si="18"/>
        <v>4</v>
      </c>
      <c r="I184" s="163">
        <f t="shared" si="19"/>
        <v>0.04</v>
      </c>
      <c r="J184" s="163">
        <f t="shared" si="20"/>
        <v>4</v>
      </c>
      <c r="K184" s="163">
        <f t="shared" si="21"/>
        <v>0.04</v>
      </c>
      <c r="L184">
        <v>15</v>
      </c>
      <c r="M184" s="149">
        <v>1</v>
      </c>
      <c r="R184" s="148" t="s">
        <v>463</v>
      </c>
      <c r="T184" s="148" t="s">
        <v>112</v>
      </c>
      <c r="U184" s="148" t="s">
        <v>276</v>
      </c>
    </row>
    <row r="185" spans="2:21">
      <c r="B185" s="148" t="s">
        <v>464</v>
      </c>
      <c r="C185" s="148" t="s">
        <v>280</v>
      </c>
      <c r="D185" s="148" t="s">
        <v>461</v>
      </c>
      <c r="E185">
        <v>2020</v>
      </c>
      <c r="F185">
        <v>1</v>
      </c>
      <c r="G185">
        <v>0.15</v>
      </c>
      <c r="H185" s="163">
        <f t="shared" si="18"/>
        <v>4</v>
      </c>
      <c r="I185" s="163">
        <f t="shared" si="19"/>
        <v>0.04</v>
      </c>
      <c r="J185" s="163">
        <f t="shared" si="20"/>
        <v>4</v>
      </c>
      <c r="K185" s="163">
        <f t="shared" si="21"/>
        <v>0.04</v>
      </c>
      <c r="L185">
        <v>15</v>
      </c>
      <c r="M185" s="149">
        <v>1</v>
      </c>
      <c r="R185" s="148" t="s">
        <v>464</v>
      </c>
      <c r="T185" s="148" t="s">
        <v>112</v>
      </c>
      <c r="U185" s="148" t="s">
        <v>276</v>
      </c>
    </row>
    <row r="186" spans="2:21">
      <c r="B186" s="148" t="s">
        <v>465</v>
      </c>
      <c r="C186" s="148" t="s">
        <v>282</v>
      </c>
      <c r="D186" s="148" t="s">
        <v>461</v>
      </c>
      <c r="E186">
        <v>2020</v>
      </c>
      <c r="F186">
        <v>1</v>
      </c>
      <c r="G186">
        <v>0.15</v>
      </c>
      <c r="H186" s="163">
        <f t="shared" si="18"/>
        <v>4</v>
      </c>
      <c r="I186" s="163">
        <f t="shared" si="19"/>
        <v>0.04</v>
      </c>
      <c r="J186" s="163">
        <f t="shared" si="20"/>
        <v>4</v>
      </c>
      <c r="K186" s="163">
        <f t="shared" si="21"/>
        <v>0.04</v>
      </c>
      <c r="L186">
        <v>15</v>
      </c>
      <c r="M186" s="149">
        <v>1</v>
      </c>
      <c r="R186" s="148" t="s">
        <v>465</v>
      </c>
      <c r="T186" s="148" t="s">
        <v>112</v>
      </c>
      <c r="U186" s="148" t="s">
        <v>276</v>
      </c>
    </row>
    <row r="187" spans="2:21">
      <c r="B187" s="148" t="s">
        <v>466</v>
      </c>
      <c r="C187" s="148" t="s">
        <v>284</v>
      </c>
      <c r="D187" s="148" t="s">
        <v>461</v>
      </c>
      <c r="E187">
        <v>2020</v>
      </c>
      <c r="F187">
        <v>1</v>
      </c>
      <c r="G187">
        <v>0.15</v>
      </c>
      <c r="H187" s="163">
        <f t="shared" si="18"/>
        <v>4</v>
      </c>
      <c r="I187" s="163">
        <f t="shared" si="19"/>
        <v>0.04</v>
      </c>
      <c r="J187" s="163">
        <f t="shared" si="20"/>
        <v>4</v>
      </c>
      <c r="K187" s="163">
        <f t="shared" si="21"/>
        <v>0.04</v>
      </c>
      <c r="L187">
        <v>15</v>
      </c>
      <c r="M187" s="149">
        <v>1</v>
      </c>
      <c r="R187" s="148" t="s">
        <v>466</v>
      </c>
      <c r="T187" s="148" t="s">
        <v>112</v>
      </c>
      <c r="U187" s="148" t="s">
        <v>276</v>
      </c>
    </row>
    <row r="188" spans="2:21">
      <c r="B188" s="148" t="s">
        <v>467</v>
      </c>
      <c r="C188" s="148" t="s">
        <v>232</v>
      </c>
      <c r="D188" s="148" t="s">
        <v>468</v>
      </c>
      <c r="E188">
        <v>2020</v>
      </c>
      <c r="F188">
        <v>1</v>
      </c>
      <c r="G188">
        <v>0.15</v>
      </c>
      <c r="H188" s="163">
        <f t="shared" si="18"/>
        <v>4</v>
      </c>
      <c r="I188" s="163">
        <f t="shared" si="19"/>
        <v>0.04</v>
      </c>
      <c r="J188" s="163">
        <f t="shared" si="20"/>
        <v>4</v>
      </c>
      <c r="K188" s="163">
        <f t="shared" si="21"/>
        <v>0.04</v>
      </c>
      <c r="L188">
        <v>15</v>
      </c>
      <c r="M188" s="149">
        <v>31.54</v>
      </c>
      <c r="R188" s="148" t="s">
        <v>467</v>
      </c>
      <c r="T188" s="148" t="s">
        <v>112</v>
      </c>
      <c r="U188" s="148" t="s">
        <v>113</v>
      </c>
    </row>
    <row r="189" spans="2:21">
      <c r="B189" s="148" t="s">
        <v>469</v>
      </c>
      <c r="C189" s="148" t="s">
        <v>275</v>
      </c>
      <c r="D189" s="148" t="s">
        <v>468</v>
      </c>
      <c r="E189">
        <v>2020</v>
      </c>
      <c r="F189">
        <v>1</v>
      </c>
      <c r="G189">
        <v>0.15</v>
      </c>
      <c r="H189" s="163">
        <f t="shared" si="18"/>
        <v>4</v>
      </c>
      <c r="I189" s="163">
        <f t="shared" si="19"/>
        <v>0.04</v>
      </c>
      <c r="J189" s="163">
        <f t="shared" si="20"/>
        <v>4</v>
      </c>
      <c r="K189" s="163">
        <f t="shared" si="21"/>
        <v>0.04</v>
      </c>
      <c r="L189">
        <v>15</v>
      </c>
      <c r="M189" s="149">
        <v>1</v>
      </c>
      <c r="R189" s="148" t="s">
        <v>469</v>
      </c>
      <c r="T189" s="148" t="s">
        <v>112</v>
      </c>
      <c r="U189" s="148" t="s">
        <v>276</v>
      </c>
    </row>
    <row r="190" spans="2:21">
      <c r="B190" s="148" t="s">
        <v>470</v>
      </c>
      <c r="C190" s="148" t="s">
        <v>278</v>
      </c>
      <c r="D190" s="148" t="s">
        <v>468</v>
      </c>
      <c r="E190">
        <v>2020</v>
      </c>
      <c r="F190">
        <v>1</v>
      </c>
      <c r="G190">
        <v>0.15</v>
      </c>
      <c r="H190" s="163">
        <f t="shared" si="18"/>
        <v>4</v>
      </c>
      <c r="I190" s="163">
        <f t="shared" si="19"/>
        <v>0.04</v>
      </c>
      <c r="J190" s="163">
        <f t="shared" si="20"/>
        <v>4</v>
      </c>
      <c r="K190" s="163">
        <f t="shared" si="21"/>
        <v>0.04</v>
      </c>
      <c r="L190">
        <v>15</v>
      </c>
      <c r="M190" s="149">
        <v>1</v>
      </c>
      <c r="R190" s="148" t="s">
        <v>470</v>
      </c>
      <c r="T190" s="148" t="s">
        <v>112</v>
      </c>
      <c r="U190" s="148" t="s">
        <v>276</v>
      </c>
    </row>
    <row r="191" spans="2:21">
      <c r="B191" s="148" t="s">
        <v>471</v>
      </c>
      <c r="C191" s="148" t="s">
        <v>280</v>
      </c>
      <c r="D191" s="148" t="s">
        <v>468</v>
      </c>
      <c r="E191">
        <v>2020</v>
      </c>
      <c r="F191">
        <v>1</v>
      </c>
      <c r="G191">
        <v>0.15</v>
      </c>
      <c r="H191" s="163">
        <f t="shared" si="18"/>
        <v>4</v>
      </c>
      <c r="I191" s="163">
        <f t="shared" si="19"/>
        <v>0.04</v>
      </c>
      <c r="J191" s="163">
        <f t="shared" si="20"/>
        <v>4</v>
      </c>
      <c r="K191" s="163">
        <f t="shared" si="21"/>
        <v>0.04</v>
      </c>
      <c r="L191">
        <v>15</v>
      </c>
      <c r="M191" s="149">
        <v>1</v>
      </c>
      <c r="R191" s="148" t="s">
        <v>471</v>
      </c>
      <c r="T191" s="148" t="s">
        <v>112</v>
      </c>
      <c r="U191" s="148" t="s">
        <v>276</v>
      </c>
    </row>
    <row r="192" spans="2:21">
      <c r="B192" s="148" t="s">
        <v>472</v>
      </c>
      <c r="C192" s="148" t="s">
        <v>282</v>
      </c>
      <c r="D192" s="148" t="s">
        <v>468</v>
      </c>
      <c r="E192">
        <v>2020</v>
      </c>
      <c r="F192">
        <v>1</v>
      </c>
      <c r="G192">
        <v>0.15</v>
      </c>
      <c r="H192" s="163">
        <f t="shared" si="18"/>
        <v>4</v>
      </c>
      <c r="I192" s="163">
        <f t="shared" si="19"/>
        <v>0.04</v>
      </c>
      <c r="J192" s="163">
        <f t="shared" si="20"/>
        <v>4</v>
      </c>
      <c r="K192" s="163">
        <f t="shared" si="21"/>
        <v>0.04</v>
      </c>
      <c r="L192">
        <v>15</v>
      </c>
      <c r="M192" s="149">
        <v>1</v>
      </c>
      <c r="R192" s="148" t="s">
        <v>472</v>
      </c>
      <c r="T192" s="148" t="s">
        <v>112</v>
      </c>
      <c r="U192" s="148" t="s">
        <v>276</v>
      </c>
    </row>
    <row r="193" spans="2:21">
      <c r="B193" s="148" t="s">
        <v>473</v>
      </c>
      <c r="C193" s="148" t="s">
        <v>284</v>
      </c>
      <c r="D193" s="148" t="s">
        <v>468</v>
      </c>
      <c r="E193">
        <v>2020</v>
      </c>
      <c r="F193">
        <v>1</v>
      </c>
      <c r="G193">
        <v>0.15</v>
      </c>
      <c r="H193" s="163">
        <f t="shared" si="18"/>
        <v>4</v>
      </c>
      <c r="I193" s="163">
        <f t="shared" si="19"/>
        <v>0.04</v>
      </c>
      <c r="J193" s="163">
        <f t="shared" si="20"/>
        <v>4</v>
      </c>
      <c r="K193" s="163">
        <f t="shared" si="21"/>
        <v>0.04</v>
      </c>
      <c r="L193">
        <v>15</v>
      </c>
      <c r="M193" s="149">
        <v>1</v>
      </c>
      <c r="R193" s="148" t="s">
        <v>473</v>
      </c>
      <c r="T193" s="148" t="s">
        <v>112</v>
      </c>
      <c r="U193" s="148" t="s">
        <v>276</v>
      </c>
    </row>
    <row r="194" spans="2:21">
      <c r="B194" s="148" t="s">
        <v>474</v>
      </c>
      <c r="C194" s="148" t="s">
        <v>232</v>
      </c>
      <c r="D194" s="148" t="s">
        <v>475</v>
      </c>
      <c r="E194">
        <v>2020</v>
      </c>
      <c r="F194">
        <v>1</v>
      </c>
      <c r="G194">
        <v>0.15</v>
      </c>
      <c r="H194" s="163">
        <f t="shared" si="18"/>
        <v>4</v>
      </c>
      <c r="I194" s="163">
        <f t="shared" si="19"/>
        <v>0.04</v>
      </c>
      <c r="J194" s="163">
        <f t="shared" si="20"/>
        <v>4</v>
      </c>
      <c r="K194" s="163">
        <f t="shared" si="21"/>
        <v>0.04</v>
      </c>
      <c r="L194">
        <v>15</v>
      </c>
      <c r="M194" s="149">
        <v>31.54</v>
      </c>
      <c r="R194" s="148" t="s">
        <v>474</v>
      </c>
      <c r="T194" s="148" t="s">
        <v>112</v>
      </c>
      <c r="U194" s="148" t="s">
        <v>113</v>
      </c>
    </row>
    <row r="195" spans="2:21">
      <c r="B195" s="148" t="s">
        <v>476</v>
      </c>
      <c r="C195" s="148" t="s">
        <v>275</v>
      </c>
      <c r="D195" s="148" t="s">
        <v>475</v>
      </c>
      <c r="E195">
        <v>2020</v>
      </c>
      <c r="F195">
        <v>1</v>
      </c>
      <c r="G195">
        <v>0.15</v>
      </c>
      <c r="H195" s="163">
        <f t="shared" si="18"/>
        <v>4</v>
      </c>
      <c r="I195" s="163">
        <f t="shared" si="19"/>
        <v>0.04</v>
      </c>
      <c r="J195" s="163">
        <f t="shared" si="20"/>
        <v>4</v>
      </c>
      <c r="K195" s="163">
        <f t="shared" si="21"/>
        <v>0.04</v>
      </c>
      <c r="L195">
        <v>15</v>
      </c>
      <c r="M195" s="149">
        <v>1</v>
      </c>
      <c r="R195" s="148" t="s">
        <v>476</v>
      </c>
      <c r="T195" s="148" t="s">
        <v>112</v>
      </c>
      <c r="U195" s="148" t="s">
        <v>276</v>
      </c>
    </row>
    <row r="196" spans="2:21">
      <c r="B196" s="148" t="s">
        <v>477</v>
      </c>
      <c r="C196" s="148" t="s">
        <v>278</v>
      </c>
      <c r="D196" s="148" t="s">
        <v>475</v>
      </c>
      <c r="E196">
        <v>2020</v>
      </c>
      <c r="F196">
        <v>1</v>
      </c>
      <c r="G196">
        <v>0.15</v>
      </c>
      <c r="H196" s="163">
        <f t="shared" si="18"/>
        <v>4</v>
      </c>
      <c r="I196" s="163">
        <f t="shared" si="19"/>
        <v>0.04</v>
      </c>
      <c r="J196" s="163">
        <f t="shared" si="20"/>
        <v>4</v>
      </c>
      <c r="K196" s="163">
        <f t="shared" si="21"/>
        <v>0.04</v>
      </c>
      <c r="L196">
        <v>15</v>
      </c>
      <c r="M196" s="149">
        <v>1</v>
      </c>
      <c r="R196" s="148" t="s">
        <v>477</v>
      </c>
      <c r="T196" s="148" t="s">
        <v>112</v>
      </c>
      <c r="U196" s="148" t="s">
        <v>276</v>
      </c>
    </row>
    <row r="197" spans="2:21">
      <c r="B197" s="148" t="s">
        <v>478</v>
      </c>
      <c r="C197" s="148" t="s">
        <v>280</v>
      </c>
      <c r="D197" s="148" t="s">
        <v>475</v>
      </c>
      <c r="E197">
        <v>2020</v>
      </c>
      <c r="F197">
        <v>1</v>
      </c>
      <c r="G197">
        <v>0.15</v>
      </c>
      <c r="H197" s="163">
        <f t="shared" si="18"/>
        <v>4</v>
      </c>
      <c r="I197" s="163">
        <f t="shared" si="19"/>
        <v>0.04</v>
      </c>
      <c r="J197" s="163">
        <f t="shared" si="20"/>
        <v>4</v>
      </c>
      <c r="K197" s="163">
        <f t="shared" si="21"/>
        <v>0.04</v>
      </c>
      <c r="L197">
        <v>15</v>
      </c>
      <c r="M197" s="149">
        <v>1</v>
      </c>
      <c r="R197" s="148" t="s">
        <v>478</v>
      </c>
      <c r="T197" s="148" t="s">
        <v>112</v>
      </c>
      <c r="U197" s="148" t="s">
        <v>276</v>
      </c>
    </row>
    <row r="198" spans="2:21">
      <c r="B198" s="148" t="s">
        <v>479</v>
      </c>
      <c r="C198" s="148" t="s">
        <v>282</v>
      </c>
      <c r="D198" s="148" t="s">
        <v>475</v>
      </c>
      <c r="E198">
        <v>2020</v>
      </c>
      <c r="F198">
        <v>1</v>
      </c>
      <c r="G198">
        <v>0.15</v>
      </c>
      <c r="H198" s="163">
        <f t="shared" si="18"/>
        <v>4</v>
      </c>
      <c r="I198" s="163">
        <f t="shared" si="19"/>
        <v>0.04</v>
      </c>
      <c r="J198" s="163">
        <f t="shared" si="20"/>
        <v>4</v>
      </c>
      <c r="K198" s="163">
        <f t="shared" si="21"/>
        <v>0.04</v>
      </c>
      <c r="L198">
        <v>15</v>
      </c>
      <c r="M198" s="149">
        <v>1</v>
      </c>
      <c r="R198" s="148" t="s">
        <v>479</v>
      </c>
      <c r="T198" s="148" t="s">
        <v>112</v>
      </c>
      <c r="U198" s="148" t="s">
        <v>276</v>
      </c>
    </row>
    <row r="199" spans="2:21">
      <c r="B199" s="148" t="s">
        <v>480</v>
      </c>
      <c r="C199" s="148" t="s">
        <v>284</v>
      </c>
      <c r="D199" s="148" t="s">
        <v>475</v>
      </c>
      <c r="E199">
        <v>2020</v>
      </c>
      <c r="F199">
        <v>1</v>
      </c>
      <c r="G199">
        <v>0.15</v>
      </c>
      <c r="H199" s="163">
        <f t="shared" si="18"/>
        <v>4</v>
      </c>
      <c r="I199" s="163">
        <f t="shared" si="19"/>
        <v>0.04</v>
      </c>
      <c r="J199" s="163">
        <f t="shared" si="20"/>
        <v>4</v>
      </c>
      <c r="K199" s="163">
        <f t="shared" si="21"/>
        <v>0.04</v>
      </c>
      <c r="L199">
        <v>15</v>
      </c>
      <c r="M199" s="149">
        <v>1</v>
      </c>
      <c r="R199" s="148" t="s">
        <v>480</v>
      </c>
      <c r="T199" s="148" t="s">
        <v>112</v>
      </c>
      <c r="U199" s="148" t="s">
        <v>276</v>
      </c>
    </row>
    <row r="200" spans="2:21">
      <c r="B200" s="148" t="s">
        <v>481</v>
      </c>
      <c r="C200" s="148" t="s">
        <v>232</v>
      </c>
      <c r="D200" s="148" t="s">
        <v>482</v>
      </c>
      <c r="E200">
        <v>2020</v>
      </c>
      <c r="F200">
        <v>1</v>
      </c>
      <c r="G200">
        <v>0.15</v>
      </c>
      <c r="H200" s="163">
        <f t="shared" si="18"/>
        <v>4</v>
      </c>
      <c r="I200" s="163">
        <f t="shared" si="19"/>
        <v>0.04</v>
      </c>
      <c r="J200" s="163">
        <f t="shared" si="20"/>
        <v>4</v>
      </c>
      <c r="K200" s="163">
        <f t="shared" si="21"/>
        <v>0.04</v>
      </c>
      <c r="L200">
        <v>15</v>
      </c>
      <c r="M200" s="149">
        <v>31.54</v>
      </c>
      <c r="R200" s="148" t="s">
        <v>481</v>
      </c>
      <c r="T200" s="148" t="s">
        <v>112</v>
      </c>
      <c r="U200" s="148" t="s">
        <v>113</v>
      </c>
    </row>
    <row r="201" spans="2:21">
      <c r="B201" s="148" t="s">
        <v>483</v>
      </c>
      <c r="C201" s="148" t="s">
        <v>275</v>
      </c>
      <c r="D201" s="148" t="s">
        <v>482</v>
      </c>
      <c r="E201">
        <v>2020</v>
      </c>
      <c r="F201">
        <v>1</v>
      </c>
      <c r="G201">
        <v>0.15</v>
      </c>
      <c r="H201" s="163">
        <f t="shared" si="18"/>
        <v>4</v>
      </c>
      <c r="I201" s="163">
        <f t="shared" si="19"/>
        <v>0.04</v>
      </c>
      <c r="J201" s="163">
        <f t="shared" si="20"/>
        <v>4</v>
      </c>
      <c r="K201" s="163">
        <f t="shared" si="21"/>
        <v>0.04</v>
      </c>
      <c r="L201">
        <v>15</v>
      </c>
      <c r="M201" s="149">
        <v>1</v>
      </c>
      <c r="R201" s="148" t="s">
        <v>483</v>
      </c>
      <c r="T201" s="148" t="s">
        <v>112</v>
      </c>
      <c r="U201" s="148" t="s">
        <v>276</v>
      </c>
    </row>
    <row r="202" spans="2:21">
      <c r="B202" s="148" t="s">
        <v>484</v>
      </c>
      <c r="C202" s="148" t="s">
        <v>278</v>
      </c>
      <c r="D202" s="148" t="s">
        <v>482</v>
      </c>
      <c r="E202">
        <v>2020</v>
      </c>
      <c r="F202">
        <v>1</v>
      </c>
      <c r="G202">
        <v>0.15</v>
      </c>
      <c r="H202" s="163">
        <f t="shared" si="18"/>
        <v>4</v>
      </c>
      <c r="I202" s="163">
        <f t="shared" si="19"/>
        <v>0.04</v>
      </c>
      <c r="J202" s="163">
        <f t="shared" si="20"/>
        <v>4</v>
      </c>
      <c r="K202" s="163">
        <f t="shared" si="21"/>
        <v>0.04</v>
      </c>
      <c r="L202">
        <v>15</v>
      </c>
      <c r="M202" s="149">
        <v>1</v>
      </c>
      <c r="R202" s="148" t="s">
        <v>484</v>
      </c>
      <c r="T202" s="148" t="s">
        <v>112</v>
      </c>
      <c r="U202" s="148" t="s">
        <v>276</v>
      </c>
    </row>
    <row r="203" spans="2:21">
      <c r="B203" s="148" t="s">
        <v>485</v>
      </c>
      <c r="C203" s="148" t="s">
        <v>280</v>
      </c>
      <c r="D203" s="148" t="s">
        <v>482</v>
      </c>
      <c r="E203">
        <v>2020</v>
      </c>
      <c r="F203">
        <v>1</v>
      </c>
      <c r="G203">
        <v>0.15</v>
      </c>
      <c r="H203" s="163">
        <f t="shared" si="18"/>
        <v>4</v>
      </c>
      <c r="I203" s="163">
        <f t="shared" si="19"/>
        <v>0.04</v>
      </c>
      <c r="J203" s="163">
        <f t="shared" si="20"/>
        <v>4</v>
      </c>
      <c r="K203" s="163">
        <f t="shared" si="21"/>
        <v>0.04</v>
      </c>
      <c r="L203">
        <v>15</v>
      </c>
      <c r="M203" s="149">
        <v>1</v>
      </c>
      <c r="R203" s="148" t="s">
        <v>485</v>
      </c>
      <c r="T203" s="148" t="s">
        <v>112</v>
      </c>
      <c r="U203" s="148" t="s">
        <v>276</v>
      </c>
    </row>
    <row r="204" spans="2:21">
      <c r="B204" s="148" t="s">
        <v>486</v>
      </c>
      <c r="C204" s="148" t="s">
        <v>282</v>
      </c>
      <c r="D204" s="148" t="s">
        <v>482</v>
      </c>
      <c r="E204">
        <v>2020</v>
      </c>
      <c r="F204">
        <v>1</v>
      </c>
      <c r="G204">
        <v>0.15</v>
      </c>
      <c r="H204" s="163">
        <f t="shared" si="18"/>
        <v>4</v>
      </c>
      <c r="I204" s="163">
        <f t="shared" si="19"/>
        <v>0.04</v>
      </c>
      <c r="J204" s="163">
        <f t="shared" si="20"/>
        <v>4</v>
      </c>
      <c r="K204" s="163">
        <f t="shared" si="21"/>
        <v>0.04</v>
      </c>
      <c r="L204">
        <v>15</v>
      </c>
      <c r="M204" s="149">
        <v>1</v>
      </c>
      <c r="R204" s="148" t="s">
        <v>486</v>
      </c>
      <c r="T204" s="148" t="s">
        <v>112</v>
      </c>
      <c r="U204" s="148" t="s">
        <v>276</v>
      </c>
    </row>
    <row r="205" spans="2:21">
      <c r="B205" s="148" t="s">
        <v>487</v>
      </c>
      <c r="C205" s="148" t="s">
        <v>284</v>
      </c>
      <c r="D205" s="148" t="s">
        <v>482</v>
      </c>
      <c r="E205">
        <v>2020</v>
      </c>
      <c r="F205">
        <v>1</v>
      </c>
      <c r="G205">
        <v>0.15</v>
      </c>
      <c r="H205" s="163">
        <f t="shared" si="18"/>
        <v>4</v>
      </c>
      <c r="I205" s="163">
        <f t="shared" si="19"/>
        <v>0.04</v>
      </c>
      <c r="J205" s="163">
        <f t="shared" si="20"/>
        <v>4</v>
      </c>
      <c r="K205" s="163">
        <f t="shared" si="21"/>
        <v>0.04</v>
      </c>
      <c r="L205">
        <v>15</v>
      </c>
      <c r="M205" s="149">
        <v>1</v>
      </c>
      <c r="R205" s="148" t="s">
        <v>487</v>
      </c>
      <c r="T205" s="148" t="s">
        <v>112</v>
      </c>
      <c r="U205" s="148" t="s">
        <v>276</v>
      </c>
    </row>
    <row r="206" spans="2:21">
      <c r="B206" s="148" t="s">
        <v>488</v>
      </c>
      <c r="C206" s="148" t="s">
        <v>232</v>
      </c>
      <c r="D206" s="148" t="s">
        <v>489</v>
      </c>
      <c r="E206">
        <v>2020</v>
      </c>
      <c r="F206">
        <v>1</v>
      </c>
      <c r="G206">
        <v>0.1</v>
      </c>
      <c r="H206" s="163">
        <f t="shared" si="18"/>
        <v>4</v>
      </c>
      <c r="I206" s="163">
        <f t="shared" si="19"/>
        <v>0.04</v>
      </c>
      <c r="J206" s="163">
        <f t="shared" si="20"/>
        <v>4</v>
      </c>
      <c r="K206" s="163">
        <f t="shared" si="21"/>
        <v>0.04</v>
      </c>
      <c r="L206">
        <v>10</v>
      </c>
      <c r="M206" s="149">
        <v>31.54</v>
      </c>
      <c r="R206" s="148" t="s">
        <v>488</v>
      </c>
      <c r="T206" s="148" t="s">
        <v>112</v>
      </c>
      <c r="U206" s="148" t="s">
        <v>113</v>
      </c>
    </row>
    <row r="207" spans="2:21">
      <c r="B207" s="148" t="s">
        <v>490</v>
      </c>
      <c r="C207" s="148" t="s">
        <v>275</v>
      </c>
      <c r="D207" s="148" t="s">
        <v>489</v>
      </c>
      <c r="E207">
        <v>2020</v>
      </c>
      <c r="F207">
        <v>1</v>
      </c>
      <c r="G207">
        <v>0.1</v>
      </c>
      <c r="H207" s="163">
        <f t="shared" si="18"/>
        <v>4</v>
      </c>
      <c r="I207" s="163">
        <f t="shared" si="19"/>
        <v>0.04</v>
      </c>
      <c r="J207" s="163">
        <f t="shared" si="20"/>
        <v>4</v>
      </c>
      <c r="K207" s="163">
        <f t="shared" si="21"/>
        <v>0.04</v>
      </c>
      <c r="L207">
        <v>10</v>
      </c>
      <c r="M207" s="149">
        <v>1</v>
      </c>
      <c r="R207" s="148" t="s">
        <v>490</v>
      </c>
      <c r="T207" s="148" t="s">
        <v>112</v>
      </c>
      <c r="U207" s="148" t="s">
        <v>276</v>
      </c>
    </row>
    <row r="208" spans="2:21">
      <c r="B208" s="148" t="s">
        <v>491</v>
      </c>
      <c r="C208" s="148" t="s">
        <v>232</v>
      </c>
      <c r="D208" s="148" t="s">
        <v>492</v>
      </c>
      <c r="E208">
        <v>2020</v>
      </c>
      <c r="F208">
        <v>1</v>
      </c>
      <c r="G208">
        <v>0.1</v>
      </c>
      <c r="H208" s="163">
        <f t="shared" si="18"/>
        <v>4</v>
      </c>
      <c r="I208" s="163">
        <f t="shared" si="19"/>
        <v>0.04</v>
      </c>
      <c r="J208" s="163">
        <f t="shared" si="20"/>
        <v>4</v>
      </c>
      <c r="K208" s="163">
        <f t="shared" si="21"/>
        <v>0.04</v>
      </c>
      <c r="L208">
        <v>10</v>
      </c>
      <c r="M208" s="149">
        <v>31.54</v>
      </c>
      <c r="R208" s="148" t="s">
        <v>491</v>
      </c>
      <c r="T208" s="148" t="s">
        <v>112</v>
      </c>
      <c r="U208" s="148" t="s">
        <v>113</v>
      </c>
    </row>
    <row r="209" spans="2:21">
      <c r="B209" s="148" t="s">
        <v>493</v>
      </c>
      <c r="C209" s="148" t="s">
        <v>275</v>
      </c>
      <c r="D209" s="148" t="s">
        <v>492</v>
      </c>
      <c r="E209">
        <v>2020</v>
      </c>
      <c r="F209">
        <v>1</v>
      </c>
      <c r="G209">
        <v>0.1</v>
      </c>
      <c r="H209" s="163">
        <f t="shared" ref="H209:H225" si="22">H208</f>
        <v>4</v>
      </c>
      <c r="I209" s="163">
        <f t="shared" ref="I209:I225" si="23">I208</f>
        <v>0.04</v>
      </c>
      <c r="J209" s="163">
        <f t="shared" ref="J209:J225" si="24">H209</f>
        <v>4</v>
      </c>
      <c r="K209" s="163">
        <f t="shared" ref="K209:K225" si="25">I209</f>
        <v>0.04</v>
      </c>
      <c r="L209">
        <v>10</v>
      </c>
      <c r="M209" s="149">
        <v>1</v>
      </c>
      <c r="R209" s="148" t="s">
        <v>493</v>
      </c>
      <c r="T209" s="148" t="s">
        <v>112</v>
      </c>
      <c r="U209" s="148" t="s">
        <v>276</v>
      </c>
    </row>
    <row r="210" spans="2:21">
      <c r="B210" s="148" t="s">
        <v>494</v>
      </c>
      <c r="C210" s="148" t="s">
        <v>232</v>
      </c>
      <c r="D210" s="148" t="s">
        <v>495</v>
      </c>
      <c r="E210">
        <v>2020</v>
      </c>
      <c r="F210">
        <v>1</v>
      </c>
      <c r="G210">
        <v>0.1</v>
      </c>
      <c r="H210" s="163">
        <f t="shared" si="22"/>
        <v>4</v>
      </c>
      <c r="I210" s="163">
        <f t="shared" si="23"/>
        <v>0.04</v>
      </c>
      <c r="J210" s="163">
        <f t="shared" si="24"/>
        <v>4</v>
      </c>
      <c r="K210" s="163">
        <f t="shared" si="25"/>
        <v>0.04</v>
      </c>
      <c r="L210">
        <v>10</v>
      </c>
      <c r="M210" s="149">
        <v>31.54</v>
      </c>
      <c r="R210" s="148" t="s">
        <v>494</v>
      </c>
      <c r="T210" s="148" t="s">
        <v>112</v>
      </c>
      <c r="U210" s="148" t="s">
        <v>113</v>
      </c>
    </row>
    <row r="211" spans="2:21">
      <c r="B211" s="148" t="s">
        <v>496</v>
      </c>
      <c r="C211" s="148" t="s">
        <v>275</v>
      </c>
      <c r="D211" s="148" t="s">
        <v>495</v>
      </c>
      <c r="E211">
        <v>2020</v>
      </c>
      <c r="F211">
        <v>1</v>
      </c>
      <c r="G211">
        <v>0.1</v>
      </c>
      <c r="H211" s="163">
        <f t="shared" si="22"/>
        <v>4</v>
      </c>
      <c r="I211" s="163">
        <f t="shared" si="23"/>
        <v>0.04</v>
      </c>
      <c r="J211" s="163">
        <f t="shared" si="24"/>
        <v>4</v>
      </c>
      <c r="K211" s="163">
        <f t="shared" si="25"/>
        <v>0.04</v>
      </c>
      <c r="L211">
        <v>10</v>
      </c>
      <c r="M211" s="149">
        <v>1</v>
      </c>
      <c r="R211" s="148" t="s">
        <v>496</v>
      </c>
      <c r="T211" s="148" t="s">
        <v>112</v>
      </c>
      <c r="U211" s="148" t="s">
        <v>276</v>
      </c>
    </row>
    <row r="212" spans="2:21">
      <c r="B212" s="148" t="s">
        <v>497</v>
      </c>
      <c r="C212" s="148" t="s">
        <v>232</v>
      </c>
      <c r="D212" s="148" t="s">
        <v>498</v>
      </c>
      <c r="E212">
        <v>2020</v>
      </c>
      <c r="F212">
        <v>1</v>
      </c>
      <c r="G212">
        <v>0.1</v>
      </c>
      <c r="H212" s="163">
        <f t="shared" si="22"/>
        <v>4</v>
      </c>
      <c r="I212" s="163">
        <f t="shared" si="23"/>
        <v>0.04</v>
      </c>
      <c r="J212" s="163">
        <f t="shared" si="24"/>
        <v>4</v>
      </c>
      <c r="K212" s="163">
        <f t="shared" si="25"/>
        <v>0.04</v>
      </c>
      <c r="L212">
        <v>10</v>
      </c>
      <c r="M212" s="149">
        <v>31.54</v>
      </c>
      <c r="R212" s="148" t="s">
        <v>497</v>
      </c>
      <c r="T212" s="148" t="s">
        <v>112</v>
      </c>
      <c r="U212" s="148" t="s">
        <v>113</v>
      </c>
    </row>
    <row r="213" spans="2:21">
      <c r="B213" s="148" t="s">
        <v>499</v>
      </c>
      <c r="C213" s="148" t="s">
        <v>275</v>
      </c>
      <c r="D213" s="148" t="s">
        <v>498</v>
      </c>
      <c r="E213">
        <v>2020</v>
      </c>
      <c r="F213">
        <v>1</v>
      </c>
      <c r="G213">
        <v>0.1</v>
      </c>
      <c r="H213" s="163">
        <f t="shared" si="22"/>
        <v>4</v>
      </c>
      <c r="I213" s="163">
        <f t="shared" si="23"/>
        <v>0.04</v>
      </c>
      <c r="J213" s="163">
        <f t="shared" si="24"/>
        <v>4</v>
      </c>
      <c r="K213" s="163">
        <f t="shared" si="25"/>
        <v>0.04</v>
      </c>
      <c r="L213">
        <v>10</v>
      </c>
      <c r="M213" s="149">
        <v>1</v>
      </c>
      <c r="R213" s="148" t="s">
        <v>499</v>
      </c>
      <c r="T213" s="148" t="s">
        <v>112</v>
      </c>
      <c r="U213" s="148" t="s">
        <v>276</v>
      </c>
    </row>
    <row r="214" spans="2:21">
      <c r="B214" s="148" t="s">
        <v>500</v>
      </c>
      <c r="C214" s="148" t="s">
        <v>232</v>
      </c>
      <c r="D214" s="148" t="s">
        <v>501</v>
      </c>
      <c r="E214">
        <v>2020</v>
      </c>
      <c r="F214">
        <v>1</v>
      </c>
      <c r="G214">
        <v>0.1</v>
      </c>
      <c r="H214" s="163">
        <f t="shared" si="22"/>
        <v>4</v>
      </c>
      <c r="I214" s="163">
        <f t="shared" si="23"/>
        <v>0.04</v>
      </c>
      <c r="J214" s="163">
        <f t="shared" si="24"/>
        <v>4</v>
      </c>
      <c r="K214" s="163">
        <f t="shared" si="25"/>
        <v>0.04</v>
      </c>
      <c r="L214">
        <v>10</v>
      </c>
      <c r="M214" s="149">
        <v>31.54</v>
      </c>
      <c r="R214" s="148" t="s">
        <v>500</v>
      </c>
      <c r="T214" s="148" t="s">
        <v>112</v>
      </c>
      <c r="U214" s="148" t="s">
        <v>113</v>
      </c>
    </row>
    <row r="215" spans="2:21">
      <c r="B215" s="148" t="s">
        <v>502</v>
      </c>
      <c r="C215" s="148" t="s">
        <v>275</v>
      </c>
      <c r="D215" s="148" t="s">
        <v>501</v>
      </c>
      <c r="E215">
        <v>2020</v>
      </c>
      <c r="F215">
        <v>1</v>
      </c>
      <c r="G215">
        <v>0.1</v>
      </c>
      <c r="H215" s="163">
        <f t="shared" si="22"/>
        <v>4</v>
      </c>
      <c r="I215" s="163">
        <f t="shared" si="23"/>
        <v>0.04</v>
      </c>
      <c r="J215" s="163">
        <f t="shared" si="24"/>
        <v>4</v>
      </c>
      <c r="K215" s="163">
        <f t="shared" si="25"/>
        <v>0.04</v>
      </c>
      <c r="L215">
        <v>10</v>
      </c>
      <c r="M215" s="149">
        <v>1</v>
      </c>
      <c r="R215" s="148" t="s">
        <v>502</v>
      </c>
      <c r="T215" s="148" t="s">
        <v>112</v>
      </c>
      <c r="U215" s="148" t="s">
        <v>276</v>
      </c>
    </row>
    <row r="216" spans="2:21">
      <c r="B216" s="148" t="s">
        <v>503</v>
      </c>
      <c r="C216" s="148" t="s">
        <v>232</v>
      </c>
      <c r="D216" s="148" t="s">
        <v>504</v>
      </c>
      <c r="E216">
        <v>2020</v>
      </c>
      <c r="F216">
        <v>1</v>
      </c>
      <c r="G216">
        <v>0.1</v>
      </c>
      <c r="H216" s="163">
        <f t="shared" si="22"/>
        <v>4</v>
      </c>
      <c r="I216" s="163">
        <f t="shared" si="23"/>
        <v>0.04</v>
      </c>
      <c r="J216" s="163">
        <f t="shared" si="24"/>
        <v>4</v>
      </c>
      <c r="K216" s="163">
        <f t="shared" si="25"/>
        <v>0.04</v>
      </c>
      <c r="L216">
        <v>10</v>
      </c>
      <c r="M216" s="149">
        <v>31.54</v>
      </c>
      <c r="R216" s="148" t="s">
        <v>503</v>
      </c>
      <c r="T216" s="148" t="s">
        <v>112</v>
      </c>
      <c r="U216" s="148" t="s">
        <v>113</v>
      </c>
    </row>
    <row r="217" spans="2:21">
      <c r="B217" s="148" t="s">
        <v>505</v>
      </c>
      <c r="C217" s="148" t="s">
        <v>275</v>
      </c>
      <c r="D217" s="148" t="s">
        <v>504</v>
      </c>
      <c r="E217">
        <v>2020</v>
      </c>
      <c r="F217">
        <v>1</v>
      </c>
      <c r="G217">
        <v>0.1</v>
      </c>
      <c r="H217" s="163">
        <f t="shared" si="22"/>
        <v>4</v>
      </c>
      <c r="I217" s="163">
        <f t="shared" si="23"/>
        <v>0.04</v>
      </c>
      <c r="J217" s="163">
        <f t="shared" si="24"/>
        <v>4</v>
      </c>
      <c r="K217" s="163">
        <f t="shared" si="25"/>
        <v>0.04</v>
      </c>
      <c r="L217">
        <v>10</v>
      </c>
      <c r="M217" s="149">
        <v>1</v>
      </c>
      <c r="R217" s="148" t="s">
        <v>505</v>
      </c>
      <c r="T217" s="148" t="s">
        <v>112</v>
      </c>
      <c r="U217" s="148" t="s">
        <v>276</v>
      </c>
    </row>
    <row r="218" spans="2:21">
      <c r="B218" s="148" t="s">
        <v>506</v>
      </c>
      <c r="C218" s="148" t="s">
        <v>232</v>
      </c>
      <c r="D218" s="148" t="s">
        <v>507</v>
      </c>
      <c r="E218">
        <v>2020</v>
      </c>
      <c r="F218">
        <v>1</v>
      </c>
      <c r="G218">
        <v>0.1</v>
      </c>
      <c r="H218" s="163">
        <f t="shared" si="22"/>
        <v>4</v>
      </c>
      <c r="I218" s="163">
        <f t="shared" si="23"/>
        <v>0.04</v>
      </c>
      <c r="J218" s="163">
        <f t="shared" si="24"/>
        <v>4</v>
      </c>
      <c r="K218" s="163">
        <f t="shared" si="25"/>
        <v>0.04</v>
      </c>
      <c r="L218">
        <v>10</v>
      </c>
      <c r="M218" s="149">
        <v>31.54</v>
      </c>
      <c r="R218" s="148" t="s">
        <v>506</v>
      </c>
      <c r="T218" s="148" t="s">
        <v>112</v>
      </c>
      <c r="U218" s="148" t="s">
        <v>113</v>
      </c>
    </row>
    <row r="219" spans="2:21">
      <c r="B219" s="148" t="s">
        <v>508</v>
      </c>
      <c r="C219" s="148" t="s">
        <v>275</v>
      </c>
      <c r="D219" s="148" t="s">
        <v>507</v>
      </c>
      <c r="E219">
        <v>2020</v>
      </c>
      <c r="F219">
        <v>1</v>
      </c>
      <c r="G219">
        <v>0.1</v>
      </c>
      <c r="H219" s="163">
        <f t="shared" si="22"/>
        <v>4</v>
      </c>
      <c r="I219" s="163">
        <f t="shared" si="23"/>
        <v>0.04</v>
      </c>
      <c r="J219" s="163">
        <f t="shared" si="24"/>
        <v>4</v>
      </c>
      <c r="K219" s="163">
        <f t="shared" si="25"/>
        <v>0.04</v>
      </c>
      <c r="L219">
        <v>10</v>
      </c>
      <c r="M219" s="149">
        <v>1</v>
      </c>
      <c r="R219" s="148" t="s">
        <v>508</v>
      </c>
      <c r="T219" s="148" t="s">
        <v>112</v>
      </c>
      <c r="U219" s="148" t="s">
        <v>276</v>
      </c>
    </row>
    <row r="220" spans="2:21">
      <c r="B220" s="148" t="s">
        <v>509</v>
      </c>
      <c r="C220" s="148" t="s">
        <v>232</v>
      </c>
      <c r="D220" s="148" t="s">
        <v>510</v>
      </c>
      <c r="E220">
        <v>2020</v>
      </c>
      <c r="F220">
        <v>1</v>
      </c>
      <c r="G220">
        <v>0.1</v>
      </c>
      <c r="H220" s="163">
        <f t="shared" si="22"/>
        <v>4</v>
      </c>
      <c r="I220" s="163">
        <f t="shared" si="23"/>
        <v>0.04</v>
      </c>
      <c r="J220" s="163">
        <f t="shared" si="24"/>
        <v>4</v>
      </c>
      <c r="K220" s="163">
        <f t="shared" si="25"/>
        <v>0.04</v>
      </c>
      <c r="L220">
        <v>10</v>
      </c>
      <c r="M220" s="149">
        <v>31.54</v>
      </c>
      <c r="R220" s="148" t="s">
        <v>509</v>
      </c>
      <c r="T220" s="148" t="s">
        <v>112</v>
      </c>
      <c r="U220" s="148" t="s">
        <v>113</v>
      </c>
    </row>
    <row r="221" spans="2:21">
      <c r="B221" s="148" t="s">
        <v>511</v>
      </c>
      <c r="C221" s="148" t="s">
        <v>275</v>
      </c>
      <c r="D221" s="148" t="s">
        <v>510</v>
      </c>
      <c r="E221">
        <v>2020</v>
      </c>
      <c r="F221">
        <v>1</v>
      </c>
      <c r="G221">
        <v>0.1</v>
      </c>
      <c r="H221" s="163">
        <f t="shared" si="22"/>
        <v>4</v>
      </c>
      <c r="I221" s="163">
        <f t="shared" si="23"/>
        <v>0.04</v>
      </c>
      <c r="J221" s="163">
        <f t="shared" si="24"/>
        <v>4</v>
      </c>
      <c r="K221" s="163">
        <f t="shared" si="25"/>
        <v>0.04</v>
      </c>
      <c r="L221">
        <v>10</v>
      </c>
      <c r="M221" s="149">
        <v>1</v>
      </c>
      <c r="R221" s="148" t="s">
        <v>511</v>
      </c>
      <c r="T221" s="148" t="s">
        <v>112</v>
      </c>
      <c r="U221" s="148" t="s">
        <v>276</v>
      </c>
    </row>
    <row r="222" spans="2:21">
      <c r="B222" s="148" t="s">
        <v>512</v>
      </c>
      <c r="C222" s="148" t="s">
        <v>232</v>
      </c>
      <c r="D222" s="148" t="s">
        <v>513</v>
      </c>
      <c r="E222">
        <v>2020</v>
      </c>
      <c r="F222">
        <v>1</v>
      </c>
      <c r="G222">
        <v>0.1</v>
      </c>
      <c r="H222" s="163">
        <f t="shared" si="22"/>
        <v>4</v>
      </c>
      <c r="I222" s="163">
        <f t="shared" si="23"/>
        <v>0.04</v>
      </c>
      <c r="J222" s="163">
        <f t="shared" si="24"/>
        <v>4</v>
      </c>
      <c r="K222" s="163">
        <f t="shared" si="25"/>
        <v>0.04</v>
      </c>
      <c r="L222">
        <v>10</v>
      </c>
      <c r="M222" s="149">
        <v>31.54</v>
      </c>
      <c r="R222" s="148" t="s">
        <v>512</v>
      </c>
      <c r="T222" s="148" t="s">
        <v>112</v>
      </c>
      <c r="U222" s="148" t="s">
        <v>113</v>
      </c>
    </row>
    <row r="223" spans="2:21">
      <c r="B223" s="148" t="s">
        <v>514</v>
      </c>
      <c r="C223" s="148" t="s">
        <v>275</v>
      </c>
      <c r="D223" s="148" t="s">
        <v>513</v>
      </c>
      <c r="E223">
        <v>2020</v>
      </c>
      <c r="F223">
        <v>1</v>
      </c>
      <c r="G223">
        <v>0.1</v>
      </c>
      <c r="H223" s="163">
        <f t="shared" si="22"/>
        <v>4</v>
      </c>
      <c r="I223" s="163">
        <f t="shared" si="23"/>
        <v>0.04</v>
      </c>
      <c r="J223" s="163">
        <f t="shared" si="24"/>
        <v>4</v>
      </c>
      <c r="K223" s="163">
        <f t="shared" si="25"/>
        <v>0.04</v>
      </c>
      <c r="L223">
        <v>10</v>
      </c>
      <c r="M223" s="149">
        <v>1</v>
      </c>
      <c r="R223" s="148" t="s">
        <v>514</v>
      </c>
      <c r="T223" s="148" t="s">
        <v>112</v>
      </c>
      <c r="U223" s="148" t="s">
        <v>276</v>
      </c>
    </row>
    <row r="224" spans="2:21">
      <c r="B224" s="148" t="s">
        <v>515</v>
      </c>
      <c r="C224" s="148" t="s">
        <v>232</v>
      </c>
      <c r="D224" s="148" t="s">
        <v>516</v>
      </c>
      <c r="E224">
        <v>2020</v>
      </c>
      <c r="F224">
        <v>1</v>
      </c>
      <c r="G224">
        <v>0.1</v>
      </c>
      <c r="H224" s="163">
        <f t="shared" si="22"/>
        <v>4</v>
      </c>
      <c r="I224" s="163">
        <f t="shared" si="23"/>
        <v>0.04</v>
      </c>
      <c r="J224" s="163">
        <f t="shared" si="24"/>
        <v>4</v>
      </c>
      <c r="K224" s="163">
        <f t="shared" si="25"/>
        <v>0.04</v>
      </c>
      <c r="L224">
        <v>10</v>
      </c>
      <c r="M224" s="149">
        <v>31.54</v>
      </c>
      <c r="R224" s="148" t="s">
        <v>515</v>
      </c>
      <c r="T224" s="148" t="s">
        <v>112</v>
      </c>
      <c r="U224" s="148" t="s">
        <v>113</v>
      </c>
    </row>
    <row r="225" spans="2:21">
      <c r="B225" s="148" t="s">
        <v>517</v>
      </c>
      <c r="C225" s="148" t="s">
        <v>275</v>
      </c>
      <c r="D225" s="148" t="s">
        <v>516</v>
      </c>
      <c r="E225">
        <v>2020</v>
      </c>
      <c r="F225">
        <v>1</v>
      </c>
      <c r="G225">
        <v>0.1</v>
      </c>
      <c r="H225" s="163">
        <f t="shared" si="22"/>
        <v>4</v>
      </c>
      <c r="I225" s="163">
        <f t="shared" si="23"/>
        <v>0.04</v>
      </c>
      <c r="J225" s="163">
        <f t="shared" si="24"/>
        <v>4</v>
      </c>
      <c r="K225" s="163">
        <f t="shared" si="25"/>
        <v>0.04</v>
      </c>
      <c r="L225">
        <v>10</v>
      </c>
      <c r="M225" s="149">
        <v>1</v>
      </c>
      <c r="R225" s="148" t="s">
        <v>517</v>
      </c>
      <c r="T225" s="148" t="s">
        <v>112</v>
      </c>
      <c r="U225" s="148" t="s">
        <v>276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Y33"/>
  <sheetViews>
    <sheetView zoomScale="70" zoomScaleNormal="70" workbookViewId="0">
      <selection activeCell="H11" sqref="H11"/>
    </sheetView>
  </sheetViews>
  <sheetFormatPr defaultColWidth="9" defaultRowHeight="14.5"/>
  <cols>
    <col min="3" max="3" width="21.1796875" customWidth="1"/>
    <col min="4" max="5" width="15.26953125" customWidth="1"/>
    <col min="7" max="7" width="12" customWidth="1"/>
    <col min="14" max="14" width="8" customWidth="1"/>
    <col min="15" max="15" width="33.90625" customWidth="1"/>
    <col min="19" max="19" width="18" customWidth="1"/>
  </cols>
  <sheetData>
    <row r="1" spans="3:25">
      <c r="O1" s="129"/>
    </row>
    <row r="3" spans="3:25">
      <c r="E3" s="107"/>
      <c r="Q3" s="136"/>
      <c r="R3" s="136"/>
      <c r="S3" s="137"/>
      <c r="T3" s="137"/>
      <c r="U3" s="137"/>
      <c r="V3" s="137"/>
      <c r="W3" s="137"/>
      <c r="X3" s="137"/>
      <c r="Y3" s="137"/>
    </row>
    <row r="4" spans="3:25">
      <c r="C4" s="108"/>
      <c r="D4" s="108"/>
      <c r="E4" s="108"/>
      <c r="F4" s="109"/>
      <c r="G4" s="110"/>
      <c r="H4" s="110"/>
      <c r="I4" s="110"/>
      <c r="J4" s="110"/>
      <c r="K4" s="110"/>
      <c r="L4" s="110"/>
      <c r="M4" s="130"/>
      <c r="N4" s="130"/>
      <c r="O4" s="131"/>
      <c r="Q4" s="138"/>
      <c r="R4" s="139"/>
      <c r="S4" s="138"/>
      <c r="T4" s="138"/>
      <c r="U4" s="138"/>
      <c r="V4" s="138"/>
      <c r="W4" s="138"/>
      <c r="X4" s="138"/>
      <c r="Y4" s="138"/>
    </row>
    <row r="5" spans="3:25">
      <c r="C5" s="111"/>
      <c r="D5" s="111"/>
      <c r="E5" s="112"/>
      <c r="G5" s="113"/>
      <c r="I5" s="132"/>
      <c r="J5" s="132"/>
      <c r="K5" s="132"/>
      <c r="L5" s="132"/>
      <c r="M5" s="132"/>
      <c r="N5" s="132"/>
      <c r="Q5" s="140"/>
      <c r="R5" s="140"/>
      <c r="S5" s="140"/>
      <c r="T5" s="140"/>
      <c r="U5" s="140"/>
      <c r="V5" s="140"/>
      <c r="W5" s="140"/>
      <c r="X5" s="140"/>
      <c r="Y5" s="140"/>
    </row>
    <row r="6" spans="3:25">
      <c r="C6" s="114"/>
      <c r="D6" s="115"/>
      <c r="E6" s="114"/>
      <c r="I6" s="132"/>
      <c r="J6" s="132"/>
      <c r="K6" s="132"/>
      <c r="L6" s="132"/>
      <c r="M6" s="132"/>
      <c r="Q6" s="141"/>
      <c r="R6" s="142"/>
      <c r="S6" s="142"/>
      <c r="T6" s="142"/>
      <c r="U6" s="142"/>
      <c r="V6" s="142"/>
      <c r="W6" s="142"/>
      <c r="X6" s="142"/>
      <c r="Y6" s="142"/>
    </row>
    <row r="7" spans="3:25">
      <c r="C7" s="116"/>
      <c r="D7" s="117"/>
      <c r="E7" s="116"/>
      <c r="I7" s="132"/>
      <c r="J7" s="132"/>
      <c r="K7" s="132"/>
      <c r="L7" s="132"/>
      <c r="M7" s="132"/>
      <c r="Q7" s="143"/>
      <c r="S7" s="143"/>
      <c r="T7" s="144"/>
      <c r="U7" s="137"/>
      <c r="V7" s="143"/>
      <c r="W7" s="143"/>
      <c r="X7" s="137"/>
      <c r="Y7" s="137"/>
    </row>
    <row r="8" spans="3:25">
      <c r="C8" s="116"/>
      <c r="D8" s="118"/>
      <c r="E8" s="116"/>
      <c r="G8" s="119"/>
      <c r="I8" s="132"/>
      <c r="J8" s="132"/>
      <c r="K8" s="132"/>
      <c r="L8" s="132"/>
      <c r="M8" s="132"/>
      <c r="Q8" s="143"/>
      <c r="S8" s="143"/>
      <c r="T8" s="144"/>
      <c r="U8" s="137"/>
      <c r="V8" s="143"/>
      <c r="W8" s="143"/>
      <c r="X8" s="137"/>
      <c r="Y8" s="137"/>
    </row>
    <row r="9" spans="3:25">
      <c r="C9" s="116"/>
      <c r="D9" s="120"/>
      <c r="E9" s="116"/>
      <c r="G9" s="119"/>
      <c r="I9" s="132"/>
      <c r="J9" s="132"/>
      <c r="K9" s="132"/>
      <c r="L9" s="132"/>
      <c r="M9" s="132"/>
      <c r="Q9" s="137"/>
      <c r="R9" s="137"/>
      <c r="S9" s="145"/>
      <c r="T9" s="144"/>
      <c r="U9" s="137"/>
      <c r="V9" s="137"/>
      <c r="W9" s="137"/>
      <c r="X9" s="137"/>
      <c r="Y9" s="137"/>
    </row>
    <row r="10" spans="3:25">
      <c r="C10" s="116"/>
      <c r="D10" s="118"/>
      <c r="E10" s="116"/>
      <c r="H10" s="121"/>
      <c r="I10" s="132"/>
      <c r="J10" s="132"/>
      <c r="K10" s="132"/>
      <c r="L10" s="132"/>
      <c r="M10" s="132"/>
      <c r="Q10" s="137"/>
      <c r="R10" s="137"/>
      <c r="S10" s="145"/>
      <c r="T10" s="144"/>
      <c r="U10" s="137"/>
      <c r="V10" s="137"/>
      <c r="W10" s="137"/>
      <c r="X10" s="137"/>
      <c r="Y10" s="137"/>
    </row>
    <row r="11" spans="3:25">
      <c r="C11" s="116"/>
      <c r="D11" s="118"/>
      <c r="E11" s="116"/>
      <c r="H11" s="121"/>
      <c r="I11" s="132"/>
      <c r="J11" s="132"/>
      <c r="K11" s="132"/>
      <c r="L11" s="132"/>
      <c r="M11" s="132"/>
      <c r="Q11" s="146"/>
      <c r="R11" s="146"/>
      <c r="S11" s="145"/>
      <c r="T11" s="147"/>
      <c r="U11" s="137"/>
      <c r="V11" s="137"/>
      <c r="W11" s="137"/>
      <c r="X11" s="137"/>
      <c r="Y11" s="146"/>
    </row>
    <row r="12" spans="3:25">
      <c r="C12" s="114"/>
      <c r="D12" s="122"/>
      <c r="E12" s="114"/>
      <c r="H12" s="121"/>
      <c r="I12" s="132"/>
      <c r="J12" s="132"/>
      <c r="K12" s="132"/>
      <c r="L12" s="132"/>
      <c r="M12" s="132"/>
      <c r="R12" s="145"/>
      <c r="S12" s="145"/>
      <c r="T12" s="144"/>
      <c r="U12" s="137"/>
      <c r="V12" s="137"/>
      <c r="W12" s="137"/>
      <c r="X12" s="137"/>
      <c r="Y12" s="137"/>
    </row>
    <row r="13" spans="3:25">
      <c r="C13" s="116"/>
      <c r="D13" s="116"/>
      <c r="E13" s="118"/>
      <c r="H13" s="121"/>
      <c r="I13" s="132"/>
      <c r="J13" s="132"/>
      <c r="K13" s="132"/>
      <c r="L13" s="132"/>
      <c r="M13" s="132"/>
      <c r="N13" s="132"/>
      <c r="R13" s="145"/>
      <c r="S13" s="145"/>
      <c r="T13" s="144"/>
      <c r="U13" s="137"/>
      <c r="V13" s="137"/>
      <c r="W13" s="137"/>
      <c r="X13" s="137"/>
      <c r="Y13" s="137"/>
    </row>
    <row r="14" spans="3:25">
      <c r="C14" s="114"/>
      <c r="D14" s="114"/>
      <c r="E14" s="114"/>
      <c r="I14" s="132"/>
      <c r="J14" s="132"/>
      <c r="K14" s="132"/>
      <c r="L14" s="132"/>
      <c r="M14" s="132"/>
      <c r="R14" s="145"/>
      <c r="S14" s="145"/>
      <c r="T14" s="144"/>
      <c r="U14" s="137"/>
      <c r="V14" s="137"/>
      <c r="W14" s="137"/>
      <c r="X14" s="137"/>
      <c r="Y14" s="137"/>
    </row>
    <row r="15" spans="3:25">
      <c r="C15" s="123"/>
      <c r="D15" s="124"/>
      <c r="E15" s="123"/>
      <c r="I15" s="132"/>
      <c r="J15" s="132"/>
      <c r="K15" s="132"/>
      <c r="L15" s="132"/>
      <c r="M15" s="132"/>
      <c r="R15" s="145"/>
      <c r="S15" s="145"/>
      <c r="T15" s="144"/>
      <c r="U15" s="137"/>
      <c r="V15" s="137"/>
      <c r="W15" s="137"/>
      <c r="X15" s="137"/>
      <c r="Y15" s="137"/>
    </row>
    <row r="16" spans="3:25">
      <c r="Q16" s="137"/>
      <c r="R16" s="137"/>
      <c r="S16" s="145"/>
      <c r="T16" s="144"/>
      <c r="U16" s="137"/>
      <c r="V16" s="137"/>
      <c r="W16" s="137"/>
      <c r="X16" s="137"/>
      <c r="Y16" s="137"/>
    </row>
    <row r="17" spans="3:25">
      <c r="Q17" s="137"/>
      <c r="R17" s="137"/>
      <c r="S17" s="145"/>
      <c r="T17" s="144"/>
      <c r="U17" s="137"/>
      <c r="V17" s="137"/>
      <c r="W17" s="137"/>
      <c r="X17" s="137"/>
      <c r="Y17" s="137"/>
    </row>
    <row r="18" spans="3:25">
      <c r="S18" s="145"/>
      <c r="U18" s="137"/>
      <c r="V18" s="137"/>
      <c r="X18" s="137"/>
    </row>
    <row r="19" spans="3:25">
      <c r="S19" s="145"/>
      <c r="U19" s="137"/>
      <c r="V19" s="137"/>
      <c r="X19" s="137"/>
    </row>
    <row r="21" spans="3:25" ht="15.5">
      <c r="C21" s="116"/>
      <c r="D21" s="116"/>
      <c r="E21" s="125"/>
      <c r="F21" s="116"/>
      <c r="G21" s="116"/>
      <c r="H21" s="116"/>
      <c r="I21" s="116"/>
      <c r="J21" s="116"/>
      <c r="K21" s="116"/>
      <c r="L21" s="116"/>
      <c r="M21" s="116"/>
      <c r="O21" s="133"/>
    </row>
    <row r="22" spans="3:25">
      <c r="C22" s="126"/>
      <c r="D22" s="126"/>
      <c r="E22" s="126"/>
      <c r="F22" s="127"/>
      <c r="G22" s="127"/>
      <c r="H22" s="127"/>
      <c r="I22" s="127"/>
      <c r="J22" s="127"/>
      <c r="K22" s="127"/>
      <c r="L22" s="127"/>
      <c r="M22" s="134"/>
    </row>
    <row r="23" spans="3:25">
      <c r="C23" s="111"/>
      <c r="D23" s="111"/>
      <c r="E23" s="112"/>
      <c r="F23" s="111"/>
      <c r="G23" s="111"/>
      <c r="H23" s="111"/>
      <c r="I23" s="111"/>
      <c r="J23" s="111"/>
      <c r="K23" s="111"/>
      <c r="L23" s="111"/>
    </row>
    <row r="24" spans="3:25">
      <c r="C24" s="114"/>
      <c r="D24" s="115"/>
      <c r="E24" s="114"/>
      <c r="F24" s="114"/>
      <c r="G24" s="114"/>
      <c r="H24" s="114"/>
      <c r="I24" s="114"/>
      <c r="J24" s="114"/>
      <c r="K24" s="114"/>
      <c r="L24" s="114"/>
      <c r="M24" s="135"/>
    </row>
    <row r="25" spans="3:25">
      <c r="C25" s="116"/>
      <c r="D25" s="117"/>
      <c r="E25" s="116"/>
      <c r="F25" s="114"/>
      <c r="G25" s="114"/>
      <c r="H25" s="114"/>
      <c r="I25" s="114"/>
      <c r="J25" s="114"/>
      <c r="K25" s="114"/>
      <c r="L25" s="114"/>
    </row>
    <row r="26" spans="3:25">
      <c r="C26" s="116"/>
      <c r="D26" s="118"/>
      <c r="E26" s="116"/>
      <c r="F26" s="114"/>
      <c r="G26" s="114"/>
      <c r="H26" s="114"/>
      <c r="I26" s="114"/>
      <c r="J26" s="114"/>
      <c r="K26" s="114"/>
      <c r="L26" s="114"/>
    </row>
    <row r="27" spans="3:25">
      <c r="C27" s="116"/>
      <c r="D27" s="120"/>
      <c r="E27" s="116"/>
      <c r="F27" s="114"/>
      <c r="G27" s="114"/>
      <c r="H27" s="114"/>
      <c r="I27" s="114"/>
      <c r="J27" s="114"/>
      <c r="K27" s="114"/>
      <c r="L27" s="114"/>
    </row>
    <row r="28" spans="3:25">
      <c r="C28" s="116"/>
      <c r="D28" s="118"/>
      <c r="E28" s="116"/>
      <c r="F28" s="114"/>
      <c r="G28" s="114"/>
      <c r="H28" s="114"/>
      <c r="I28" s="114"/>
      <c r="J28" s="114"/>
      <c r="K28" s="114"/>
      <c r="L28" s="114"/>
    </row>
    <row r="29" spans="3:25">
      <c r="C29" s="116"/>
      <c r="D29" s="118"/>
      <c r="E29" s="116"/>
      <c r="F29" s="114"/>
      <c r="G29" s="114"/>
      <c r="H29" s="114"/>
      <c r="I29" s="114"/>
      <c r="J29" s="114"/>
      <c r="K29" s="114"/>
      <c r="L29" s="114"/>
    </row>
    <row r="30" spans="3:25">
      <c r="C30" s="114"/>
      <c r="D30" s="122"/>
      <c r="E30" s="114"/>
      <c r="F30" s="114"/>
      <c r="G30" s="114"/>
      <c r="H30" s="114"/>
      <c r="I30" s="114"/>
      <c r="J30" s="114"/>
      <c r="K30" s="114"/>
      <c r="L30" s="114"/>
      <c r="M30" s="135"/>
    </row>
    <row r="31" spans="3:25">
      <c r="C31" s="116"/>
      <c r="D31" s="116"/>
      <c r="E31" s="118"/>
      <c r="F31" s="128"/>
      <c r="G31" s="128"/>
      <c r="H31" s="128"/>
      <c r="I31" s="128"/>
      <c r="J31" s="128"/>
      <c r="K31" s="128"/>
      <c r="L31" s="128"/>
    </row>
    <row r="32" spans="3:25">
      <c r="C32" s="114"/>
      <c r="D32" s="114"/>
      <c r="E32" s="114"/>
      <c r="F32" s="114"/>
      <c r="G32" s="114"/>
      <c r="H32" s="114"/>
      <c r="I32" s="114"/>
      <c r="J32" s="114"/>
      <c r="K32" s="114"/>
      <c r="L32" s="114"/>
      <c r="M32" s="135"/>
    </row>
    <row r="33" spans="3:12">
      <c r="C33" s="123"/>
      <c r="D33" s="124"/>
      <c r="E33" s="123"/>
      <c r="F33" s="123"/>
      <c r="G33" s="123"/>
      <c r="H33" s="123"/>
      <c r="I33" s="123"/>
      <c r="J33" s="123"/>
      <c r="K33" s="123"/>
      <c r="L33" s="123"/>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7"/>
  <sheetViews>
    <sheetView workbookViewId="0">
      <selection activeCell="H16" sqref="H16"/>
    </sheetView>
  </sheetViews>
  <sheetFormatPr defaultColWidth="9" defaultRowHeight="14.5"/>
  <sheetData>
    <row r="7" spans="5:5">
      <c r="E7" t="s">
        <v>518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9"/>
  <sheetViews>
    <sheetView workbookViewId="0">
      <selection activeCell="H23" sqref="H23"/>
    </sheetView>
  </sheetViews>
  <sheetFormatPr defaultColWidth="9" defaultRowHeight="14.5"/>
  <sheetData>
    <row r="9" spans="5:5">
      <c r="E9" t="s">
        <v>519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FC444"/>
  <sheetViews>
    <sheetView tabSelected="1" zoomScale="55" zoomScaleNormal="55" workbookViewId="0">
      <selection activeCell="C21" sqref="C21"/>
    </sheetView>
  </sheetViews>
  <sheetFormatPr defaultColWidth="9.08984375" defaultRowHeight="14.5"/>
  <cols>
    <col min="1" max="1" width="38.453125" style="63"/>
    <col min="2" max="2" width="37.08984375" style="63"/>
    <col min="3" max="5" width="13.453125" style="63" customWidth="1"/>
    <col min="6" max="6" width="12.453125" style="1" customWidth="1"/>
    <col min="7" max="7" width="13.453125" style="1" customWidth="1"/>
    <col min="8" max="8" width="11.7265625" style="1"/>
    <col min="9" max="9" width="13" style="1" customWidth="1"/>
    <col min="10" max="10" width="15.453125" style="64" customWidth="1"/>
    <col min="11" max="11" width="15.26953125" style="1" customWidth="1"/>
    <col min="12" max="12" width="17.6328125" style="1" customWidth="1"/>
    <col min="13" max="13" width="16.81640625" style="1"/>
    <col min="14" max="14" width="17.6328125" style="1" customWidth="1"/>
    <col min="15" max="15" width="8.81640625" style="1"/>
    <col min="16" max="16" width="10.453125" style="1" customWidth="1"/>
    <col min="17" max="17" width="15.26953125" style="1" customWidth="1"/>
    <col min="18" max="19" width="12" style="1" customWidth="1"/>
    <col min="20" max="21" width="8.81640625" style="1"/>
    <col min="22" max="22" width="8.453125" style="1" customWidth="1"/>
    <col min="23" max="23" width="13.26953125" style="63" customWidth="1"/>
    <col min="24" max="24" width="8" style="63"/>
    <col min="25" max="25" width="28.08984375" style="63"/>
    <col min="26" max="26" width="11.453125" style="63"/>
    <col min="27" max="27" width="15.81640625" style="1"/>
    <col min="28" max="28" width="14.81640625" style="1"/>
    <col min="29" max="29" width="14.81640625" style="63"/>
    <col min="30" max="30" width="12.453125" style="1"/>
    <col min="31" max="31" width="12.453125" style="1" customWidth="1"/>
    <col min="32" max="32" width="13" style="1"/>
    <col min="33" max="34" width="8.81640625" style="1"/>
    <col min="35" max="35" width="13" style="1" customWidth="1"/>
    <col min="36" max="36" width="12.453125" style="1" customWidth="1"/>
    <col min="37" max="37" width="8.81640625" style="1"/>
    <col min="38" max="16383" width="9.08984375" style="62"/>
  </cols>
  <sheetData>
    <row r="1" spans="1:37" s="62" customFormat="1" ht="13">
      <c r="A1" s="65"/>
      <c r="B1" s="66"/>
      <c r="C1" s="66"/>
      <c r="D1" s="66"/>
      <c r="E1" s="67"/>
      <c r="F1" s="68"/>
      <c r="G1" s="1"/>
      <c r="H1" s="1"/>
      <c r="I1" s="1"/>
      <c r="J1" s="1"/>
      <c r="K1" s="1"/>
      <c r="L1" s="1"/>
      <c r="M1" s="1"/>
      <c r="N1" s="1"/>
      <c r="O1" s="1"/>
      <c r="P1" s="1"/>
      <c r="Q1" s="1"/>
      <c r="R1" s="1"/>
      <c r="S1" s="1"/>
      <c r="T1" s="1"/>
      <c r="U1" s="63"/>
      <c r="V1" s="63"/>
      <c r="W1" s="63"/>
      <c r="X1" s="63"/>
      <c r="Y1" s="1"/>
      <c r="Z1" s="1"/>
      <c r="AA1" s="63"/>
      <c r="AB1" s="1"/>
      <c r="AC1" s="1"/>
      <c r="AD1" s="1"/>
      <c r="AE1" s="1"/>
      <c r="AF1" s="1"/>
      <c r="AG1" s="1"/>
      <c r="AH1" s="1"/>
      <c r="AI1" s="1"/>
    </row>
    <row r="2" spans="1:37" s="62" customFormat="1" ht="12.5">
      <c r="A2" s="63"/>
      <c r="B2" s="63"/>
      <c r="C2" s="63"/>
      <c r="D2" s="63"/>
      <c r="E2" s="63"/>
      <c r="F2" s="1"/>
      <c r="G2" s="1"/>
      <c r="H2" s="1"/>
      <c r="I2" s="1"/>
      <c r="J2" s="1"/>
      <c r="K2" s="1"/>
      <c r="L2" s="1"/>
      <c r="M2" s="1"/>
      <c r="N2" s="1"/>
      <c r="O2" s="1"/>
      <c r="P2" s="1"/>
      <c r="Q2" s="1"/>
      <c r="R2" s="1"/>
      <c r="S2" s="1"/>
      <c r="T2" s="1"/>
      <c r="U2" s="63"/>
      <c r="V2" s="63"/>
      <c r="W2" s="63"/>
      <c r="X2" s="63"/>
      <c r="Y2" s="1"/>
      <c r="Z2" s="1"/>
      <c r="AA2" s="63"/>
      <c r="AB2" s="1"/>
      <c r="AC2" s="1"/>
      <c r="AD2" s="1"/>
      <c r="AE2" s="1"/>
      <c r="AF2" s="1"/>
      <c r="AG2" s="1"/>
      <c r="AH2" s="1"/>
      <c r="AI2" s="1"/>
    </row>
    <row r="3" spans="1:37" s="62" customFormat="1" ht="25">
      <c r="A3" s="63"/>
      <c r="B3" s="63"/>
      <c r="C3" s="63"/>
      <c r="D3" s="63"/>
      <c r="E3" s="63"/>
      <c r="F3" s="64" t="s">
        <v>520</v>
      </c>
      <c r="G3" s="64" t="s">
        <v>521</v>
      </c>
      <c r="H3" s="64"/>
      <c r="I3" s="64"/>
      <c r="J3" s="1"/>
      <c r="K3" s="1"/>
      <c r="L3" s="1" t="s">
        <v>522</v>
      </c>
      <c r="M3" s="1"/>
      <c r="N3" s="1"/>
      <c r="O3" s="1"/>
      <c r="P3" s="1" t="s">
        <v>523</v>
      </c>
      <c r="Q3" s="1"/>
      <c r="R3" s="1"/>
      <c r="S3" s="1"/>
      <c r="T3" s="1"/>
      <c r="U3" s="91"/>
      <c r="V3" s="63"/>
      <c r="W3" s="91"/>
      <c r="X3" s="63"/>
      <c r="Y3" s="1"/>
      <c r="Z3" s="1"/>
      <c r="AA3" s="63"/>
      <c r="AB3" s="64"/>
      <c r="AC3" s="64"/>
      <c r="AD3" s="64"/>
      <c r="AE3" s="64"/>
      <c r="AF3" s="1"/>
      <c r="AG3" s="64"/>
      <c r="AH3" s="64"/>
    </row>
    <row r="4" spans="1:37" s="62" customFormat="1" ht="13">
      <c r="A4" s="63"/>
      <c r="B4" s="63"/>
      <c r="C4" s="63"/>
      <c r="D4" s="63"/>
      <c r="E4" s="26" t="s">
        <v>1</v>
      </c>
      <c r="F4" s="64"/>
      <c r="G4" s="64"/>
      <c r="H4" s="64"/>
      <c r="I4" s="64"/>
      <c r="J4" s="1"/>
      <c r="K4" s="1"/>
      <c r="L4" s="1"/>
      <c r="M4" s="1"/>
      <c r="N4" s="1"/>
      <c r="O4" s="1"/>
      <c r="P4" s="1"/>
      <c r="Q4" s="1"/>
      <c r="R4" s="1"/>
      <c r="S4" s="1"/>
      <c r="T4" s="1"/>
      <c r="U4" s="1"/>
      <c r="V4" s="63"/>
      <c r="W4" s="63"/>
      <c r="X4" s="63"/>
      <c r="Y4" s="63"/>
      <c r="Z4" s="1"/>
      <c r="AA4" s="1"/>
      <c r="AB4" s="63"/>
      <c r="AC4" s="1"/>
      <c r="AD4" s="1"/>
      <c r="AE4" s="1"/>
      <c r="AF4" s="1"/>
      <c r="AG4" s="1"/>
      <c r="AH4" s="1"/>
      <c r="AI4" s="1"/>
    </row>
    <row r="5" spans="1:37" s="62" customFormat="1" ht="13">
      <c r="A5" s="69" t="s">
        <v>3</v>
      </c>
      <c r="B5" s="69" t="s">
        <v>4</v>
      </c>
      <c r="C5" s="69" t="s">
        <v>5</v>
      </c>
      <c r="D5" s="69" t="s">
        <v>40</v>
      </c>
      <c r="E5" s="69" t="s">
        <v>524</v>
      </c>
      <c r="F5" s="1" t="s">
        <v>40</v>
      </c>
      <c r="G5" s="1" t="s">
        <v>40</v>
      </c>
      <c r="H5" s="70" t="s">
        <v>8</v>
      </c>
      <c r="I5" s="69" t="s">
        <v>525</v>
      </c>
      <c r="J5" s="70" t="s">
        <v>526</v>
      </c>
      <c r="K5" s="70" t="s">
        <v>527</v>
      </c>
      <c r="L5" s="70" t="s">
        <v>528</v>
      </c>
      <c r="M5" s="70" t="s">
        <v>11</v>
      </c>
      <c r="N5" s="70" t="s">
        <v>529</v>
      </c>
      <c r="O5" s="70" t="s">
        <v>10</v>
      </c>
      <c r="P5" s="1" t="s">
        <v>40</v>
      </c>
      <c r="Q5" s="69" t="s">
        <v>530</v>
      </c>
      <c r="R5" s="69" t="s">
        <v>7</v>
      </c>
      <c r="S5" s="70" t="s">
        <v>531</v>
      </c>
      <c r="T5" s="70" t="s">
        <v>532</v>
      </c>
      <c r="U5" s="1" t="s">
        <v>533</v>
      </c>
      <c r="V5" s="63"/>
      <c r="W5" s="63" t="s">
        <v>534</v>
      </c>
      <c r="X5" s="63"/>
      <c r="Y5" s="63"/>
      <c r="Z5" s="1"/>
      <c r="AA5" s="1"/>
      <c r="AB5" s="63"/>
      <c r="AC5" s="1"/>
      <c r="AD5" s="1"/>
      <c r="AE5" s="1"/>
      <c r="AF5" s="1"/>
      <c r="AG5" s="1"/>
      <c r="AH5" s="1"/>
      <c r="AI5" s="1"/>
    </row>
    <row r="6" spans="1:37" s="62" customFormat="1" ht="13">
      <c r="A6" s="71"/>
      <c r="B6" s="71" t="s">
        <v>535</v>
      </c>
      <c r="C6" s="71"/>
      <c r="D6" s="71"/>
      <c r="E6" s="71"/>
      <c r="F6" s="72" t="s">
        <v>113</v>
      </c>
      <c r="G6" s="72" t="s">
        <v>113</v>
      </c>
      <c r="H6" s="72"/>
      <c r="I6" s="72" t="s">
        <v>113</v>
      </c>
      <c r="J6" s="72" t="s">
        <v>113</v>
      </c>
      <c r="K6" s="72" t="s">
        <v>113</v>
      </c>
      <c r="L6" s="72"/>
      <c r="M6" s="72" t="s">
        <v>536</v>
      </c>
      <c r="N6" s="72" t="s">
        <v>537</v>
      </c>
      <c r="O6" s="72" t="s">
        <v>536</v>
      </c>
      <c r="P6" s="72"/>
      <c r="Q6" s="72" t="s">
        <v>538</v>
      </c>
      <c r="R6" s="72" t="s">
        <v>539</v>
      </c>
      <c r="S6" s="72"/>
      <c r="T6" s="72" t="s">
        <v>540</v>
      </c>
      <c r="U6" s="1"/>
      <c r="V6" s="63"/>
      <c r="W6" s="63"/>
      <c r="X6" s="94"/>
      <c r="Y6" s="63"/>
      <c r="Z6" s="1"/>
      <c r="AA6" s="1"/>
      <c r="AB6" s="63"/>
      <c r="AC6" s="1"/>
      <c r="AD6" s="1"/>
      <c r="AE6" s="1"/>
      <c r="AF6" s="1"/>
      <c r="AG6" s="1"/>
      <c r="AH6" s="1"/>
      <c r="AI6" s="1"/>
    </row>
    <row r="7" spans="1:37" s="62" customFormat="1" ht="13">
      <c r="A7" s="59" t="s">
        <v>541</v>
      </c>
      <c r="B7" s="73" t="s">
        <v>542</v>
      </c>
      <c r="C7" s="73" t="s">
        <v>543</v>
      </c>
      <c r="D7" s="73" t="s">
        <v>544</v>
      </c>
      <c r="E7" s="73">
        <v>2020</v>
      </c>
      <c r="F7" s="74">
        <v>6.2320000000000002</v>
      </c>
      <c r="G7" s="74">
        <v>6.2320000000000002</v>
      </c>
      <c r="H7" s="75">
        <v>0.85</v>
      </c>
      <c r="I7" s="74">
        <f t="shared" ref="I7:I10" si="0">F7</f>
        <v>6.2320000000000002</v>
      </c>
      <c r="J7" s="85"/>
      <c r="K7" s="86"/>
      <c r="L7" s="86"/>
      <c r="M7" s="85">
        <v>145</v>
      </c>
      <c r="N7" s="85">
        <v>0.41</v>
      </c>
      <c r="O7" s="85">
        <v>8693</v>
      </c>
      <c r="P7" s="87">
        <v>2028</v>
      </c>
      <c r="Q7" s="95">
        <v>40</v>
      </c>
      <c r="R7" s="75">
        <v>0.32</v>
      </c>
      <c r="S7" s="85">
        <v>1</v>
      </c>
      <c r="T7" s="74">
        <v>31.536000000000001</v>
      </c>
      <c r="U7" s="81">
        <f>H7*R7*G7*T7</f>
        <v>53.456799744000001</v>
      </c>
      <c r="V7" s="85"/>
      <c r="W7" s="62" t="s">
        <v>545</v>
      </c>
      <c r="X7" s="85"/>
      <c r="Y7" s="85"/>
      <c r="Z7" s="98"/>
      <c r="AA7" s="99"/>
      <c r="AB7" s="85"/>
      <c r="AC7" s="95"/>
      <c r="AD7" s="75"/>
      <c r="AE7" s="95"/>
      <c r="AF7" s="100"/>
      <c r="AG7" s="95"/>
      <c r="AH7" s="95"/>
      <c r="AI7" s="75"/>
    </row>
    <row r="8" spans="1:37" s="62" customFormat="1" ht="13">
      <c r="A8" s="59" t="s">
        <v>546</v>
      </c>
      <c r="B8" s="73" t="s">
        <v>542</v>
      </c>
      <c r="C8" s="73" t="s">
        <v>543</v>
      </c>
      <c r="D8" s="73" t="s">
        <v>544</v>
      </c>
      <c r="E8" s="73">
        <v>2020</v>
      </c>
      <c r="F8" s="74">
        <v>3.1</v>
      </c>
      <c r="G8" s="74">
        <v>3.1</v>
      </c>
      <c r="H8" s="75">
        <v>0.85</v>
      </c>
      <c r="I8" s="74">
        <f t="shared" si="0"/>
        <v>3.1</v>
      </c>
      <c r="J8" s="85"/>
      <c r="K8" s="86"/>
      <c r="L8" s="86"/>
      <c r="M8" s="85">
        <v>145</v>
      </c>
      <c r="N8" s="85">
        <f>N7</f>
        <v>0.41</v>
      </c>
      <c r="O8" s="85">
        <v>8693</v>
      </c>
      <c r="P8" s="87">
        <v>2028</v>
      </c>
      <c r="Q8" s="95">
        <v>40</v>
      </c>
      <c r="R8" s="75">
        <f>R7</f>
        <v>0.32</v>
      </c>
      <c r="S8" s="85">
        <v>1</v>
      </c>
      <c r="T8" s="74">
        <v>31.536000000000001</v>
      </c>
      <c r="U8" s="81">
        <f>H8*R8*G8*T8</f>
        <v>26.591155199999999</v>
      </c>
      <c r="V8" s="85"/>
      <c r="W8" s="62" t="s">
        <v>547</v>
      </c>
      <c r="X8" s="85"/>
      <c r="Y8" s="85"/>
      <c r="Z8" s="98"/>
      <c r="AA8" s="99"/>
      <c r="AB8" s="85"/>
      <c r="AC8" s="95"/>
      <c r="AD8" s="75"/>
      <c r="AE8" s="95"/>
      <c r="AF8" s="100"/>
      <c r="AG8" s="95"/>
      <c r="AH8" s="95"/>
      <c r="AI8" s="75"/>
    </row>
    <row r="9" spans="1:37" s="62" customFormat="1" ht="13">
      <c r="A9" s="59" t="s">
        <v>548</v>
      </c>
      <c r="B9" s="73" t="s">
        <v>542</v>
      </c>
      <c r="C9" s="73" t="s">
        <v>543</v>
      </c>
      <c r="D9" s="73" t="s">
        <v>544</v>
      </c>
      <c r="E9" s="73">
        <v>2020</v>
      </c>
      <c r="F9" s="74">
        <v>3.512</v>
      </c>
      <c r="G9" s="74">
        <v>3.512</v>
      </c>
      <c r="H9" s="75">
        <v>0.85</v>
      </c>
      <c r="I9" s="74">
        <f t="shared" si="0"/>
        <v>3.512</v>
      </c>
      <c r="J9" s="85"/>
      <c r="K9" s="86"/>
      <c r="L9" s="86"/>
      <c r="M9" s="85">
        <v>145</v>
      </c>
      <c r="N9" s="85">
        <f>N8</f>
        <v>0.41</v>
      </c>
      <c r="O9" s="85">
        <v>8693</v>
      </c>
      <c r="P9" s="87">
        <v>2025</v>
      </c>
      <c r="Q9" s="95">
        <v>40</v>
      </c>
      <c r="R9" s="75">
        <f>R8</f>
        <v>0.32</v>
      </c>
      <c r="S9" s="85">
        <v>1</v>
      </c>
      <c r="T9" s="74">
        <v>31.536000000000001</v>
      </c>
      <c r="U9" s="81">
        <f>H9*R9*G9*T9</f>
        <v>30.125205504</v>
      </c>
      <c r="V9" s="85"/>
      <c r="W9" s="62" t="s">
        <v>547</v>
      </c>
      <c r="X9" s="85"/>
      <c r="Y9" s="85"/>
      <c r="Z9" s="98"/>
      <c r="AA9" s="99"/>
      <c r="AB9" s="85"/>
      <c r="AC9" s="95"/>
      <c r="AD9" s="75"/>
      <c r="AE9" s="95"/>
      <c r="AF9" s="100"/>
      <c r="AG9" s="95"/>
      <c r="AH9" s="95"/>
      <c r="AI9" s="75"/>
    </row>
    <row r="10" spans="1:37" s="62" customFormat="1" ht="13">
      <c r="A10" s="59" t="s">
        <v>549</v>
      </c>
      <c r="B10" s="73" t="s">
        <v>542</v>
      </c>
      <c r="C10" s="73" t="s">
        <v>543</v>
      </c>
      <c r="D10" s="73" t="s">
        <v>550</v>
      </c>
      <c r="E10" s="73">
        <v>2020</v>
      </c>
      <c r="F10" s="74">
        <v>0.70499999999999996</v>
      </c>
      <c r="G10" s="74">
        <v>0.70499999999999996</v>
      </c>
      <c r="H10" s="75">
        <v>0.85</v>
      </c>
      <c r="I10" s="74">
        <f t="shared" si="0"/>
        <v>0.70499999999999996</v>
      </c>
      <c r="J10" s="85"/>
      <c r="K10" s="86"/>
      <c r="L10" s="86"/>
      <c r="M10" s="85">
        <v>145</v>
      </c>
      <c r="N10" s="85">
        <f>N9</f>
        <v>0.41</v>
      </c>
      <c r="O10" s="85">
        <v>8693</v>
      </c>
      <c r="P10" s="87">
        <v>2032</v>
      </c>
      <c r="Q10" s="95">
        <v>40</v>
      </c>
      <c r="R10" s="75">
        <f>R9</f>
        <v>0.32</v>
      </c>
      <c r="S10" s="85">
        <v>1</v>
      </c>
      <c r="T10" s="74">
        <v>31.536000000000001</v>
      </c>
      <c r="U10" s="81">
        <f>H10*R10*G10*T10</f>
        <v>6.0473433600000002</v>
      </c>
      <c r="V10" s="85"/>
      <c r="W10" s="62" t="s">
        <v>551</v>
      </c>
      <c r="X10" s="85"/>
      <c r="Y10" s="85"/>
      <c r="Z10" s="98"/>
      <c r="AA10" s="99"/>
      <c r="AB10" s="85"/>
      <c r="AC10" s="95"/>
      <c r="AD10" s="75"/>
      <c r="AE10" s="95"/>
      <c r="AF10" s="100"/>
      <c r="AG10" s="95"/>
      <c r="AH10" s="95"/>
      <c r="AI10" s="75"/>
    </row>
    <row r="11" spans="1:37" s="62" customFormat="1" ht="13">
      <c r="A11" s="59"/>
      <c r="B11" s="73"/>
      <c r="C11" s="73"/>
      <c r="D11" s="73"/>
      <c r="E11" s="73"/>
      <c r="F11" s="74"/>
      <c r="G11" s="74"/>
      <c r="H11" s="75"/>
      <c r="I11" s="74"/>
      <c r="J11" s="85"/>
      <c r="K11" s="86"/>
      <c r="L11" s="86"/>
      <c r="M11" s="85"/>
      <c r="N11" s="85"/>
      <c r="O11" s="85"/>
      <c r="P11" s="87"/>
      <c r="Q11" s="95"/>
      <c r="R11" s="75"/>
      <c r="S11" s="85"/>
      <c r="T11" s="74"/>
      <c r="U11" s="63"/>
      <c r="V11" s="85"/>
      <c r="W11" s="85"/>
      <c r="X11" s="85"/>
      <c r="Y11" s="85"/>
      <c r="Z11" s="98"/>
      <c r="AA11" s="99"/>
      <c r="AB11" s="85"/>
      <c r="AC11" s="95"/>
      <c r="AD11" s="75"/>
      <c r="AE11" s="95"/>
      <c r="AF11" s="100"/>
      <c r="AG11" s="95"/>
      <c r="AH11" s="95"/>
      <c r="AI11" s="75"/>
    </row>
    <row r="12" spans="1:37" s="62" customFormat="1" ht="13">
      <c r="A12" s="59"/>
      <c r="B12" s="73"/>
      <c r="C12" s="73"/>
      <c r="D12" s="73"/>
      <c r="E12" s="73"/>
      <c r="F12" s="74"/>
      <c r="G12" s="74"/>
      <c r="H12" s="75"/>
      <c r="I12" s="74"/>
      <c r="J12" s="85"/>
      <c r="K12" s="86"/>
      <c r="L12" s="86"/>
      <c r="M12" s="85"/>
      <c r="N12" s="85"/>
      <c r="O12" s="85"/>
      <c r="P12" s="87"/>
      <c r="Q12" s="95"/>
      <c r="R12" s="75"/>
      <c r="S12" s="85"/>
      <c r="T12" s="74"/>
      <c r="U12" s="63"/>
      <c r="V12" s="85"/>
      <c r="W12" s="85"/>
      <c r="X12" s="85"/>
      <c r="Y12" s="85"/>
      <c r="Z12" s="98"/>
      <c r="AA12" s="99"/>
      <c r="AB12" s="85"/>
      <c r="AC12" s="95"/>
      <c r="AD12" s="75"/>
      <c r="AE12" s="95"/>
      <c r="AF12" s="100"/>
      <c r="AG12" s="95"/>
      <c r="AH12" s="95"/>
      <c r="AI12" s="75"/>
    </row>
    <row r="13" spans="1:37" s="62" customFormat="1" ht="13">
      <c r="A13" s="59"/>
      <c r="B13" s="73"/>
      <c r="C13" s="73"/>
      <c r="D13" s="73"/>
      <c r="E13" s="73"/>
      <c r="F13" s="74"/>
      <c r="G13" s="74"/>
      <c r="H13" s="75"/>
      <c r="I13" s="74"/>
      <c r="J13" s="85"/>
      <c r="K13" s="86"/>
      <c r="L13" s="86"/>
      <c r="M13" s="85"/>
      <c r="N13" s="85"/>
      <c r="O13" s="85"/>
      <c r="P13" s="87"/>
      <c r="Q13" s="95"/>
      <c r="R13" s="75"/>
      <c r="S13" s="85"/>
      <c r="T13" s="74"/>
      <c r="U13" s="63"/>
      <c r="V13" s="85"/>
      <c r="W13" s="85"/>
      <c r="X13" s="85"/>
      <c r="Y13" s="85"/>
      <c r="Z13" s="98"/>
      <c r="AA13" s="99"/>
      <c r="AB13" s="85"/>
      <c r="AC13" s="95"/>
      <c r="AD13" s="75"/>
      <c r="AE13" s="95"/>
      <c r="AF13" s="100"/>
      <c r="AG13" s="95"/>
      <c r="AH13" s="95"/>
      <c r="AI13" s="75"/>
    </row>
    <row r="14" spans="1:37" s="62" customFormat="1" ht="13">
      <c r="A14" s="59"/>
      <c r="B14" s="73"/>
      <c r="C14" s="73"/>
      <c r="D14" s="73"/>
      <c r="E14" s="73"/>
      <c r="F14" s="74"/>
      <c r="G14" s="74"/>
      <c r="H14" s="75"/>
      <c r="I14" s="74"/>
      <c r="J14" s="85"/>
      <c r="K14" s="86"/>
      <c r="L14" s="86"/>
      <c r="M14" s="85"/>
      <c r="N14" s="85"/>
      <c r="O14" s="85"/>
      <c r="P14" s="87"/>
      <c r="Q14" s="85"/>
      <c r="R14" s="75"/>
      <c r="S14" s="85"/>
      <c r="T14" s="74"/>
      <c r="U14" s="63"/>
      <c r="V14" s="85"/>
      <c r="W14" s="85"/>
      <c r="X14" s="85"/>
      <c r="Y14" s="85"/>
      <c r="Z14" s="98"/>
      <c r="AA14" s="99"/>
      <c r="AB14" s="85"/>
      <c r="AC14" s="95"/>
      <c r="AD14" s="75"/>
      <c r="AE14" s="95"/>
      <c r="AF14" s="100"/>
      <c r="AG14" s="95"/>
      <c r="AH14" s="95"/>
      <c r="AI14" s="75"/>
    </row>
    <row r="15" spans="1:37" s="62" customFormat="1" ht="13">
      <c r="A15" s="76"/>
      <c r="B15" s="77"/>
      <c r="C15" s="73"/>
      <c r="D15" s="73"/>
      <c r="E15" s="77"/>
      <c r="F15" s="78"/>
      <c r="G15" s="78"/>
      <c r="H15" s="79"/>
      <c r="I15" s="88"/>
      <c r="J15" s="88"/>
      <c r="K15" s="78"/>
      <c r="L15" s="89"/>
      <c r="M15" s="90"/>
      <c r="N15" s="90"/>
      <c r="O15" s="89"/>
      <c r="P15" s="89"/>
      <c r="Q15" s="89"/>
      <c r="R15" s="96"/>
      <c r="S15" s="89"/>
      <c r="T15" s="88"/>
      <c r="U15" s="89"/>
      <c r="V15" s="78"/>
      <c r="W15" s="63"/>
      <c r="X15" s="89"/>
      <c r="Y15" s="89"/>
      <c r="Z15" s="89"/>
      <c r="AA15" s="89"/>
      <c r="AB15" s="101"/>
      <c r="AC15" s="102"/>
      <c r="AD15" s="89"/>
      <c r="AE15" s="103"/>
      <c r="AF15" s="88"/>
      <c r="AG15" s="103"/>
      <c r="AH15" s="104"/>
      <c r="AI15" s="103"/>
      <c r="AJ15" s="103"/>
      <c r="AK15" s="88"/>
    </row>
    <row r="16" spans="1:37" s="62" customFormat="1" ht="13">
      <c r="A16" s="76"/>
      <c r="B16" s="77"/>
      <c r="C16" s="73"/>
      <c r="D16" s="73"/>
      <c r="E16" s="77"/>
      <c r="F16" s="78"/>
      <c r="G16" s="78"/>
      <c r="H16" s="79"/>
      <c r="I16" s="88"/>
      <c r="J16" s="88"/>
      <c r="K16" s="78"/>
      <c r="L16" s="89"/>
      <c r="M16" s="90"/>
      <c r="N16" s="90"/>
      <c r="O16" s="89"/>
      <c r="P16" s="89"/>
      <c r="Q16" s="89"/>
      <c r="R16" s="96"/>
      <c r="S16" s="89"/>
      <c r="T16" s="88"/>
      <c r="U16" s="89"/>
      <c r="V16" s="78"/>
      <c r="W16" s="63" t="s">
        <v>552</v>
      </c>
      <c r="X16" s="89"/>
      <c r="Y16" s="89"/>
      <c r="Z16" s="89"/>
      <c r="AA16" s="89"/>
      <c r="AB16" s="101"/>
      <c r="AC16" s="102"/>
      <c r="AD16" s="89"/>
      <c r="AE16" s="103"/>
      <c r="AF16" s="88"/>
      <c r="AG16" s="103"/>
      <c r="AH16" s="104"/>
      <c r="AI16" s="103"/>
      <c r="AJ16" s="103"/>
      <c r="AK16" s="88"/>
    </row>
    <row r="17" spans="1:37" s="62" customFormat="1" ht="13">
      <c r="A17" s="76"/>
      <c r="B17" s="77"/>
      <c r="C17" s="73"/>
      <c r="D17" s="73"/>
      <c r="E17" s="77"/>
      <c r="F17" s="78"/>
      <c r="G17" s="78"/>
      <c r="H17" s="79"/>
      <c r="I17" s="88"/>
      <c r="J17" s="88"/>
      <c r="K17" s="78"/>
      <c r="L17" s="89"/>
      <c r="M17" s="90"/>
      <c r="N17" s="90"/>
      <c r="O17" s="89"/>
      <c r="P17" s="89"/>
      <c r="Q17" s="89"/>
      <c r="R17" s="96"/>
      <c r="S17" s="89"/>
      <c r="T17" s="88"/>
      <c r="U17" s="89"/>
      <c r="V17" s="78"/>
      <c r="W17" s="63"/>
      <c r="X17" s="89"/>
      <c r="Y17" s="89"/>
      <c r="Z17" s="89"/>
      <c r="AA17" s="89"/>
      <c r="AB17" s="101"/>
      <c r="AC17" s="102"/>
      <c r="AD17" s="89"/>
      <c r="AE17" s="103"/>
      <c r="AF17" s="88"/>
      <c r="AG17" s="103"/>
      <c r="AH17" s="104"/>
      <c r="AI17" s="103"/>
      <c r="AJ17" s="103"/>
      <c r="AK17" s="88"/>
    </row>
    <row r="18" spans="1:37" s="62" customFormat="1" ht="13">
      <c r="A18" s="76"/>
      <c r="B18" s="77"/>
      <c r="C18" s="73"/>
      <c r="D18" s="73"/>
      <c r="E18" s="77"/>
      <c r="F18" s="78"/>
      <c r="G18" s="78"/>
      <c r="H18" s="79"/>
      <c r="I18" s="88"/>
      <c r="J18" s="88"/>
      <c r="K18" s="78"/>
      <c r="L18" s="89"/>
      <c r="M18" s="90"/>
      <c r="N18" s="90"/>
      <c r="O18" s="89"/>
      <c r="P18" s="89"/>
      <c r="Q18" s="89"/>
      <c r="R18" s="96"/>
      <c r="S18" s="89"/>
      <c r="T18" s="88"/>
      <c r="U18" s="89"/>
      <c r="V18" s="78"/>
      <c r="W18" s="63"/>
      <c r="X18" s="89"/>
      <c r="Y18" s="89"/>
      <c r="Z18" s="89"/>
      <c r="AA18" s="89"/>
      <c r="AB18" s="101"/>
      <c r="AC18" s="102"/>
      <c r="AD18" s="89"/>
      <c r="AE18" s="103"/>
      <c r="AF18" s="88"/>
      <c r="AG18" s="103"/>
      <c r="AH18" s="104"/>
      <c r="AI18" s="103"/>
      <c r="AJ18" s="103"/>
      <c r="AK18" s="88"/>
    </row>
    <row r="19" spans="1:37" s="62" customFormat="1" ht="13">
      <c r="A19" s="76"/>
      <c r="B19" s="77"/>
      <c r="C19" s="73"/>
      <c r="D19" s="73"/>
      <c r="E19" s="77"/>
      <c r="F19" s="78"/>
      <c r="G19" s="78"/>
      <c r="H19" s="79"/>
      <c r="I19" s="88"/>
      <c r="J19" s="88"/>
      <c r="K19" s="78"/>
      <c r="L19" s="89"/>
      <c r="M19" s="90"/>
      <c r="N19" s="90"/>
      <c r="O19" s="89"/>
      <c r="P19" s="89"/>
      <c r="Q19" s="89"/>
      <c r="R19" s="96"/>
      <c r="S19" s="89"/>
      <c r="T19" s="88"/>
      <c r="U19" s="89"/>
      <c r="V19" s="78"/>
      <c r="W19" s="63"/>
      <c r="X19" s="89"/>
      <c r="Y19" s="89"/>
      <c r="Z19" s="89"/>
      <c r="AA19" s="89"/>
      <c r="AB19" s="101"/>
      <c r="AC19" s="102"/>
      <c r="AD19" s="89"/>
      <c r="AE19" s="103"/>
      <c r="AF19" s="88"/>
      <c r="AG19" s="103"/>
      <c r="AH19" s="104"/>
      <c r="AI19" s="103"/>
      <c r="AJ19" s="103"/>
      <c r="AK19" s="88"/>
    </row>
    <row r="20" spans="1:37" s="62" customFormat="1" ht="13">
      <c r="A20" s="76"/>
      <c r="B20" s="77"/>
      <c r="C20" s="73"/>
      <c r="D20" s="73"/>
      <c r="E20" s="77"/>
      <c r="F20" s="78"/>
      <c r="G20" s="78"/>
      <c r="H20" s="79"/>
      <c r="I20" s="88"/>
      <c r="J20" s="88"/>
      <c r="K20" s="78"/>
      <c r="L20" s="89"/>
      <c r="M20" s="90"/>
      <c r="N20" s="90"/>
      <c r="O20" s="89"/>
      <c r="P20" s="89"/>
      <c r="Q20" s="89"/>
      <c r="R20" s="96"/>
      <c r="S20" s="89"/>
      <c r="T20" s="88"/>
      <c r="U20" s="89"/>
      <c r="V20" s="78"/>
      <c r="W20" s="63"/>
      <c r="X20" s="89"/>
      <c r="Y20" s="89"/>
      <c r="Z20" s="89"/>
      <c r="AA20" s="89"/>
      <c r="AB20" s="101"/>
      <c r="AC20" s="102"/>
      <c r="AD20" s="89"/>
      <c r="AE20" s="103"/>
      <c r="AF20" s="88"/>
      <c r="AG20" s="103"/>
      <c r="AH20" s="104"/>
      <c r="AI20" s="103"/>
      <c r="AJ20" s="103"/>
      <c r="AK20" s="88"/>
    </row>
    <row r="21" spans="1:37" s="62" customFormat="1" ht="13">
      <c r="A21" s="76"/>
      <c r="B21" s="77"/>
      <c r="C21" s="73"/>
      <c r="D21" s="73"/>
      <c r="E21" s="77"/>
      <c r="F21" s="78"/>
      <c r="G21" s="78"/>
      <c r="H21" s="79"/>
      <c r="I21" s="88"/>
      <c r="J21" s="88"/>
      <c r="K21" s="78"/>
      <c r="L21" s="89"/>
      <c r="M21" s="90"/>
      <c r="N21" s="90"/>
      <c r="O21" s="89"/>
      <c r="P21" s="89"/>
      <c r="Q21" s="89"/>
      <c r="R21" s="96"/>
      <c r="S21" s="89"/>
      <c r="T21" s="88"/>
      <c r="U21" s="89"/>
      <c r="V21" s="78"/>
      <c r="W21" s="63"/>
      <c r="X21" s="89"/>
      <c r="Y21" s="89"/>
      <c r="Z21" s="89"/>
      <c r="AA21" s="89"/>
      <c r="AB21" s="101"/>
      <c r="AC21" s="102"/>
      <c r="AD21" s="89"/>
      <c r="AE21" s="103"/>
      <c r="AF21" s="88"/>
      <c r="AG21" s="103"/>
      <c r="AH21" s="104"/>
      <c r="AI21" s="103"/>
      <c r="AJ21" s="103"/>
      <c r="AK21" s="88"/>
    </row>
    <row r="22" spans="1:37" s="62" customFormat="1" ht="13">
      <c r="A22" s="76"/>
      <c r="B22" s="77"/>
      <c r="C22" s="73"/>
      <c r="D22" s="73"/>
      <c r="E22" s="77"/>
      <c r="F22" s="78"/>
      <c r="G22" s="78"/>
      <c r="H22" s="79"/>
      <c r="I22" s="88"/>
      <c r="J22" s="88"/>
      <c r="K22" s="78"/>
      <c r="L22" s="89"/>
      <c r="M22" s="90"/>
      <c r="N22" s="90"/>
      <c r="O22" s="89"/>
      <c r="P22" s="89"/>
      <c r="Q22" s="89"/>
      <c r="R22" s="97"/>
      <c r="S22" s="89"/>
      <c r="T22" s="88"/>
      <c r="U22" s="89"/>
      <c r="V22" s="78"/>
      <c r="W22" s="63"/>
      <c r="X22" s="89"/>
      <c r="Y22" s="89"/>
      <c r="Z22" s="89"/>
      <c r="AA22" s="89"/>
      <c r="AB22" s="101"/>
      <c r="AC22" s="102"/>
      <c r="AD22" s="89"/>
      <c r="AE22" s="103"/>
      <c r="AF22" s="88"/>
      <c r="AG22" s="103"/>
      <c r="AH22" s="104"/>
      <c r="AI22" s="103"/>
      <c r="AJ22" s="103"/>
      <c r="AK22" s="88"/>
    </row>
    <row r="23" spans="1:37" s="62" customFormat="1" ht="13">
      <c r="A23" s="76"/>
      <c r="B23" s="77"/>
      <c r="C23" s="73"/>
      <c r="D23" s="73"/>
      <c r="E23" s="77"/>
      <c r="F23" s="78"/>
      <c r="G23" s="78"/>
      <c r="H23" s="79"/>
      <c r="I23" s="88"/>
      <c r="J23" s="88"/>
      <c r="K23" s="78"/>
      <c r="L23" s="89"/>
      <c r="M23" s="90"/>
      <c r="N23" s="90"/>
      <c r="O23" s="89"/>
      <c r="P23" s="89"/>
      <c r="Q23" s="89"/>
      <c r="R23" s="96"/>
      <c r="S23" s="89"/>
      <c r="T23" s="88"/>
      <c r="U23" s="89"/>
      <c r="V23" s="78"/>
      <c r="W23" s="63"/>
      <c r="X23" s="89"/>
      <c r="Y23" s="89"/>
      <c r="Z23" s="89"/>
      <c r="AA23" s="89"/>
      <c r="AB23" s="101"/>
      <c r="AC23" s="102"/>
      <c r="AD23" s="89"/>
      <c r="AE23" s="103"/>
      <c r="AF23" s="88"/>
      <c r="AG23" s="103"/>
      <c r="AH23" s="104"/>
      <c r="AI23" s="103"/>
      <c r="AJ23" s="103"/>
      <c r="AK23" s="88"/>
    </row>
    <row r="24" spans="1:37" s="62" customFormat="1" ht="1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row>
    <row r="25" spans="1:37" s="62" customFormat="1" ht="12.5">
      <c r="A25" s="63"/>
      <c r="B25" s="63"/>
      <c r="C25" s="63"/>
      <c r="D25" s="63"/>
      <c r="E25" s="63" t="s">
        <v>553</v>
      </c>
      <c r="F25" s="80">
        <f>SUM(F7:F24)</f>
        <v>13.548999999999999</v>
      </c>
      <c r="G25" s="63" t="s">
        <v>554</v>
      </c>
      <c r="H25" s="81" t="e">
        <f>F25/H26</f>
        <v>#DIV/0!</v>
      </c>
      <c r="I25" s="63"/>
      <c r="J25" s="91"/>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row>
    <row r="26" spans="1:37" s="62" customFormat="1" ht="12.5">
      <c r="A26" s="63"/>
      <c r="B26" s="63"/>
      <c r="C26" s="63"/>
      <c r="D26" s="63"/>
      <c r="E26" s="63" t="s">
        <v>555</v>
      </c>
      <c r="F26" s="80">
        <v>0</v>
      </c>
      <c r="G26" s="63" t="s">
        <v>556</v>
      </c>
      <c r="H26" s="63">
        <f>MAX(E7:E23)-MIN(E7:E23)</f>
        <v>0</v>
      </c>
      <c r="I26" s="63"/>
      <c r="J26" s="91"/>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row>
    <row r="27" spans="1:37" s="62" customFormat="1" ht="12.5">
      <c r="A27" s="63"/>
      <c r="B27" s="63"/>
      <c r="C27" s="63"/>
      <c r="D27" s="63"/>
      <c r="E27" s="63"/>
      <c r="F27" s="63"/>
      <c r="G27" s="63"/>
      <c r="H27" s="63"/>
      <c r="I27" s="63"/>
      <c r="J27" s="91"/>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row>
    <row r="28" spans="1:37" s="62" customFormat="1" ht="12.5">
      <c r="A28" s="63"/>
      <c r="B28" s="63"/>
      <c r="C28" s="63"/>
      <c r="D28" s="63"/>
      <c r="E28" s="63"/>
      <c r="F28" s="63"/>
      <c r="G28" s="63"/>
      <c r="H28" s="63"/>
      <c r="I28" s="63"/>
      <c r="J28" s="91"/>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row>
    <row r="29" spans="1:37" s="62" customFormat="1" ht="13">
      <c r="A29" s="82" t="s">
        <v>2</v>
      </c>
      <c r="B29" s="82"/>
      <c r="C29" s="83"/>
      <c r="D29" s="83"/>
      <c r="E29" s="83"/>
      <c r="F29" s="83"/>
      <c r="G29" s="83"/>
      <c r="H29" s="83"/>
      <c r="I29" s="83"/>
      <c r="J29" s="91"/>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row>
    <row r="30" spans="1:37" s="62" customFormat="1" ht="13">
      <c r="A30" s="84" t="s">
        <v>18</v>
      </c>
      <c r="B30" s="84" t="s">
        <v>3</v>
      </c>
      <c r="C30" s="84" t="s">
        <v>20</v>
      </c>
      <c r="D30" s="84"/>
      <c r="E30" s="84" t="s">
        <v>21</v>
      </c>
      <c r="F30" s="84" t="s">
        <v>22</v>
      </c>
      <c r="G30" s="84" t="s">
        <v>23</v>
      </c>
      <c r="H30" s="84" t="s">
        <v>24</v>
      </c>
      <c r="I30" s="84" t="s">
        <v>25</v>
      </c>
      <c r="J30" s="91"/>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row>
    <row r="31" spans="1:37" s="62" customFormat="1" ht="12.5">
      <c r="A31" s="83" t="s">
        <v>557</v>
      </c>
      <c r="B31" s="83" t="str">
        <f t="shared" ref="B31:B34" si="1">A7</f>
        <v>ENCAN_BRUCE</v>
      </c>
      <c r="C31" s="83" t="str">
        <f t="shared" ref="C31:C34" si="2">"Nuclear Power Plant: "&amp;Z15</f>
        <v>Nuclear Power Plant:</v>
      </c>
      <c r="D31" s="83"/>
      <c r="E31" s="83" t="s">
        <v>112</v>
      </c>
      <c r="F31" s="83" t="s">
        <v>113</v>
      </c>
      <c r="G31" s="83" t="s">
        <v>558</v>
      </c>
      <c r="H31" s="83"/>
      <c r="I31" s="83"/>
      <c r="J31" s="91"/>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row>
    <row r="32" spans="1:37" s="62" customFormat="1" ht="12.5">
      <c r="A32" s="83"/>
      <c r="B32" s="83" t="str">
        <f t="shared" si="1"/>
        <v>ENCAN_Pickering</v>
      </c>
      <c r="C32" s="83" t="str">
        <f t="shared" si="2"/>
        <v>Nuclear Power Plant:</v>
      </c>
      <c r="D32" s="83"/>
      <c r="E32" s="83" t="s">
        <v>112</v>
      </c>
      <c r="F32" s="83" t="s">
        <v>113</v>
      </c>
      <c r="G32" s="83" t="s">
        <v>558</v>
      </c>
      <c r="H32" s="83"/>
      <c r="I32" s="83"/>
      <c r="J32" s="91"/>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row>
    <row r="33" spans="1:37" s="62" customFormat="1" ht="12.5">
      <c r="A33" s="83"/>
      <c r="B33" s="83" t="str">
        <f t="shared" si="1"/>
        <v>ENCAN_Clarington</v>
      </c>
      <c r="C33" s="83" t="str">
        <f t="shared" si="2"/>
        <v>Nuclear Power Plant:</v>
      </c>
      <c r="D33" s="83"/>
      <c r="E33" s="83" t="s">
        <v>112</v>
      </c>
      <c r="F33" s="83" t="s">
        <v>113</v>
      </c>
      <c r="G33" s="83" t="s">
        <v>558</v>
      </c>
      <c r="H33" s="83"/>
      <c r="I33" s="83"/>
      <c r="J33" s="91"/>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row>
    <row r="34" spans="1:37" s="62" customFormat="1" ht="12.5">
      <c r="A34" s="83"/>
      <c r="B34" s="83" t="str">
        <f t="shared" si="1"/>
        <v>ENCAN_PLNGS</v>
      </c>
      <c r="C34" s="83" t="str">
        <f t="shared" si="2"/>
        <v>Nuclear Power Plant:</v>
      </c>
      <c r="D34" s="83"/>
      <c r="E34" s="83" t="s">
        <v>112</v>
      </c>
      <c r="F34" s="83" t="s">
        <v>113</v>
      </c>
      <c r="G34" s="83" t="s">
        <v>558</v>
      </c>
      <c r="H34" s="83"/>
      <c r="I34" s="83"/>
      <c r="J34" s="91"/>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row>
    <row r="35" spans="1:37" s="62" customFormat="1" ht="12.5">
      <c r="A35" s="83"/>
      <c r="B35" s="83"/>
      <c r="C35" s="83"/>
      <c r="D35" s="83"/>
      <c r="E35" s="83"/>
      <c r="F35" s="83"/>
      <c r="G35" s="83"/>
      <c r="H35" s="83"/>
      <c r="I35" s="83"/>
      <c r="J35" s="91"/>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row>
    <row r="36" spans="1:37" s="62" customFormat="1" ht="12.5">
      <c r="A36" s="83"/>
      <c r="B36" s="83"/>
      <c r="C36" s="83"/>
      <c r="D36" s="83"/>
      <c r="E36" s="83"/>
      <c r="F36" s="83"/>
      <c r="G36" s="83"/>
      <c r="H36" s="83"/>
      <c r="I36" s="83"/>
      <c r="J36" s="91"/>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row>
    <row r="37" spans="1:37" s="62" customFormat="1" ht="12.5">
      <c r="A37" s="83"/>
      <c r="B37" s="83"/>
      <c r="C37" s="83"/>
      <c r="D37" s="83"/>
      <c r="E37" s="83"/>
      <c r="F37" s="83"/>
      <c r="G37" s="83"/>
      <c r="H37" s="83"/>
      <c r="I37" s="83"/>
      <c r="J37" s="91"/>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row>
    <row r="38" spans="1:37" s="62" customFormat="1" ht="12.5">
      <c r="A38" s="83"/>
      <c r="B38" s="83"/>
      <c r="C38" s="83"/>
      <c r="D38" s="83"/>
      <c r="E38" s="83"/>
      <c r="F38" s="83"/>
      <c r="G38" s="83"/>
      <c r="H38" s="83"/>
      <c r="I38" s="83"/>
      <c r="J38" s="91"/>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row>
    <row r="39" spans="1:37" s="62" customFormat="1" ht="12.5">
      <c r="A39" s="83"/>
      <c r="B39" s="83"/>
      <c r="C39" s="83"/>
      <c r="D39" s="83"/>
      <c r="E39" s="83"/>
      <c r="F39" s="83"/>
      <c r="G39" s="83"/>
      <c r="H39" s="83"/>
      <c r="I39" s="83"/>
      <c r="J39" s="91"/>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row>
    <row r="40" spans="1:37" s="62" customFormat="1" ht="12.5">
      <c r="A40" s="83"/>
      <c r="B40" s="83"/>
      <c r="C40" s="83"/>
      <c r="D40" s="83"/>
      <c r="E40" s="83"/>
      <c r="F40" s="83"/>
      <c r="G40" s="83"/>
      <c r="H40" s="83"/>
      <c r="I40" s="83"/>
      <c r="J40" s="91"/>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row>
    <row r="41" spans="1:37" s="62" customFormat="1" ht="12.5">
      <c r="A41" s="83"/>
      <c r="B41" s="83"/>
      <c r="C41" s="83"/>
      <c r="D41" s="83"/>
      <c r="E41" s="83"/>
      <c r="F41" s="83"/>
      <c r="G41" s="83"/>
      <c r="H41" s="83"/>
      <c r="I41" s="83"/>
      <c r="J41" s="91"/>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row>
    <row r="42" spans="1:37" s="62" customFormat="1" ht="17.5">
      <c r="A42" s="83"/>
      <c r="B42" s="83"/>
      <c r="C42" s="83"/>
      <c r="D42" s="83"/>
      <c r="E42" s="83"/>
      <c r="F42" s="83"/>
      <c r="G42" s="83"/>
      <c r="H42" s="83"/>
      <c r="I42" s="83"/>
      <c r="J42" s="91"/>
      <c r="K42" s="63"/>
      <c r="L42" s="63"/>
      <c r="M42" s="63"/>
      <c r="N42" s="92" t="s">
        <v>559</v>
      </c>
      <c r="O42" s="63"/>
      <c r="P42" s="63"/>
      <c r="Q42" s="63"/>
      <c r="R42" s="63"/>
      <c r="S42" s="63"/>
      <c r="T42" s="63"/>
      <c r="U42" s="63"/>
      <c r="V42" s="63"/>
      <c r="W42" s="63"/>
      <c r="X42" s="63"/>
      <c r="Y42" s="63"/>
      <c r="Z42" s="63"/>
      <c r="AA42" s="63"/>
      <c r="AB42" s="63"/>
      <c r="AC42" s="63"/>
      <c r="AD42" s="63"/>
      <c r="AE42" s="63"/>
      <c r="AF42" s="63"/>
      <c r="AG42" s="63"/>
      <c r="AH42" s="63"/>
      <c r="AI42" s="63"/>
      <c r="AJ42" s="63"/>
      <c r="AK42" s="63"/>
    </row>
    <row r="43" spans="1:37" s="62" customFormat="1" ht="20">
      <c r="A43" s="83"/>
      <c r="B43" s="83"/>
      <c r="C43" s="83"/>
      <c r="D43" s="83"/>
      <c r="E43" s="83"/>
      <c r="F43" s="83"/>
      <c r="G43" s="83"/>
      <c r="H43" s="83"/>
      <c r="I43" s="83"/>
      <c r="J43" s="91"/>
      <c r="K43" s="63"/>
      <c r="L43" s="63"/>
      <c r="M43" s="63"/>
      <c r="N43" s="93" t="s">
        <v>560</v>
      </c>
      <c r="O43" s="63"/>
      <c r="P43" s="63"/>
      <c r="Q43" s="63"/>
      <c r="R43" s="63"/>
      <c r="S43" s="63"/>
      <c r="T43" s="63"/>
      <c r="U43" s="63"/>
      <c r="V43" s="63"/>
      <c r="W43" s="63"/>
      <c r="X43" s="63"/>
      <c r="Y43" s="63"/>
      <c r="Z43" s="63"/>
      <c r="AA43" s="63"/>
      <c r="AB43" s="63"/>
      <c r="AC43" s="63"/>
      <c r="AD43" s="63"/>
      <c r="AE43" s="63"/>
      <c r="AF43" s="63"/>
      <c r="AG43" s="63"/>
      <c r="AH43" s="63"/>
      <c r="AI43" s="63"/>
      <c r="AJ43" s="63"/>
      <c r="AK43" s="63"/>
    </row>
    <row r="44" spans="1:37" s="62" customFormat="1" ht="12.5">
      <c r="A44" s="83"/>
      <c r="B44" s="83"/>
      <c r="C44" s="83"/>
      <c r="D44" s="83"/>
      <c r="E44" s="83"/>
      <c r="F44" s="83"/>
      <c r="G44" s="83"/>
      <c r="H44" s="83"/>
      <c r="I44" s="83"/>
      <c r="J44" s="91"/>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row>
    <row r="45" spans="1:37" s="62" customFormat="1" ht="12.5">
      <c r="A45" s="83"/>
      <c r="B45" s="83"/>
      <c r="C45" s="83"/>
      <c r="D45" s="83"/>
      <c r="E45" s="83"/>
      <c r="F45" s="83"/>
      <c r="G45" s="83"/>
      <c r="H45" s="83"/>
      <c r="I45" s="83"/>
      <c r="J45" s="91"/>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row>
    <row r="46" spans="1:37" s="62" customFormat="1" ht="12.5">
      <c r="A46" s="83"/>
      <c r="B46" s="83"/>
      <c r="C46" s="83"/>
      <c r="D46" s="83"/>
      <c r="E46" s="83"/>
      <c r="F46" s="83"/>
      <c r="G46" s="83"/>
      <c r="H46" s="83"/>
      <c r="I46" s="83"/>
      <c r="J46" s="91"/>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row>
    <row r="47" spans="1:37" s="62" customFormat="1" ht="12.5">
      <c r="A47" s="83"/>
      <c r="B47" s="83"/>
      <c r="C47" s="83"/>
      <c r="D47" s="83"/>
      <c r="E47" s="83"/>
      <c r="F47" s="83"/>
      <c r="G47" s="83"/>
      <c r="H47" s="83"/>
      <c r="I47" s="83"/>
      <c r="J47" s="91"/>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row>
    <row r="48" spans="1:37" s="62" customFormat="1" ht="12.5">
      <c r="A48" s="63"/>
      <c r="B48" s="63"/>
      <c r="C48" s="63"/>
      <c r="D48" s="63"/>
      <c r="E48" s="63"/>
      <c r="F48" s="63"/>
      <c r="G48" s="63"/>
      <c r="H48" s="63"/>
      <c r="I48" s="63"/>
      <c r="J48" s="91"/>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row>
    <row r="49" spans="1:37" s="62" customFormat="1" ht="12.5">
      <c r="A49" s="63"/>
      <c r="B49" s="63"/>
      <c r="C49" s="63"/>
      <c r="D49" s="63"/>
      <c r="E49" s="63"/>
      <c r="F49" s="63"/>
      <c r="G49" s="63"/>
      <c r="H49" s="63"/>
      <c r="I49" s="63"/>
      <c r="J49" s="91"/>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row>
    <row r="50" spans="1:37" s="62" customFormat="1" ht="12.5">
      <c r="A50" s="63"/>
      <c r="B50" s="63"/>
      <c r="C50" s="63"/>
      <c r="D50" s="63"/>
      <c r="E50" s="63"/>
      <c r="F50" s="63"/>
      <c r="G50" s="63"/>
      <c r="H50" s="63"/>
      <c r="I50" s="63"/>
      <c r="J50" s="91"/>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row>
    <row r="51" spans="1:37" s="62" customFormat="1" ht="12.5">
      <c r="A51" s="63"/>
      <c r="B51" s="63"/>
      <c r="C51" s="63"/>
      <c r="D51" s="63"/>
      <c r="E51" s="63"/>
      <c r="F51" s="63"/>
      <c r="G51" s="63"/>
      <c r="H51" s="63"/>
      <c r="I51" s="63"/>
      <c r="J51" s="91"/>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row>
    <row r="52" spans="1:37" s="62" customFormat="1" ht="12.5">
      <c r="A52" s="63"/>
      <c r="B52" s="63"/>
      <c r="C52" s="63"/>
      <c r="D52" s="63"/>
      <c r="E52" s="63"/>
      <c r="F52" s="63"/>
      <c r="G52" s="63"/>
      <c r="H52" s="63"/>
      <c r="I52" s="63"/>
      <c r="J52" s="91"/>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row>
    <row r="53" spans="1:37" s="62" customFormat="1" ht="12.5">
      <c r="A53" s="63"/>
      <c r="B53" s="63"/>
      <c r="C53" s="63"/>
      <c r="D53" s="63"/>
      <c r="E53" s="63"/>
      <c r="F53" s="63"/>
      <c r="G53" s="63"/>
      <c r="H53" s="63"/>
      <c r="I53" s="63"/>
      <c r="J53" s="91"/>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row>
    <row r="54" spans="1:37" s="62" customFormat="1" ht="12.5">
      <c r="A54" s="63"/>
      <c r="B54" s="63"/>
      <c r="C54" s="63"/>
      <c r="D54" s="63"/>
      <c r="E54" s="63"/>
      <c r="F54" s="63"/>
      <c r="G54" s="63"/>
      <c r="H54" s="63"/>
      <c r="I54" s="63"/>
      <c r="J54" s="91"/>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row>
    <row r="55" spans="1:37" s="62" customFormat="1" ht="12.5">
      <c r="A55" s="63"/>
      <c r="B55" s="63"/>
      <c r="C55" s="63"/>
      <c r="D55" s="63"/>
      <c r="E55" s="63"/>
      <c r="F55" s="63"/>
      <c r="G55" s="63"/>
      <c r="H55" s="63"/>
      <c r="I55" s="63"/>
      <c r="J55" s="91"/>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row>
    <row r="56" spans="1:37" s="62" customFormat="1" ht="12.5">
      <c r="A56" s="63"/>
      <c r="B56" s="63"/>
      <c r="C56" s="63"/>
      <c r="D56" s="63"/>
      <c r="E56" s="63"/>
      <c r="F56" s="63"/>
      <c r="G56" s="63"/>
      <c r="H56" s="63"/>
      <c r="I56" s="63"/>
      <c r="J56" s="91"/>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row>
    <row r="57" spans="1:37" s="62" customFormat="1" ht="12.5">
      <c r="A57" s="63"/>
      <c r="B57" s="63"/>
      <c r="C57" s="63"/>
      <c r="D57" s="63"/>
      <c r="E57" s="63"/>
      <c r="F57" s="63"/>
      <c r="G57" s="63"/>
      <c r="H57" s="63"/>
      <c r="I57" s="63"/>
      <c r="J57" s="91"/>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row>
    <row r="58" spans="1:37" s="62" customFormat="1" ht="12.5">
      <c r="A58" s="63"/>
      <c r="B58" s="63"/>
      <c r="C58" s="63"/>
      <c r="D58" s="63"/>
      <c r="E58" s="63"/>
      <c r="F58" s="63"/>
      <c r="G58" s="63"/>
      <c r="H58" s="63"/>
      <c r="I58" s="63"/>
      <c r="J58" s="91"/>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row>
    <row r="59" spans="1:37" s="62" customFormat="1" ht="12.5">
      <c r="A59" s="63"/>
      <c r="B59" s="63"/>
      <c r="C59" s="63"/>
      <c r="D59" s="63"/>
      <c r="E59" s="63"/>
      <c r="F59" s="63"/>
      <c r="G59" s="63"/>
      <c r="H59" s="63"/>
      <c r="I59" s="63"/>
      <c r="J59" s="91"/>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row>
    <row r="60" spans="1:37" s="62" customFormat="1" ht="12.5">
      <c r="A60" s="63"/>
      <c r="B60" s="63"/>
      <c r="C60" s="63"/>
      <c r="D60" s="63"/>
      <c r="E60" s="63"/>
      <c r="F60" s="63"/>
      <c r="G60" s="63"/>
      <c r="H60" s="63"/>
      <c r="I60" s="63"/>
      <c r="J60" s="91"/>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row>
    <row r="61" spans="1:37" s="62" customFormat="1" ht="12.5">
      <c r="A61" s="63"/>
      <c r="B61" s="63"/>
      <c r="C61" s="63"/>
      <c r="D61" s="63"/>
      <c r="E61" s="63"/>
      <c r="F61" s="63"/>
      <c r="G61" s="63"/>
      <c r="H61" s="63"/>
      <c r="I61" s="63"/>
      <c r="J61" s="91"/>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row>
    <row r="62" spans="1:37" s="62" customFormat="1" ht="12.5">
      <c r="A62" s="63"/>
      <c r="B62" s="63"/>
      <c r="C62" s="63"/>
      <c r="D62" s="63"/>
      <c r="E62" s="63"/>
      <c r="F62" s="63"/>
      <c r="G62" s="63"/>
      <c r="H62" s="63"/>
      <c r="I62" s="63"/>
      <c r="J62" s="91"/>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row>
    <row r="63" spans="1:37" s="62" customFormat="1" ht="12.5">
      <c r="A63" s="63"/>
      <c r="B63" s="63"/>
      <c r="C63" s="63"/>
      <c r="D63" s="63"/>
      <c r="E63" s="63"/>
      <c r="F63" s="63"/>
      <c r="G63" s="63"/>
      <c r="H63" s="63"/>
      <c r="I63" s="63"/>
      <c r="J63" s="91"/>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row>
    <row r="64" spans="1:37" s="62" customFormat="1" ht="12.5">
      <c r="A64" s="63"/>
      <c r="B64" s="63"/>
      <c r="C64" s="63"/>
      <c r="D64" s="63"/>
      <c r="E64" s="63"/>
      <c r="F64" s="63"/>
      <c r="G64" s="63"/>
      <c r="H64" s="63"/>
      <c r="I64" s="63"/>
      <c r="J64" s="91"/>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row>
    <row r="65" spans="1:37" s="62" customFormat="1" ht="12.5">
      <c r="A65" s="63"/>
      <c r="B65" s="63"/>
      <c r="C65" s="63"/>
      <c r="D65" s="63"/>
      <c r="E65" s="63"/>
      <c r="F65" s="63"/>
      <c r="G65" s="63"/>
      <c r="H65" s="63"/>
      <c r="I65" s="63"/>
      <c r="J65" s="91"/>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row>
    <row r="66" spans="1:37" s="62" customFormat="1" ht="12.5">
      <c r="A66" s="63"/>
      <c r="B66" s="63"/>
      <c r="C66" s="63"/>
      <c r="D66" s="63"/>
      <c r="E66" s="63"/>
      <c r="F66" s="63"/>
      <c r="G66" s="63"/>
      <c r="H66" s="63"/>
      <c r="I66" s="63"/>
      <c r="J66" s="91"/>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row>
    <row r="67" spans="1:37" s="62" customFormat="1" ht="12.5">
      <c r="A67" s="63"/>
      <c r="B67" s="63"/>
      <c r="C67" s="63"/>
      <c r="D67" s="63"/>
      <c r="E67" s="63"/>
      <c r="F67" s="63"/>
      <c r="G67" s="63"/>
      <c r="H67" s="63"/>
      <c r="I67" s="63"/>
      <c r="J67" s="91"/>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row>
    <row r="68" spans="1:37" s="62" customFormat="1" ht="12.5">
      <c r="A68" s="63"/>
      <c r="B68" s="63"/>
      <c r="C68" s="63"/>
      <c r="D68" s="63"/>
      <c r="E68" s="63"/>
      <c r="F68" s="63"/>
      <c r="G68" s="63"/>
      <c r="H68" s="63"/>
      <c r="I68" s="63"/>
      <c r="J68" s="91"/>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row>
    <row r="69" spans="1:37" s="62" customFormat="1" ht="12.5">
      <c r="A69" s="63"/>
      <c r="B69" s="63"/>
      <c r="C69" s="63"/>
      <c r="D69" s="63"/>
      <c r="E69" s="63"/>
      <c r="F69" s="63"/>
      <c r="G69" s="63"/>
      <c r="H69" s="63"/>
      <c r="I69" s="63"/>
      <c r="J69" s="91"/>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row>
    <row r="70" spans="1:37" s="62" customFormat="1" ht="12.5">
      <c r="A70" s="63"/>
      <c r="B70" s="63"/>
      <c r="C70" s="63"/>
      <c r="D70" s="63"/>
      <c r="E70" s="63"/>
      <c r="F70" s="63"/>
      <c r="G70" s="63"/>
      <c r="H70" s="63"/>
      <c r="I70" s="63"/>
      <c r="J70" s="91"/>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row>
    <row r="71" spans="1:37" s="62" customFormat="1" ht="12.5">
      <c r="A71" s="63"/>
      <c r="B71" s="63"/>
      <c r="C71" s="63"/>
      <c r="D71" s="63"/>
      <c r="E71" s="63"/>
      <c r="F71" s="63"/>
      <c r="G71" s="63"/>
      <c r="H71" s="63"/>
      <c r="I71" s="63"/>
      <c r="J71" s="91"/>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row>
    <row r="72" spans="1:37" s="62" customFormat="1" ht="12.5">
      <c r="A72" s="63"/>
      <c r="B72" s="63"/>
      <c r="C72" s="63"/>
      <c r="D72" s="63"/>
      <c r="E72" s="63"/>
      <c r="F72" s="63"/>
      <c r="G72" s="63"/>
      <c r="H72" s="63"/>
      <c r="I72" s="63"/>
      <c r="J72" s="91"/>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row>
    <row r="73" spans="1:37" s="62" customFormat="1" ht="12.5">
      <c r="A73" s="63"/>
      <c r="B73" s="63"/>
      <c r="C73" s="63"/>
      <c r="D73" s="63"/>
      <c r="E73" s="63"/>
      <c r="F73" s="63"/>
      <c r="G73" s="63"/>
      <c r="H73" s="63"/>
      <c r="I73" s="63"/>
      <c r="J73" s="91"/>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row>
    <row r="74" spans="1:37" s="62" customFormat="1" ht="12.5">
      <c r="A74" s="63"/>
      <c r="B74" s="63"/>
      <c r="C74" s="63"/>
      <c r="D74" s="63"/>
      <c r="E74" s="63"/>
      <c r="F74" s="63"/>
      <c r="G74" s="63"/>
      <c r="H74" s="63"/>
      <c r="I74" s="63"/>
      <c r="J74" s="91"/>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row>
    <row r="75" spans="1:37" s="62" customFormat="1" ht="12.5">
      <c r="A75" s="63"/>
      <c r="B75" s="63"/>
      <c r="C75" s="63"/>
      <c r="D75" s="63"/>
      <c r="E75" s="63"/>
      <c r="F75" s="63"/>
      <c r="G75" s="63"/>
      <c r="H75" s="63"/>
      <c r="I75" s="63"/>
      <c r="J75" s="91"/>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row>
    <row r="76" spans="1:37" s="62" customFormat="1" ht="12.5">
      <c r="A76" s="63"/>
      <c r="B76" s="63"/>
      <c r="C76" s="63"/>
      <c r="D76" s="63"/>
      <c r="E76" s="63"/>
      <c r="F76" s="63"/>
      <c r="G76" s="63"/>
      <c r="H76" s="63"/>
      <c r="I76" s="63"/>
      <c r="J76" s="91"/>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row>
    <row r="77" spans="1:37" s="62" customFormat="1" ht="12.5">
      <c r="A77" s="63"/>
      <c r="B77" s="63"/>
      <c r="C77" s="63"/>
      <c r="D77" s="63"/>
      <c r="E77" s="63"/>
      <c r="F77" s="63"/>
      <c r="G77" s="63"/>
      <c r="H77" s="63"/>
      <c r="I77" s="63"/>
      <c r="J77" s="91"/>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row>
    <row r="78" spans="1:37" s="62" customFormat="1" ht="12.5">
      <c r="A78" s="63"/>
      <c r="B78" s="63"/>
      <c r="C78" s="63"/>
      <c r="D78" s="63"/>
      <c r="E78" s="63"/>
      <c r="F78" s="63"/>
      <c r="G78" s="63"/>
      <c r="H78" s="63"/>
      <c r="I78" s="63"/>
      <c r="J78" s="91"/>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row>
    <row r="79" spans="1:37" s="62" customFormat="1" ht="12.5">
      <c r="A79" s="63"/>
      <c r="B79" s="63"/>
      <c r="C79" s="63"/>
      <c r="D79" s="63"/>
      <c r="E79" s="63"/>
      <c r="F79" s="63"/>
      <c r="G79" s="63"/>
      <c r="H79" s="63"/>
      <c r="I79" s="63"/>
      <c r="J79" s="91"/>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row>
    <row r="80" spans="1:37" s="62" customFormat="1" ht="12.5">
      <c r="A80" s="63"/>
      <c r="B80" s="63"/>
      <c r="C80" s="63"/>
      <c r="D80" s="63"/>
      <c r="E80" s="63"/>
      <c r="F80" s="63"/>
      <c r="G80" s="63"/>
      <c r="H80" s="63"/>
      <c r="I80" s="63"/>
      <c r="J80" s="91"/>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row>
    <row r="81" spans="1:37" s="62" customFormat="1" ht="12.5">
      <c r="A81" s="63"/>
      <c r="B81" s="63"/>
      <c r="C81" s="63"/>
      <c r="D81" s="63"/>
      <c r="E81" s="63"/>
      <c r="F81" s="63"/>
      <c r="G81" s="63"/>
      <c r="H81" s="63"/>
      <c r="I81" s="63"/>
      <c r="J81" s="91"/>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row>
    <row r="82" spans="1:37" s="62" customFormat="1" ht="12.5">
      <c r="A82" s="63"/>
      <c r="B82" s="63"/>
      <c r="C82" s="63"/>
      <c r="D82" s="63"/>
      <c r="E82" s="63"/>
      <c r="F82" s="63"/>
      <c r="G82" s="63"/>
      <c r="H82" s="63"/>
      <c r="I82" s="63"/>
      <c r="J82" s="91"/>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row>
    <row r="83" spans="1:37" s="62" customFormat="1" ht="12.5">
      <c r="A83" s="63"/>
      <c r="B83" s="63"/>
      <c r="C83" s="63"/>
      <c r="D83" s="63"/>
      <c r="E83" s="63"/>
      <c r="F83" s="63"/>
      <c r="G83" s="63"/>
      <c r="H83" s="63"/>
      <c r="I83" s="63"/>
      <c r="J83" s="91"/>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row>
    <row r="84" spans="1:37" s="62" customFormat="1" ht="12.5">
      <c r="A84" s="63"/>
      <c r="B84" s="63"/>
      <c r="C84" s="63"/>
      <c r="D84" s="63"/>
      <c r="E84" s="63"/>
      <c r="F84" s="63"/>
      <c r="G84" s="63"/>
      <c r="H84" s="63"/>
      <c r="I84" s="63"/>
      <c r="J84" s="91"/>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row>
    <row r="85" spans="1:37" s="62" customFormat="1" ht="12.5">
      <c r="A85" s="63"/>
      <c r="B85" s="63"/>
      <c r="C85" s="63"/>
      <c r="D85" s="63"/>
      <c r="E85" s="63"/>
      <c r="F85" s="63"/>
      <c r="G85" s="63"/>
      <c r="H85" s="63"/>
      <c r="I85" s="63"/>
      <c r="J85" s="91"/>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row>
    <row r="86" spans="1:37" s="62" customFormat="1" ht="12.5">
      <c r="A86" s="63"/>
      <c r="B86" s="63"/>
      <c r="C86" s="63"/>
      <c r="D86" s="63"/>
      <c r="E86" s="63"/>
      <c r="F86" s="63"/>
      <c r="G86" s="63"/>
      <c r="H86" s="63"/>
      <c r="I86" s="63"/>
      <c r="J86" s="91"/>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row>
    <row r="87" spans="1:37" s="62" customFormat="1" ht="12.5">
      <c r="A87" s="63"/>
      <c r="B87" s="63"/>
      <c r="C87" s="63"/>
      <c r="D87" s="63"/>
      <c r="E87" s="63"/>
      <c r="F87" s="63"/>
      <c r="G87" s="63"/>
      <c r="H87" s="63"/>
      <c r="I87" s="63"/>
      <c r="J87" s="91"/>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s="62" customFormat="1" ht="12.5">
      <c r="A88" s="63"/>
      <c r="B88" s="63"/>
      <c r="C88" s="63"/>
      <c r="D88" s="63"/>
      <c r="E88" s="63"/>
      <c r="F88" s="63"/>
      <c r="G88" s="63"/>
      <c r="H88" s="63"/>
      <c r="I88" s="63"/>
      <c r="J88" s="91"/>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row>
    <row r="89" spans="1:37" s="62" customFormat="1" ht="12.5">
      <c r="A89" s="63"/>
      <c r="B89" s="63"/>
      <c r="C89" s="63"/>
      <c r="D89" s="63"/>
      <c r="E89" s="63"/>
      <c r="F89" s="63"/>
      <c r="G89" s="63"/>
      <c r="H89" s="63"/>
      <c r="I89" s="63"/>
      <c r="J89" s="91"/>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row>
    <row r="90" spans="1:37" s="62" customFormat="1" ht="12.5">
      <c r="A90" s="63"/>
      <c r="B90" s="63"/>
      <c r="C90" s="63"/>
      <c r="D90" s="63"/>
      <c r="E90" s="63"/>
      <c r="F90" s="63"/>
      <c r="G90" s="63"/>
      <c r="H90" s="63"/>
      <c r="I90" s="63"/>
      <c r="J90" s="91"/>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row>
    <row r="91" spans="1:37" s="62" customFormat="1" ht="12.5">
      <c r="A91" s="63"/>
      <c r="B91" s="63"/>
      <c r="C91" s="63"/>
      <c r="D91" s="63"/>
      <c r="E91" s="63"/>
      <c r="F91" s="63"/>
      <c r="G91" s="63"/>
      <c r="H91" s="63"/>
      <c r="I91" s="63"/>
      <c r="J91" s="91"/>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row>
    <row r="92" spans="1:37" s="62" customFormat="1" ht="12.5">
      <c r="A92" s="63"/>
      <c r="B92" s="63"/>
      <c r="C92" s="63"/>
      <c r="D92" s="63"/>
      <c r="E92" s="63"/>
      <c r="F92" s="63"/>
      <c r="G92" s="63"/>
      <c r="H92" s="63"/>
      <c r="I92" s="63"/>
      <c r="J92" s="91"/>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row>
    <row r="93" spans="1:37" s="62" customFormat="1" ht="12.5">
      <c r="A93" s="63"/>
      <c r="B93" s="63"/>
      <c r="C93" s="63"/>
      <c r="D93" s="63"/>
      <c r="E93" s="63"/>
      <c r="F93" s="63"/>
      <c r="G93" s="63"/>
      <c r="H93" s="63"/>
      <c r="I93" s="63"/>
      <c r="J93" s="91"/>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row>
    <row r="94" spans="1:37" s="62" customFormat="1" ht="12.5">
      <c r="A94" s="63"/>
      <c r="B94" s="63"/>
      <c r="C94" s="63"/>
      <c r="D94" s="63"/>
      <c r="E94" s="63"/>
      <c r="F94" s="63"/>
      <c r="G94" s="63"/>
      <c r="H94" s="63"/>
      <c r="I94" s="63"/>
      <c r="J94" s="91"/>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row>
    <row r="95" spans="1:37" s="62" customFormat="1" ht="12.5">
      <c r="A95" s="63"/>
      <c r="B95" s="63"/>
      <c r="C95" s="63"/>
      <c r="D95" s="63"/>
      <c r="E95" s="63"/>
      <c r="F95" s="63"/>
      <c r="G95" s="63"/>
      <c r="H95" s="63"/>
      <c r="I95" s="63"/>
      <c r="J95" s="91"/>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row>
    <row r="96" spans="1:37" s="62" customFormat="1" ht="12.5">
      <c r="A96" s="63"/>
      <c r="B96" s="63"/>
      <c r="C96" s="63"/>
      <c r="D96" s="63"/>
      <c r="E96" s="63"/>
      <c r="F96" s="63"/>
      <c r="G96" s="63"/>
      <c r="H96" s="63"/>
      <c r="I96" s="63"/>
      <c r="J96" s="91"/>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row>
    <row r="97" spans="1:37" s="62" customFormat="1" ht="12.5">
      <c r="A97" s="63"/>
      <c r="B97" s="63"/>
      <c r="C97" s="63"/>
      <c r="D97" s="63"/>
      <c r="E97" s="63"/>
      <c r="F97" s="63"/>
      <c r="G97" s="63"/>
      <c r="H97" s="63"/>
      <c r="I97" s="63"/>
      <c r="J97" s="91"/>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row>
    <row r="98" spans="1:37" s="62" customFormat="1" ht="12.5">
      <c r="A98" s="63"/>
      <c r="B98" s="63"/>
      <c r="C98" s="63"/>
      <c r="D98" s="63"/>
      <c r="E98" s="63"/>
      <c r="F98" s="63"/>
      <c r="G98" s="63"/>
      <c r="H98" s="63"/>
      <c r="I98" s="63"/>
      <c r="J98" s="91"/>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row>
    <row r="99" spans="1:37" s="62" customFormat="1" ht="12.5">
      <c r="A99" s="63"/>
      <c r="B99" s="63"/>
      <c r="C99" s="63"/>
      <c r="D99" s="63"/>
      <c r="E99" s="63"/>
      <c r="F99" s="63"/>
      <c r="G99" s="63"/>
      <c r="H99" s="63"/>
      <c r="I99" s="63"/>
      <c r="J99" s="91"/>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row>
    <row r="100" spans="1:37" s="62" customFormat="1" ht="12.5">
      <c r="A100" s="63"/>
      <c r="B100" s="63"/>
      <c r="C100" s="63"/>
      <c r="D100" s="63"/>
      <c r="E100" s="63"/>
      <c r="F100" s="63"/>
      <c r="G100" s="63"/>
      <c r="H100" s="63"/>
      <c r="I100" s="63"/>
      <c r="J100" s="91"/>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row>
    <row r="101" spans="1:37" s="62" customFormat="1" ht="12.5">
      <c r="A101" s="63"/>
      <c r="B101" s="63"/>
      <c r="C101" s="63"/>
      <c r="D101" s="63"/>
      <c r="E101" s="63"/>
      <c r="F101" s="63"/>
      <c r="G101" s="63"/>
      <c r="H101" s="63"/>
      <c r="I101" s="63"/>
      <c r="J101" s="91"/>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row>
    <row r="102" spans="1:37" s="62" customFormat="1" ht="12.5">
      <c r="A102" s="63"/>
      <c r="B102" s="63"/>
      <c r="C102" s="63"/>
      <c r="D102" s="63"/>
      <c r="E102" s="63"/>
      <c r="F102" s="63"/>
      <c r="G102" s="63"/>
      <c r="H102" s="63"/>
      <c r="I102" s="63"/>
      <c r="J102" s="91"/>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row>
    <row r="103" spans="1:37" s="62" customFormat="1" ht="12.5">
      <c r="A103" s="63"/>
      <c r="B103" s="63"/>
      <c r="C103" s="63"/>
      <c r="D103" s="63"/>
      <c r="E103" s="63"/>
      <c r="F103" s="63"/>
      <c r="G103" s="63"/>
      <c r="H103" s="63"/>
      <c r="I103" s="63"/>
      <c r="J103" s="91"/>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row>
    <row r="104" spans="1:37" s="62" customFormat="1" ht="12.5">
      <c r="A104" s="63"/>
      <c r="B104" s="63"/>
      <c r="C104" s="63"/>
      <c r="D104" s="63"/>
      <c r="E104" s="63"/>
      <c r="F104" s="63"/>
      <c r="G104" s="63"/>
      <c r="H104" s="63"/>
      <c r="I104" s="63"/>
      <c r="J104" s="91"/>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row>
    <row r="105" spans="1:37" s="62" customFormat="1" ht="12.5">
      <c r="A105" s="63"/>
      <c r="B105" s="63"/>
      <c r="C105" s="63"/>
      <c r="D105" s="63"/>
      <c r="E105" s="63"/>
      <c r="F105" s="63"/>
      <c r="G105" s="63"/>
      <c r="H105" s="63"/>
      <c r="I105" s="63"/>
      <c r="J105" s="91"/>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row>
    <row r="106" spans="1:37" s="62" customFormat="1" ht="12.5">
      <c r="A106" s="63"/>
      <c r="B106" s="63"/>
      <c r="C106" s="63"/>
      <c r="D106" s="63"/>
      <c r="E106" s="63"/>
      <c r="F106" s="63"/>
      <c r="G106" s="63"/>
      <c r="H106" s="63"/>
      <c r="I106" s="63"/>
      <c r="J106" s="91"/>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row>
    <row r="107" spans="1:37" s="62" customFormat="1" ht="12.5">
      <c r="A107" s="63"/>
      <c r="B107" s="63"/>
      <c r="C107" s="63"/>
      <c r="D107" s="63"/>
      <c r="E107" s="63"/>
      <c r="F107" s="63"/>
      <c r="G107" s="63"/>
      <c r="H107" s="63"/>
      <c r="I107" s="63"/>
      <c r="J107" s="91"/>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row>
    <row r="108" spans="1:37" s="62" customFormat="1" ht="12.5">
      <c r="A108" s="63"/>
      <c r="B108" s="63"/>
      <c r="C108" s="63"/>
      <c r="D108" s="63"/>
      <c r="E108" s="63"/>
      <c r="F108" s="63"/>
      <c r="G108" s="63"/>
      <c r="H108" s="63"/>
      <c r="I108" s="63"/>
      <c r="J108" s="91"/>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row>
    <row r="109" spans="1:37" s="62" customFormat="1" ht="12.5">
      <c r="A109" s="63"/>
      <c r="B109" s="63"/>
      <c r="C109" s="63"/>
      <c r="D109" s="63"/>
      <c r="E109" s="63"/>
      <c r="F109" s="63"/>
      <c r="G109" s="63"/>
      <c r="H109" s="63"/>
      <c r="I109" s="63"/>
      <c r="J109" s="91"/>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row>
    <row r="110" spans="1:37" s="62" customFormat="1" ht="12.5">
      <c r="A110" s="63"/>
      <c r="B110" s="63"/>
      <c r="C110" s="63"/>
      <c r="D110" s="63"/>
      <c r="E110" s="63"/>
      <c r="F110" s="63"/>
      <c r="G110" s="63"/>
      <c r="H110" s="63"/>
      <c r="I110" s="63"/>
      <c r="J110" s="91"/>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row>
    <row r="111" spans="1:37" s="62" customFormat="1" ht="12.5">
      <c r="A111" s="63"/>
      <c r="B111" s="63"/>
      <c r="C111" s="63"/>
      <c r="D111" s="63"/>
      <c r="E111" s="63"/>
      <c r="F111" s="63"/>
      <c r="G111" s="63"/>
      <c r="H111" s="63"/>
      <c r="I111" s="63"/>
      <c r="J111" s="91"/>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row>
    <row r="112" spans="1:37" s="62" customFormat="1" ht="12.5">
      <c r="A112" s="63"/>
      <c r="B112" s="63"/>
      <c r="C112" s="63"/>
      <c r="D112" s="63"/>
      <c r="E112" s="63"/>
      <c r="F112" s="63"/>
      <c r="G112" s="63"/>
      <c r="H112" s="63"/>
      <c r="I112" s="63"/>
      <c r="J112" s="91"/>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row>
    <row r="113" spans="1:37" s="62" customFormat="1" ht="12.5">
      <c r="A113" s="63"/>
      <c r="B113" s="63"/>
      <c r="C113" s="63"/>
      <c r="D113" s="63"/>
      <c r="E113" s="63"/>
      <c r="F113" s="63"/>
      <c r="G113" s="63"/>
      <c r="H113" s="63"/>
      <c r="I113" s="63"/>
      <c r="J113" s="91"/>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row>
    <row r="114" spans="1:37" s="62" customFormat="1" ht="12.5">
      <c r="A114" s="63"/>
      <c r="B114" s="63"/>
      <c r="C114" s="63"/>
      <c r="D114" s="63"/>
      <c r="E114" s="63"/>
      <c r="F114" s="63"/>
      <c r="G114" s="63"/>
      <c r="H114" s="63"/>
      <c r="I114" s="63"/>
      <c r="J114" s="91"/>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row>
    <row r="115" spans="1:37" s="62" customFormat="1" ht="12.5">
      <c r="A115" s="63"/>
      <c r="B115" s="63"/>
      <c r="C115" s="63"/>
      <c r="D115" s="63"/>
      <c r="E115" s="63"/>
      <c r="F115" s="63"/>
      <c r="G115" s="63"/>
      <c r="H115" s="63"/>
      <c r="I115" s="63"/>
      <c r="J115" s="91"/>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row>
    <row r="116" spans="1:37" s="62" customFormat="1" ht="12.5">
      <c r="A116" s="63"/>
      <c r="B116" s="63"/>
      <c r="C116" s="63"/>
      <c r="D116" s="63"/>
      <c r="E116" s="63"/>
      <c r="F116" s="63"/>
      <c r="G116" s="63"/>
      <c r="H116" s="63"/>
      <c r="I116" s="63"/>
      <c r="J116" s="91"/>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row>
    <row r="117" spans="1:37" s="62" customFormat="1" ht="12.5">
      <c r="A117" s="63"/>
      <c r="B117" s="63"/>
      <c r="C117" s="63"/>
      <c r="D117" s="63"/>
      <c r="E117" s="63"/>
      <c r="F117" s="63"/>
      <c r="G117" s="63"/>
      <c r="H117" s="63"/>
      <c r="I117" s="63"/>
      <c r="J117" s="91"/>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row>
    <row r="118" spans="1:37" s="62" customFormat="1" ht="12.5">
      <c r="A118" s="63"/>
      <c r="B118" s="63"/>
      <c r="C118" s="63"/>
      <c r="D118" s="63"/>
      <c r="E118" s="63"/>
      <c r="F118" s="63"/>
      <c r="G118" s="63"/>
      <c r="H118" s="63"/>
      <c r="I118" s="63"/>
      <c r="J118" s="91"/>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row>
    <row r="119" spans="1:37" s="62" customFormat="1" ht="12.5">
      <c r="A119" s="63"/>
      <c r="B119" s="63"/>
      <c r="C119" s="63"/>
      <c r="D119" s="63"/>
      <c r="E119" s="63"/>
      <c r="F119" s="63"/>
      <c r="G119" s="63"/>
      <c r="H119" s="63"/>
      <c r="I119" s="63"/>
      <c r="J119" s="91"/>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row>
    <row r="120" spans="1:37" s="62" customFormat="1" ht="12.5">
      <c r="A120" s="63"/>
      <c r="B120" s="63"/>
      <c r="C120" s="63"/>
      <c r="D120" s="63"/>
      <c r="E120" s="63"/>
      <c r="F120" s="63"/>
      <c r="G120" s="63"/>
      <c r="H120" s="63"/>
      <c r="I120" s="63"/>
      <c r="J120" s="91"/>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row>
    <row r="121" spans="1:37" s="62" customFormat="1" ht="12.5">
      <c r="A121" s="63"/>
      <c r="B121" s="63"/>
      <c r="C121" s="63"/>
      <c r="D121" s="63"/>
      <c r="E121" s="63"/>
      <c r="F121" s="63"/>
      <c r="G121" s="63"/>
      <c r="H121" s="63"/>
      <c r="I121" s="63"/>
      <c r="J121" s="91"/>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row>
    <row r="122" spans="1:37" s="62" customFormat="1" ht="12.5">
      <c r="A122" s="63"/>
      <c r="B122" s="63"/>
      <c r="C122" s="63"/>
      <c r="D122" s="63"/>
      <c r="E122" s="63"/>
      <c r="F122" s="63"/>
      <c r="G122" s="63"/>
      <c r="H122" s="63"/>
      <c r="I122" s="63"/>
      <c r="J122" s="91"/>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row>
    <row r="123" spans="1:37" s="62" customFormat="1" ht="12.5">
      <c r="A123" s="63"/>
      <c r="B123" s="63"/>
      <c r="C123" s="63"/>
      <c r="D123" s="63"/>
      <c r="E123" s="63"/>
      <c r="F123" s="63"/>
      <c r="G123" s="63"/>
      <c r="H123" s="63"/>
      <c r="I123" s="63"/>
      <c r="J123" s="91"/>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row>
    <row r="124" spans="1:37" s="62" customFormat="1" ht="12.5">
      <c r="A124" s="63"/>
      <c r="B124" s="63"/>
      <c r="C124" s="63"/>
      <c r="D124" s="63"/>
      <c r="E124" s="63"/>
      <c r="F124" s="63"/>
      <c r="G124" s="63"/>
      <c r="H124" s="63"/>
      <c r="I124" s="63"/>
      <c r="J124" s="91"/>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row>
    <row r="125" spans="1:37" s="62" customFormat="1" ht="12.5">
      <c r="A125" s="63"/>
      <c r="B125" s="63"/>
      <c r="C125" s="63"/>
      <c r="D125" s="63"/>
      <c r="E125" s="63"/>
      <c r="F125" s="63"/>
      <c r="G125" s="63"/>
      <c r="H125" s="63"/>
      <c r="I125" s="63"/>
      <c r="J125" s="91"/>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row>
    <row r="126" spans="1:37" s="62" customFormat="1" ht="12.5">
      <c r="A126" s="63"/>
      <c r="B126" s="63"/>
      <c r="C126" s="63"/>
      <c r="D126" s="63"/>
      <c r="E126" s="63"/>
      <c r="F126" s="63"/>
      <c r="G126" s="63"/>
      <c r="H126" s="63"/>
      <c r="I126" s="63"/>
      <c r="J126" s="91"/>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row>
    <row r="127" spans="1:37" s="62" customFormat="1" ht="12.5">
      <c r="A127" s="63"/>
      <c r="B127" s="63"/>
      <c r="C127" s="63"/>
      <c r="D127" s="63"/>
      <c r="E127" s="63"/>
      <c r="F127" s="63"/>
      <c r="G127" s="63"/>
      <c r="H127" s="63"/>
      <c r="I127" s="63"/>
      <c r="J127" s="91"/>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row>
    <row r="128" spans="1:37" s="62" customFormat="1" ht="12.5">
      <c r="A128" s="63"/>
      <c r="B128" s="63"/>
      <c r="C128" s="63"/>
      <c r="D128" s="63"/>
      <c r="E128" s="63"/>
      <c r="F128" s="63"/>
      <c r="G128" s="63"/>
      <c r="H128" s="63"/>
      <c r="I128" s="63"/>
      <c r="J128" s="91"/>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row>
    <row r="129" spans="1:37" s="62" customFormat="1" ht="12.5">
      <c r="A129" s="63"/>
      <c r="B129" s="63"/>
      <c r="C129" s="63"/>
      <c r="D129" s="63"/>
      <c r="E129" s="63"/>
      <c r="F129" s="63"/>
      <c r="G129" s="63"/>
      <c r="H129" s="63"/>
      <c r="I129" s="63"/>
      <c r="J129" s="91"/>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row>
    <row r="130" spans="1:37" s="62" customFormat="1" ht="12.5">
      <c r="A130" s="63"/>
      <c r="B130" s="63"/>
      <c r="C130" s="63"/>
      <c r="D130" s="63"/>
      <c r="E130" s="63"/>
      <c r="F130" s="63"/>
      <c r="G130" s="63"/>
      <c r="H130" s="63"/>
      <c r="I130" s="63"/>
      <c r="J130" s="91"/>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row>
    <row r="131" spans="1:37" s="62" customFormat="1" ht="12.5">
      <c r="A131" s="63"/>
      <c r="B131" s="63"/>
      <c r="C131" s="63"/>
      <c r="D131" s="63"/>
      <c r="E131" s="63"/>
      <c r="F131" s="63"/>
      <c r="G131" s="63"/>
      <c r="H131" s="63"/>
      <c r="I131" s="63"/>
      <c r="J131" s="91"/>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row>
    <row r="132" spans="1:37" s="62" customFormat="1" ht="12.5">
      <c r="A132" s="63"/>
      <c r="B132" s="63"/>
      <c r="C132" s="63"/>
      <c r="D132" s="63"/>
      <c r="E132" s="63"/>
      <c r="F132" s="63"/>
      <c r="G132" s="63"/>
      <c r="H132" s="63"/>
      <c r="I132" s="63"/>
      <c r="J132" s="91"/>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row>
    <row r="133" spans="1:37" s="62" customFormat="1" ht="12.5">
      <c r="A133" s="63"/>
      <c r="B133" s="63"/>
      <c r="C133" s="63"/>
      <c r="D133" s="63"/>
      <c r="E133" s="63"/>
      <c r="F133" s="63"/>
      <c r="G133" s="63"/>
      <c r="H133" s="63"/>
      <c r="I133" s="63"/>
      <c r="J133" s="91"/>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row>
    <row r="134" spans="1:37" s="62" customFormat="1" ht="12.5">
      <c r="A134" s="63"/>
      <c r="B134" s="63"/>
      <c r="C134" s="63"/>
      <c r="D134" s="63"/>
      <c r="E134" s="63"/>
      <c r="F134" s="63"/>
      <c r="G134" s="63"/>
      <c r="H134" s="63"/>
      <c r="I134" s="63"/>
      <c r="J134" s="91"/>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row>
    <row r="135" spans="1:37" s="62" customFormat="1" ht="12.5">
      <c r="A135" s="63"/>
      <c r="B135" s="63"/>
      <c r="C135" s="63"/>
      <c r="D135" s="63"/>
      <c r="E135" s="63"/>
      <c r="F135" s="63"/>
      <c r="G135" s="63"/>
      <c r="H135" s="63"/>
      <c r="I135" s="63"/>
      <c r="J135" s="91"/>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row>
    <row r="136" spans="1:37" s="62" customFormat="1" ht="12.5">
      <c r="A136" s="63"/>
      <c r="B136" s="63"/>
      <c r="C136" s="63"/>
      <c r="D136" s="63"/>
      <c r="E136" s="63"/>
      <c r="F136" s="63"/>
      <c r="G136" s="63"/>
      <c r="H136" s="63"/>
      <c r="I136" s="63"/>
      <c r="J136" s="91"/>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row>
    <row r="137" spans="1:37" s="62" customFormat="1" ht="12.5">
      <c r="A137" s="63"/>
      <c r="B137" s="63"/>
      <c r="C137" s="63"/>
      <c r="D137" s="63"/>
      <c r="E137" s="63"/>
      <c r="F137" s="63"/>
      <c r="G137" s="63"/>
      <c r="H137" s="63"/>
      <c r="I137" s="63"/>
      <c r="J137" s="91"/>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row>
    <row r="138" spans="1:37" s="62" customFormat="1" ht="12.5">
      <c r="A138" s="63"/>
      <c r="B138" s="63"/>
      <c r="C138" s="63"/>
      <c r="D138" s="63"/>
      <c r="E138" s="63"/>
      <c r="F138" s="63"/>
      <c r="G138" s="63"/>
      <c r="H138" s="63"/>
      <c r="I138" s="63"/>
      <c r="J138" s="91"/>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row>
    <row r="139" spans="1:37" s="62" customFormat="1" ht="12.5">
      <c r="A139" s="63"/>
      <c r="B139" s="63"/>
      <c r="C139" s="63"/>
      <c r="D139" s="63"/>
      <c r="E139" s="63"/>
      <c r="F139" s="63"/>
      <c r="G139" s="63"/>
      <c r="H139" s="63"/>
      <c r="I139" s="63"/>
      <c r="J139" s="91"/>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row>
    <row r="140" spans="1:37" s="62" customFormat="1" ht="12.5">
      <c r="A140" s="63"/>
      <c r="B140" s="63"/>
      <c r="C140" s="63"/>
      <c r="D140" s="63"/>
      <c r="E140" s="63"/>
      <c r="F140" s="63"/>
      <c r="G140" s="63"/>
      <c r="H140" s="63"/>
      <c r="I140" s="63"/>
      <c r="J140" s="91"/>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row>
    <row r="141" spans="1:37" s="62" customFormat="1" ht="12.5">
      <c r="A141" s="63"/>
      <c r="B141" s="63"/>
      <c r="C141" s="63"/>
      <c r="D141" s="63"/>
      <c r="E141" s="63"/>
      <c r="F141" s="63"/>
      <c r="G141" s="63"/>
      <c r="H141" s="63"/>
      <c r="I141" s="63"/>
      <c r="J141" s="91"/>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row>
    <row r="142" spans="1:37" s="62" customFormat="1" ht="12.5">
      <c r="A142" s="63"/>
      <c r="B142" s="63"/>
      <c r="C142" s="63"/>
      <c r="D142" s="63"/>
      <c r="E142" s="63"/>
      <c r="F142" s="63"/>
      <c r="G142" s="63"/>
      <c r="H142" s="63"/>
      <c r="I142" s="63"/>
      <c r="J142" s="91"/>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row>
    <row r="143" spans="1:37" s="62" customFormat="1" ht="12.5">
      <c r="A143" s="63"/>
      <c r="B143" s="63"/>
      <c r="C143" s="63"/>
      <c r="D143" s="63"/>
      <c r="E143" s="63"/>
      <c r="F143" s="63"/>
      <c r="G143" s="63"/>
      <c r="H143" s="63"/>
      <c r="I143" s="63"/>
      <c r="J143" s="91"/>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row>
    <row r="144" spans="1:37" s="62" customFormat="1" ht="12.5">
      <c r="A144" s="63"/>
      <c r="B144" s="63"/>
      <c r="C144" s="63"/>
      <c r="D144" s="63"/>
      <c r="E144" s="63"/>
      <c r="F144" s="63"/>
      <c r="G144" s="63"/>
      <c r="H144" s="63"/>
      <c r="I144" s="63"/>
      <c r="J144" s="91"/>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row>
    <row r="145" spans="1:37" s="62" customFormat="1" ht="12.5">
      <c r="A145" s="63"/>
      <c r="B145" s="63"/>
      <c r="C145" s="63"/>
      <c r="D145" s="63"/>
      <c r="E145" s="63"/>
      <c r="F145" s="63"/>
      <c r="G145" s="63"/>
      <c r="H145" s="63"/>
      <c r="I145" s="63"/>
      <c r="J145" s="91"/>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row>
    <row r="146" spans="1:37" s="62" customFormat="1" ht="12.5">
      <c r="A146" s="63"/>
      <c r="B146" s="63"/>
      <c r="C146" s="63"/>
      <c r="D146" s="63"/>
      <c r="E146" s="63"/>
      <c r="F146" s="63"/>
      <c r="G146" s="63"/>
      <c r="H146" s="63"/>
      <c r="I146" s="63"/>
      <c r="J146" s="91"/>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row>
    <row r="147" spans="1:37" s="62" customFormat="1" ht="12.5">
      <c r="A147" s="63"/>
      <c r="B147" s="63"/>
      <c r="C147" s="63"/>
      <c r="D147" s="63"/>
      <c r="E147" s="63"/>
      <c r="F147" s="63"/>
      <c r="G147" s="63"/>
      <c r="H147" s="63"/>
      <c r="I147" s="63"/>
      <c r="J147" s="91"/>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row>
    <row r="148" spans="1:37" s="62" customFormat="1" ht="12.5">
      <c r="A148" s="63"/>
      <c r="B148" s="63"/>
      <c r="C148" s="63"/>
      <c r="D148" s="63"/>
      <c r="E148" s="63"/>
      <c r="F148" s="63"/>
      <c r="G148" s="63"/>
      <c r="H148" s="63"/>
      <c r="I148" s="63"/>
      <c r="J148" s="91"/>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row>
    <row r="149" spans="1:37" s="62" customFormat="1" ht="12.5">
      <c r="A149" s="63"/>
      <c r="B149" s="63"/>
      <c r="C149" s="63"/>
      <c r="D149" s="63"/>
      <c r="E149" s="63"/>
      <c r="F149" s="63"/>
      <c r="G149" s="63"/>
      <c r="H149" s="63"/>
      <c r="I149" s="63"/>
      <c r="J149" s="91"/>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row>
    <row r="150" spans="1:37" s="62" customFormat="1" ht="12.5">
      <c r="A150" s="63"/>
      <c r="B150" s="63"/>
      <c r="C150" s="63"/>
      <c r="D150" s="63"/>
      <c r="E150" s="63"/>
      <c r="F150" s="63"/>
      <c r="G150" s="63"/>
      <c r="H150" s="63"/>
      <c r="I150" s="63"/>
      <c r="J150" s="91"/>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row>
    <row r="151" spans="1:37" s="62" customFormat="1" ht="12.5">
      <c r="A151" s="63"/>
      <c r="B151" s="63"/>
      <c r="C151" s="63"/>
      <c r="D151" s="63"/>
      <c r="E151" s="63"/>
      <c r="F151" s="63"/>
      <c r="G151" s="63"/>
      <c r="H151" s="63"/>
      <c r="I151" s="63"/>
      <c r="J151" s="91"/>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row>
    <row r="152" spans="1:37" s="62" customFormat="1" ht="12.5">
      <c r="A152" s="63"/>
      <c r="B152" s="63"/>
      <c r="C152" s="63"/>
      <c r="D152" s="63"/>
      <c r="E152" s="63"/>
      <c r="F152" s="63"/>
      <c r="G152" s="63"/>
      <c r="H152" s="63"/>
      <c r="I152" s="63"/>
      <c r="J152" s="91"/>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row>
    <row r="153" spans="1:37" s="62" customFormat="1" ht="12.5">
      <c r="A153" s="63"/>
      <c r="B153" s="63"/>
      <c r="C153" s="63"/>
      <c r="D153" s="63"/>
      <c r="E153" s="63"/>
      <c r="F153" s="63"/>
      <c r="G153" s="63"/>
      <c r="H153" s="63"/>
      <c r="I153" s="63"/>
      <c r="J153" s="91"/>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row>
    <row r="154" spans="1:37" s="62" customFormat="1" ht="12.5">
      <c r="A154" s="63"/>
      <c r="B154" s="63"/>
      <c r="C154" s="63"/>
      <c r="D154" s="63"/>
      <c r="E154" s="63"/>
      <c r="F154" s="63"/>
      <c r="G154" s="63"/>
      <c r="H154" s="63"/>
      <c r="I154" s="63"/>
      <c r="J154" s="91"/>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row>
    <row r="155" spans="1:37" s="62" customFormat="1" ht="12.5">
      <c r="A155" s="63"/>
      <c r="B155" s="63"/>
      <c r="C155" s="63"/>
      <c r="D155" s="63"/>
      <c r="E155" s="63"/>
      <c r="F155" s="63"/>
      <c r="G155" s="63"/>
      <c r="H155" s="63"/>
      <c r="I155" s="63"/>
      <c r="J155" s="91"/>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row>
    <row r="156" spans="1:37" s="62" customFormat="1" ht="12.5">
      <c r="A156" s="63"/>
      <c r="B156" s="63"/>
      <c r="C156" s="63"/>
      <c r="D156" s="63"/>
      <c r="E156" s="63"/>
      <c r="F156" s="63"/>
      <c r="G156" s="63"/>
      <c r="H156" s="63"/>
      <c r="I156" s="63"/>
      <c r="J156" s="91"/>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row>
    <row r="157" spans="1:37" s="62" customFormat="1" ht="12.5">
      <c r="A157" s="63"/>
      <c r="B157" s="63"/>
      <c r="C157" s="63"/>
      <c r="D157" s="63"/>
      <c r="E157" s="63"/>
      <c r="F157" s="63"/>
      <c r="G157" s="63"/>
      <c r="H157" s="63"/>
      <c r="I157" s="63"/>
      <c r="J157" s="91"/>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row>
    <row r="158" spans="1:37" s="62" customFormat="1" ht="12.5">
      <c r="A158" s="63"/>
      <c r="B158" s="63"/>
      <c r="C158" s="63"/>
      <c r="D158" s="63"/>
      <c r="E158" s="63"/>
      <c r="F158" s="63"/>
      <c r="G158" s="63"/>
      <c r="H158" s="63"/>
      <c r="I158" s="63"/>
      <c r="J158" s="91"/>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row>
    <row r="159" spans="1:37" s="62" customFormat="1" ht="12.5">
      <c r="A159" s="63"/>
      <c r="B159" s="63"/>
      <c r="C159" s="63"/>
      <c r="D159" s="63"/>
      <c r="E159" s="63"/>
      <c r="F159" s="63"/>
      <c r="G159" s="63"/>
      <c r="H159" s="63"/>
      <c r="I159" s="63"/>
      <c r="J159" s="91"/>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row>
    <row r="160" spans="1:37" s="62" customFormat="1" ht="12.5">
      <c r="A160" s="63"/>
      <c r="B160" s="63"/>
      <c r="C160" s="63"/>
      <c r="D160" s="63"/>
      <c r="E160" s="63"/>
      <c r="F160" s="63"/>
      <c r="G160" s="63"/>
      <c r="H160" s="63"/>
      <c r="I160" s="63"/>
      <c r="J160" s="91"/>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row>
    <row r="161" spans="1:37" s="62" customFormat="1" ht="12.5">
      <c r="A161" s="63"/>
      <c r="B161" s="63"/>
      <c r="C161" s="63"/>
      <c r="D161" s="63"/>
      <c r="E161" s="63"/>
      <c r="F161" s="63"/>
      <c r="G161" s="63"/>
      <c r="H161" s="63"/>
      <c r="I161" s="63"/>
      <c r="J161" s="91"/>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row>
    <row r="162" spans="1:37" s="62" customFormat="1" ht="12.5">
      <c r="A162" s="63"/>
      <c r="B162" s="63"/>
      <c r="C162" s="63"/>
      <c r="D162" s="63"/>
      <c r="E162" s="63"/>
      <c r="F162" s="63"/>
      <c r="G162" s="63"/>
      <c r="H162" s="63"/>
      <c r="I162" s="63"/>
      <c r="J162" s="91"/>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row>
    <row r="163" spans="1:37" s="62" customFormat="1" ht="12.5">
      <c r="A163" s="63"/>
      <c r="B163" s="63"/>
      <c r="C163" s="63"/>
      <c r="D163" s="63"/>
      <c r="E163" s="63"/>
      <c r="F163" s="63"/>
      <c r="G163" s="63"/>
      <c r="H163" s="63"/>
      <c r="I163" s="63"/>
      <c r="J163" s="91"/>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row>
    <row r="164" spans="1:37" s="62" customFormat="1" ht="12.5">
      <c r="A164" s="63"/>
      <c r="B164" s="63"/>
      <c r="C164" s="63"/>
      <c r="D164" s="63"/>
      <c r="E164" s="63"/>
      <c r="F164" s="63"/>
      <c r="G164" s="63"/>
      <c r="H164" s="63"/>
      <c r="I164" s="63"/>
      <c r="J164" s="91"/>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row>
    <row r="165" spans="1:37" s="62" customFormat="1" ht="12.5">
      <c r="A165" s="63"/>
      <c r="B165" s="63"/>
      <c r="C165" s="63"/>
      <c r="D165" s="63"/>
      <c r="E165" s="63"/>
      <c r="F165" s="63"/>
      <c r="G165" s="63"/>
      <c r="H165" s="63"/>
      <c r="I165" s="63"/>
      <c r="J165" s="91"/>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row>
    <row r="166" spans="1:37" s="62" customFormat="1" ht="12.5">
      <c r="A166" s="63"/>
      <c r="B166" s="63"/>
      <c r="C166" s="63"/>
      <c r="D166" s="63"/>
      <c r="E166" s="63"/>
      <c r="F166" s="63"/>
      <c r="G166" s="63"/>
      <c r="H166" s="63"/>
      <c r="I166" s="63"/>
      <c r="J166" s="91"/>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row>
    <row r="167" spans="1:37" s="62" customFormat="1" ht="12.5">
      <c r="A167" s="63"/>
      <c r="B167" s="63"/>
      <c r="C167" s="63"/>
      <c r="D167" s="63"/>
      <c r="E167" s="63"/>
      <c r="F167" s="63"/>
      <c r="G167" s="63"/>
      <c r="H167" s="63"/>
      <c r="I167" s="63"/>
      <c r="J167" s="91"/>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row>
    <row r="168" spans="1:37" s="62" customFormat="1" ht="12.5">
      <c r="A168" s="63"/>
      <c r="B168" s="63"/>
      <c r="C168" s="63"/>
      <c r="D168" s="63"/>
      <c r="E168" s="63"/>
      <c r="F168" s="63"/>
      <c r="G168" s="63"/>
      <c r="H168" s="63"/>
      <c r="I168" s="63"/>
      <c r="J168" s="91"/>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row>
    <row r="169" spans="1:37" s="62" customFormat="1" ht="12.5">
      <c r="A169" s="63"/>
      <c r="B169" s="63"/>
      <c r="C169" s="63"/>
      <c r="D169" s="63"/>
      <c r="E169" s="63"/>
      <c r="F169" s="63"/>
      <c r="G169" s="63"/>
      <c r="H169" s="63"/>
      <c r="I169" s="63"/>
      <c r="J169" s="91"/>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row>
    <row r="170" spans="1:37" s="62" customFormat="1" ht="12.5">
      <c r="A170" s="63"/>
      <c r="B170" s="63"/>
      <c r="C170" s="63"/>
      <c r="D170" s="63"/>
      <c r="E170" s="63"/>
      <c r="F170" s="63"/>
      <c r="G170" s="63"/>
      <c r="H170" s="63"/>
      <c r="I170" s="63"/>
      <c r="J170" s="91"/>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row>
    <row r="171" spans="1:37" s="62" customFormat="1" ht="12.5">
      <c r="A171" s="63"/>
      <c r="B171" s="63"/>
      <c r="C171" s="63"/>
      <c r="D171" s="63"/>
      <c r="E171" s="63"/>
      <c r="F171" s="63"/>
      <c r="G171" s="63"/>
      <c r="H171" s="63"/>
      <c r="I171" s="63"/>
      <c r="J171" s="91"/>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row>
    <row r="172" spans="1:37" s="62" customFormat="1" ht="12.5">
      <c r="A172" s="63"/>
      <c r="B172" s="63"/>
      <c r="C172" s="63"/>
      <c r="D172" s="63"/>
      <c r="E172" s="63"/>
      <c r="F172" s="63"/>
      <c r="G172" s="63"/>
      <c r="H172" s="63"/>
      <c r="I172" s="63"/>
      <c r="J172" s="91"/>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row>
    <row r="173" spans="1:37" s="62" customFormat="1" ht="12.5">
      <c r="A173" s="63"/>
      <c r="B173" s="63"/>
      <c r="C173" s="63"/>
      <c r="D173" s="63"/>
      <c r="E173" s="63"/>
      <c r="F173" s="63"/>
      <c r="G173" s="63"/>
      <c r="H173" s="63"/>
      <c r="I173" s="63"/>
      <c r="J173" s="91"/>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row>
    <row r="174" spans="1:37" s="62" customFormat="1" ht="12.5">
      <c r="A174" s="63"/>
      <c r="B174" s="63"/>
      <c r="C174" s="63"/>
      <c r="D174" s="63"/>
      <c r="E174" s="63"/>
      <c r="F174" s="63"/>
      <c r="G174" s="63"/>
      <c r="H174" s="63"/>
      <c r="I174" s="63"/>
      <c r="J174" s="91"/>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row>
    <row r="175" spans="1:37" s="62" customFormat="1" ht="12.5">
      <c r="A175" s="63"/>
      <c r="B175" s="63"/>
      <c r="C175" s="63"/>
      <c r="D175" s="63"/>
      <c r="E175" s="63"/>
      <c r="F175" s="63"/>
      <c r="G175" s="63"/>
      <c r="H175" s="63"/>
      <c r="I175" s="63"/>
      <c r="J175" s="91"/>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row>
    <row r="176" spans="1:37" s="62" customFormat="1" ht="12.5">
      <c r="A176" s="63"/>
      <c r="B176" s="63"/>
      <c r="C176" s="63"/>
      <c r="D176" s="63"/>
      <c r="E176" s="63"/>
      <c r="F176" s="63"/>
      <c r="G176" s="63"/>
      <c r="H176" s="63"/>
      <c r="I176" s="63"/>
      <c r="J176" s="91"/>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row>
    <row r="177" spans="1:37" s="62" customFormat="1" ht="12.5">
      <c r="A177" s="63"/>
      <c r="B177" s="63"/>
      <c r="C177" s="63"/>
      <c r="D177" s="63"/>
      <c r="E177" s="63"/>
      <c r="F177" s="63"/>
      <c r="G177" s="63"/>
      <c r="H177" s="63"/>
      <c r="I177" s="63"/>
      <c r="J177" s="91"/>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row>
    <row r="178" spans="1:37" s="62" customFormat="1" ht="12.5">
      <c r="A178" s="63"/>
      <c r="B178" s="63"/>
      <c r="C178" s="63"/>
      <c r="D178" s="63"/>
      <c r="E178" s="63"/>
      <c r="F178" s="63"/>
      <c r="G178" s="63"/>
      <c r="H178" s="63"/>
      <c r="I178" s="63"/>
      <c r="J178" s="91"/>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row>
    <row r="179" spans="1:37" s="62" customFormat="1" ht="12.5">
      <c r="A179" s="63"/>
      <c r="B179" s="63"/>
      <c r="C179" s="63"/>
      <c r="D179" s="63"/>
      <c r="E179" s="63"/>
      <c r="F179" s="63"/>
      <c r="G179" s="63"/>
      <c r="H179" s="63"/>
      <c r="I179" s="63"/>
      <c r="J179" s="91"/>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row>
    <row r="180" spans="1:37" s="62" customFormat="1" ht="12.5">
      <c r="A180" s="63"/>
      <c r="B180" s="63"/>
      <c r="C180" s="63"/>
      <c r="D180" s="63"/>
      <c r="E180" s="63"/>
      <c r="F180" s="63"/>
      <c r="G180" s="63"/>
      <c r="H180" s="63"/>
      <c r="I180" s="63"/>
      <c r="J180" s="91"/>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row>
    <row r="181" spans="1:37" s="62" customFormat="1" ht="12.5">
      <c r="A181" s="63"/>
      <c r="B181" s="63"/>
      <c r="C181" s="63"/>
      <c r="D181" s="63"/>
      <c r="E181" s="63"/>
      <c r="F181" s="63"/>
      <c r="G181" s="63"/>
      <c r="H181" s="63"/>
      <c r="I181" s="63"/>
      <c r="J181" s="91"/>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row>
    <row r="182" spans="1:37" s="62" customFormat="1" ht="12.5">
      <c r="A182" s="63"/>
      <c r="B182" s="63"/>
      <c r="C182" s="63"/>
      <c r="D182" s="63"/>
      <c r="E182" s="63"/>
      <c r="F182" s="63"/>
      <c r="G182" s="63"/>
      <c r="H182" s="63"/>
      <c r="I182" s="63"/>
      <c r="J182" s="91"/>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row>
    <row r="183" spans="1:37" s="62" customFormat="1" ht="12.5">
      <c r="A183" s="63"/>
      <c r="B183" s="63"/>
      <c r="C183" s="63"/>
      <c r="D183" s="63"/>
      <c r="E183" s="63"/>
      <c r="F183" s="63"/>
      <c r="G183" s="63"/>
      <c r="H183" s="63"/>
      <c r="I183" s="63"/>
      <c r="J183" s="91"/>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row>
    <row r="184" spans="1:37" s="62" customFormat="1" ht="12.5">
      <c r="A184" s="63"/>
      <c r="B184" s="63"/>
      <c r="C184" s="63"/>
      <c r="D184" s="63"/>
      <c r="E184" s="63"/>
      <c r="F184" s="63"/>
      <c r="G184" s="63"/>
      <c r="H184" s="63"/>
      <c r="I184" s="63"/>
      <c r="J184" s="91"/>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row>
    <row r="185" spans="1:37" s="62" customFormat="1" ht="12.5">
      <c r="A185" s="63"/>
      <c r="B185" s="63"/>
      <c r="C185" s="63"/>
      <c r="D185" s="63"/>
      <c r="E185" s="63"/>
      <c r="F185" s="63"/>
      <c r="G185" s="63"/>
      <c r="H185" s="63"/>
      <c r="I185" s="63"/>
      <c r="J185" s="91"/>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row>
    <row r="186" spans="1:37" s="62" customFormat="1" ht="12.5">
      <c r="A186" s="63"/>
      <c r="B186" s="63"/>
      <c r="C186" s="63"/>
      <c r="D186" s="63"/>
      <c r="E186" s="63"/>
      <c r="F186" s="63"/>
      <c r="G186" s="63"/>
      <c r="H186" s="63"/>
      <c r="I186" s="63"/>
      <c r="J186" s="91"/>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row>
    <row r="187" spans="1:37" s="62" customFormat="1" ht="12.5">
      <c r="A187" s="63"/>
      <c r="B187" s="63"/>
      <c r="C187" s="63"/>
      <c r="D187" s="63"/>
      <c r="E187" s="63"/>
      <c r="F187" s="63"/>
      <c r="G187" s="63"/>
      <c r="H187" s="63"/>
      <c r="I187" s="63"/>
      <c r="J187" s="91"/>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row>
    <row r="188" spans="1:37" s="62" customFormat="1" ht="12.5">
      <c r="A188" s="63"/>
      <c r="B188" s="63"/>
      <c r="C188" s="63"/>
      <c r="D188" s="63"/>
      <c r="E188" s="63"/>
      <c r="F188" s="63"/>
      <c r="G188" s="63"/>
      <c r="H188" s="63"/>
      <c r="I188" s="63"/>
      <c r="J188" s="91"/>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row>
    <row r="189" spans="1:37" s="62" customFormat="1" ht="12.5">
      <c r="A189" s="63"/>
      <c r="B189" s="63"/>
      <c r="C189" s="63"/>
      <c r="D189" s="63"/>
      <c r="E189" s="63"/>
      <c r="F189" s="63"/>
      <c r="G189" s="63"/>
      <c r="H189" s="63"/>
      <c r="I189" s="63"/>
      <c r="J189" s="91"/>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row>
    <row r="190" spans="1:37" s="62" customFormat="1" ht="12.5">
      <c r="A190" s="63"/>
      <c r="B190" s="63"/>
      <c r="C190" s="63"/>
      <c r="D190" s="63"/>
      <c r="E190" s="63"/>
      <c r="F190" s="63"/>
      <c r="G190" s="63"/>
      <c r="H190" s="63"/>
      <c r="I190" s="63"/>
      <c r="J190" s="91"/>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row>
    <row r="191" spans="1:37" s="62" customFormat="1" ht="12.5">
      <c r="A191" s="63"/>
      <c r="B191" s="63"/>
      <c r="C191" s="63"/>
      <c r="D191" s="63"/>
      <c r="E191" s="63"/>
      <c r="F191" s="63"/>
      <c r="G191" s="63"/>
      <c r="H191" s="63"/>
      <c r="I191" s="63"/>
      <c r="J191" s="91"/>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row>
    <row r="192" spans="1:37" s="62" customFormat="1" ht="12.5">
      <c r="A192" s="63"/>
      <c r="B192" s="63"/>
      <c r="C192" s="63"/>
      <c r="D192" s="63"/>
      <c r="E192" s="63"/>
      <c r="F192" s="63"/>
      <c r="G192" s="63"/>
      <c r="H192" s="63"/>
      <c r="I192" s="63"/>
      <c r="J192" s="91"/>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row>
    <row r="193" spans="1:37" s="62" customFormat="1" ht="12.5">
      <c r="A193" s="63"/>
      <c r="B193" s="63"/>
      <c r="C193" s="63"/>
      <c r="D193" s="63"/>
      <c r="E193" s="63"/>
      <c r="F193" s="63"/>
      <c r="G193" s="63"/>
      <c r="H193" s="63"/>
      <c r="I193" s="63"/>
      <c r="J193" s="91"/>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row>
    <row r="194" spans="1:37" s="62" customFormat="1" ht="12.5">
      <c r="A194" s="63"/>
      <c r="B194" s="63"/>
      <c r="C194" s="63"/>
      <c r="D194" s="63"/>
      <c r="E194" s="63"/>
      <c r="F194" s="63"/>
      <c r="G194" s="63"/>
      <c r="H194" s="63"/>
      <c r="I194" s="63"/>
      <c r="J194" s="91"/>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row>
    <row r="195" spans="1:37" s="62" customFormat="1" ht="12.5">
      <c r="A195" s="63"/>
      <c r="B195" s="63"/>
      <c r="C195" s="63"/>
      <c r="D195" s="63"/>
      <c r="E195" s="63"/>
      <c r="F195" s="63"/>
      <c r="G195" s="63"/>
      <c r="H195" s="63"/>
      <c r="I195" s="63"/>
      <c r="J195" s="91"/>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row>
    <row r="196" spans="1:37" s="62" customFormat="1" ht="12.5">
      <c r="A196" s="63"/>
      <c r="B196" s="63"/>
      <c r="C196" s="63"/>
      <c r="D196" s="63"/>
      <c r="E196" s="63"/>
      <c r="F196" s="63"/>
      <c r="G196" s="63"/>
      <c r="H196" s="63"/>
      <c r="I196" s="63"/>
      <c r="J196" s="91"/>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row>
    <row r="197" spans="1:37" s="62" customFormat="1" ht="12.5">
      <c r="A197" s="63"/>
      <c r="B197" s="63"/>
      <c r="C197" s="63"/>
      <c r="D197" s="63"/>
      <c r="E197" s="63"/>
      <c r="F197" s="63"/>
      <c r="G197" s="63"/>
      <c r="H197" s="63"/>
      <c r="I197" s="63"/>
      <c r="J197" s="91"/>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row>
    <row r="198" spans="1:37" s="62" customFormat="1" ht="12.5">
      <c r="A198" s="63"/>
      <c r="B198" s="63"/>
      <c r="C198" s="63"/>
      <c r="D198" s="63"/>
      <c r="E198" s="63"/>
      <c r="F198" s="63"/>
      <c r="G198" s="63"/>
      <c r="H198" s="63"/>
      <c r="I198" s="63"/>
      <c r="J198" s="91"/>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row>
    <row r="199" spans="1:37" s="62" customFormat="1" ht="12.5">
      <c r="A199" s="63"/>
      <c r="B199" s="63"/>
      <c r="C199" s="63"/>
      <c r="D199" s="63"/>
      <c r="E199" s="63"/>
      <c r="F199" s="63"/>
      <c r="G199" s="63"/>
      <c r="H199" s="63"/>
      <c r="I199" s="63"/>
      <c r="J199" s="91"/>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row>
    <row r="200" spans="1:37" s="62" customFormat="1" ht="12.5">
      <c r="A200" s="63"/>
      <c r="B200" s="63"/>
      <c r="C200" s="63"/>
      <c r="D200" s="63"/>
      <c r="E200" s="63"/>
      <c r="F200" s="63"/>
      <c r="G200" s="63"/>
      <c r="H200" s="63"/>
      <c r="I200" s="63"/>
      <c r="J200" s="91"/>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row>
    <row r="201" spans="1:37" s="62" customFormat="1" ht="12.5">
      <c r="A201" s="63"/>
      <c r="B201" s="63"/>
      <c r="C201" s="63"/>
      <c r="D201" s="63"/>
      <c r="E201" s="63"/>
      <c r="F201" s="63"/>
      <c r="G201" s="63"/>
      <c r="H201" s="63"/>
      <c r="I201" s="63"/>
      <c r="J201" s="91"/>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row>
    <row r="202" spans="1:37" s="62" customFormat="1" ht="12.5">
      <c r="A202" s="63"/>
      <c r="B202" s="63"/>
      <c r="C202" s="63"/>
      <c r="D202" s="63"/>
      <c r="E202" s="63"/>
      <c r="F202" s="63"/>
      <c r="G202" s="63"/>
      <c r="H202" s="63"/>
      <c r="I202" s="63"/>
      <c r="J202" s="91"/>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row>
    <row r="203" spans="1:37" s="62" customFormat="1" ht="12.5">
      <c r="A203" s="63"/>
      <c r="B203" s="63"/>
      <c r="C203" s="63"/>
      <c r="D203" s="63"/>
      <c r="E203" s="63"/>
      <c r="F203" s="63"/>
      <c r="G203" s="63"/>
      <c r="H203" s="63"/>
      <c r="I203" s="63"/>
      <c r="J203" s="91"/>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row>
    <row r="204" spans="1:37" s="62" customFormat="1" ht="12.5">
      <c r="A204" s="63"/>
      <c r="B204" s="63"/>
      <c r="C204" s="63"/>
      <c r="D204" s="63"/>
      <c r="E204" s="63"/>
      <c r="F204" s="63"/>
      <c r="G204" s="63"/>
      <c r="H204" s="63"/>
      <c r="I204" s="63"/>
      <c r="J204" s="91"/>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row>
    <row r="205" spans="1:37" s="62" customFormat="1" ht="12.5">
      <c r="A205" s="63"/>
      <c r="B205" s="63"/>
      <c r="C205" s="63"/>
      <c r="D205" s="63"/>
      <c r="E205" s="63"/>
      <c r="F205" s="63"/>
      <c r="G205" s="63"/>
      <c r="H205" s="63"/>
      <c r="I205" s="63"/>
      <c r="J205" s="91"/>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s="62" customFormat="1" ht="12.5">
      <c r="A206" s="63"/>
      <c r="B206" s="63"/>
      <c r="C206" s="63"/>
      <c r="D206" s="63"/>
      <c r="E206" s="63"/>
      <c r="F206" s="63"/>
      <c r="G206" s="63"/>
      <c r="H206" s="63"/>
      <c r="I206" s="63"/>
      <c r="J206" s="91"/>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row>
    <row r="207" spans="1:37" s="62" customFormat="1" ht="12.5">
      <c r="A207" s="63"/>
      <c r="B207" s="63"/>
      <c r="C207" s="63"/>
      <c r="D207" s="63"/>
      <c r="E207" s="63"/>
      <c r="F207" s="63"/>
      <c r="G207" s="63"/>
      <c r="H207" s="63"/>
      <c r="I207" s="63"/>
      <c r="J207" s="91"/>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row>
    <row r="208" spans="1:37" s="62" customFormat="1" ht="12.5">
      <c r="A208" s="63"/>
      <c r="B208" s="63"/>
      <c r="C208" s="63"/>
      <c r="D208" s="63"/>
      <c r="E208" s="63"/>
      <c r="F208" s="63"/>
      <c r="G208" s="63"/>
      <c r="H208" s="63"/>
      <c r="I208" s="63"/>
      <c r="J208" s="91"/>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row>
    <row r="209" spans="1:37" s="62" customFormat="1" ht="12.5">
      <c r="A209" s="63"/>
      <c r="B209" s="63"/>
      <c r="C209" s="63"/>
      <c r="D209" s="63"/>
      <c r="E209" s="63"/>
      <c r="F209" s="63"/>
      <c r="G209" s="63"/>
      <c r="H209" s="63"/>
      <c r="I209" s="63"/>
      <c r="J209" s="91"/>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row>
    <row r="210" spans="1:37" s="62" customFormat="1" ht="12.5">
      <c r="A210" s="63"/>
      <c r="B210" s="63"/>
      <c r="C210" s="63"/>
      <c r="D210" s="63"/>
      <c r="E210" s="63"/>
      <c r="F210" s="63"/>
      <c r="G210" s="63"/>
      <c r="H210" s="63"/>
      <c r="I210" s="63"/>
      <c r="J210" s="91"/>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row>
    <row r="211" spans="1:37" s="62" customFormat="1" ht="12.5">
      <c r="A211" s="63"/>
      <c r="B211" s="63"/>
      <c r="C211" s="63"/>
      <c r="D211" s="63"/>
      <c r="E211" s="63"/>
      <c r="F211" s="63"/>
      <c r="G211" s="63"/>
      <c r="H211" s="63"/>
      <c r="I211" s="63"/>
      <c r="J211" s="91"/>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row>
    <row r="212" spans="1:37" s="62" customFormat="1" ht="12.5">
      <c r="A212" s="63"/>
      <c r="B212" s="63"/>
      <c r="C212" s="63"/>
      <c r="D212" s="63"/>
      <c r="E212" s="63"/>
      <c r="F212" s="63"/>
      <c r="G212" s="63"/>
      <c r="H212" s="63"/>
      <c r="I212" s="63"/>
      <c r="J212" s="91"/>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row>
    <row r="213" spans="1:37" s="62" customFormat="1" ht="12.5">
      <c r="A213" s="63"/>
      <c r="B213" s="63"/>
      <c r="C213" s="63"/>
      <c r="D213" s="63"/>
      <c r="E213" s="63"/>
      <c r="F213" s="63"/>
      <c r="G213" s="63"/>
      <c r="H213" s="63"/>
      <c r="I213" s="63"/>
      <c r="J213" s="91"/>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row>
    <row r="214" spans="1:37" s="62" customFormat="1" ht="12.5">
      <c r="A214" s="63"/>
      <c r="B214" s="63"/>
      <c r="C214" s="63"/>
      <c r="D214" s="63"/>
      <c r="E214" s="63"/>
      <c r="F214" s="63"/>
      <c r="G214" s="63"/>
      <c r="H214" s="63"/>
      <c r="I214" s="63"/>
      <c r="J214" s="91"/>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row>
    <row r="215" spans="1:37" s="62" customFormat="1" ht="12.5">
      <c r="A215" s="63"/>
      <c r="B215" s="63"/>
      <c r="C215" s="63"/>
      <c r="D215" s="63"/>
      <c r="E215" s="63"/>
      <c r="F215" s="63"/>
      <c r="G215" s="63"/>
      <c r="H215" s="63"/>
      <c r="I215" s="63"/>
      <c r="J215" s="91"/>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row>
    <row r="216" spans="1:37" s="62" customFormat="1" ht="12.5">
      <c r="A216" s="63"/>
      <c r="B216" s="63"/>
      <c r="C216" s="63"/>
      <c r="D216" s="63"/>
      <c r="E216" s="63"/>
      <c r="F216" s="63"/>
      <c r="G216" s="63"/>
      <c r="H216" s="63"/>
      <c r="I216" s="63"/>
      <c r="J216" s="91"/>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row>
    <row r="217" spans="1:37" s="62" customFormat="1" ht="12.5">
      <c r="A217" s="63"/>
      <c r="B217" s="63"/>
      <c r="C217" s="63"/>
      <c r="D217" s="63"/>
      <c r="E217" s="63"/>
      <c r="F217" s="63"/>
      <c r="G217" s="63"/>
      <c r="H217" s="63"/>
      <c r="I217" s="63"/>
      <c r="J217" s="91"/>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row>
    <row r="218" spans="1:37" s="62" customFormat="1" ht="12.5">
      <c r="A218" s="63"/>
      <c r="B218" s="63"/>
      <c r="C218" s="63"/>
      <c r="D218" s="63"/>
      <c r="E218" s="63"/>
      <c r="F218" s="63"/>
      <c r="G218" s="63"/>
      <c r="H218" s="63"/>
      <c r="I218" s="63"/>
      <c r="J218" s="91"/>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row>
    <row r="219" spans="1:37" s="62" customFormat="1" ht="12.5">
      <c r="A219" s="63"/>
      <c r="B219" s="63"/>
      <c r="C219" s="63"/>
      <c r="D219" s="63"/>
      <c r="E219" s="63"/>
      <c r="F219" s="63"/>
      <c r="G219" s="63"/>
      <c r="H219" s="63"/>
      <c r="I219" s="63"/>
      <c r="J219" s="91"/>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row>
    <row r="220" spans="1:37" s="62" customFormat="1" ht="12.5">
      <c r="A220" s="63"/>
      <c r="B220" s="63"/>
      <c r="C220" s="63"/>
      <c r="D220" s="63"/>
      <c r="E220" s="63"/>
      <c r="F220" s="63"/>
      <c r="G220" s="63"/>
      <c r="H220" s="63"/>
      <c r="I220" s="63"/>
      <c r="J220" s="91"/>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row>
    <row r="221" spans="1:37" s="62" customFormat="1" ht="12.5">
      <c r="A221" s="63"/>
      <c r="B221" s="63"/>
      <c r="C221" s="63"/>
      <c r="D221" s="63"/>
      <c r="E221" s="63"/>
      <c r="F221" s="63"/>
      <c r="G221" s="63"/>
      <c r="H221" s="63"/>
      <c r="I221" s="63"/>
      <c r="J221" s="91"/>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row>
    <row r="222" spans="1:37" s="62" customFormat="1" ht="12.5">
      <c r="A222" s="63"/>
      <c r="B222" s="63"/>
      <c r="C222" s="63"/>
      <c r="D222" s="63"/>
      <c r="E222" s="63"/>
      <c r="F222" s="63"/>
      <c r="G222" s="63"/>
      <c r="H222" s="63"/>
      <c r="I222" s="63"/>
      <c r="J222" s="91"/>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row>
    <row r="223" spans="1:37" s="62" customFormat="1" ht="12.5">
      <c r="A223" s="63"/>
      <c r="B223" s="63"/>
      <c r="C223" s="63"/>
      <c r="D223" s="63"/>
      <c r="E223" s="63"/>
      <c r="F223" s="63"/>
      <c r="G223" s="63"/>
      <c r="H223" s="63"/>
      <c r="I223" s="63"/>
      <c r="J223" s="91"/>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row>
    <row r="224" spans="1:37" s="62" customFormat="1" ht="12.5">
      <c r="A224" s="63"/>
      <c r="B224" s="63"/>
      <c r="C224" s="63"/>
      <c r="D224" s="63"/>
      <c r="E224" s="63"/>
      <c r="F224" s="63"/>
      <c r="G224" s="63"/>
      <c r="H224" s="63"/>
      <c r="I224" s="63"/>
      <c r="J224" s="91"/>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row>
    <row r="225" spans="1:37" s="62" customFormat="1" ht="12.5">
      <c r="A225" s="63"/>
      <c r="B225" s="63"/>
      <c r="C225" s="63"/>
      <c r="D225" s="63"/>
      <c r="E225" s="63"/>
      <c r="F225" s="63"/>
      <c r="G225" s="63"/>
      <c r="H225" s="63"/>
      <c r="I225" s="63"/>
      <c r="J225" s="91"/>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row>
    <row r="226" spans="1:37" s="62" customFormat="1" ht="12.5">
      <c r="A226" s="63"/>
      <c r="B226" s="63"/>
      <c r="C226" s="63"/>
      <c r="D226" s="63"/>
      <c r="E226" s="63"/>
      <c r="F226" s="63"/>
      <c r="G226" s="63"/>
      <c r="H226" s="63"/>
      <c r="I226" s="63"/>
      <c r="J226" s="91"/>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row>
    <row r="227" spans="1:37" s="62" customFormat="1" ht="12.5">
      <c r="A227" s="63"/>
      <c r="B227" s="63"/>
      <c r="C227" s="63"/>
      <c r="D227" s="63"/>
      <c r="E227" s="63"/>
      <c r="F227" s="63"/>
      <c r="G227" s="63"/>
      <c r="H227" s="63"/>
      <c r="I227" s="63"/>
      <c r="J227" s="91"/>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row>
    <row r="228" spans="1:37" s="62" customFormat="1" ht="12.5">
      <c r="A228" s="63"/>
      <c r="B228" s="63"/>
      <c r="C228" s="63"/>
      <c r="D228" s="63"/>
      <c r="E228" s="63"/>
      <c r="F228" s="63"/>
      <c r="G228" s="63"/>
      <c r="H228" s="63"/>
      <c r="I228" s="63"/>
      <c r="J228" s="91"/>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row>
    <row r="229" spans="1:37" s="62" customFormat="1" ht="12.5">
      <c r="A229" s="63"/>
      <c r="B229" s="63"/>
      <c r="C229" s="63"/>
      <c r="D229" s="63"/>
      <c r="E229" s="63"/>
      <c r="F229" s="63"/>
      <c r="G229" s="63"/>
      <c r="H229" s="63"/>
      <c r="I229" s="63"/>
      <c r="J229" s="91"/>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row>
    <row r="230" spans="1:37" s="62" customFormat="1" ht="12.5">
      <c r="A230" s="63"/>
      <c r="B230" s="63"/>
      <c r="C230" s="63"/>
      <c r="D230" s="63"/>
      <c r="E230" s="63"/>
      <c r="F230" s="63"/>
      <c r="G230" s="63"/>
      <c r="H230" s="63"/>
      <c r="I230" s="63"/>
      <c r="J230" s="91"/>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row>
    <row r="231" spans="1:37" s="62" customFormat="1" ht="12.5">
      <c r="A231" s="63"/>
      <c r="B231" s="63"/>
      <c r="C231" s="63"/>
      <c r="D231" s="63"/>
      <c r="E231" s="63"/>
      <c r="F231" s="63"/>
      <c r="G231" s="63"/>
      <c r="H231" s="63"/>
      <c r="I231" s="63"/>
      <c r="J231" s="91"/>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row>
    <row r="232" spans="1:37" s="62" customFormat="1" ht="12.5">
      <c r="A232" s="63"/>
      <c r="B232" s="63"/>
      <c r="C232" s="63"/>
      <c r="D232" s="63"/>
      <c r="E232" s="63"/>
      <c r="F232" s="63"/>
      <c r="G232" s="63"/>
      <c r="H232" s="63"/>
      <c r="I232" s="63"/>
      <c r="J232" s="91"/>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row>
    <row r="233" spans="1:37" s="62" customFormat="1" ht="12.5">
      <c r="A233" s="63"/>
      <c r="B233" s="63"/>
      <c r="C233" s="63"/>
      <c r="D233" s="63"/>
      <c r="E233" s="63"/>
      <c r="F233" s="63"/>
      <c r="G233" s="63"/>
      <c r="H233" s="63"/>
      <c r="I233" s="63"/>
      <c r="J233" s="91"/>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row>
    <row r="234" spans="1:37" s="62" customFormat="1" ht="12.5">
      <c r="A234" s="63"/>
      <c r="B234" s="63"/>
      <c r="C234" s="63"/>
      <c r="D234" s="63"/>
      <c r="E234" s="63"/>
      <c r="F234" s="63"/>
      <c r="G234" s="63"/>
      <c r="H234" s="63"/>
      <c r="I234" s="63"/>
      <c r="J234" s="91"/>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row>
    <row r="235" spans="1:37" s="62" customFormat="1" ht="12.5">
      <c r="A235" s="63"/>
      <c r="B235" s="63"/>
      <c r="C235" s="63"/>
      <c r="D235" s="63"/>
      <c r="E235" s="63"/>
      <c r="F235" s="63"/>
      <c r="G235" s="63"/>
      <c r="H235" s="63"/>
      <c r="I235" s="63"/>
      <c r="J235" s="91"/>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row>
    <row r="236" spans="1:37" s="62" customFormat="1" ht="12.5">
      <c r="A236" s="63"/>
      <c r="B236" s="63"/>
      <c r="C236" s="63"/>
      <c r="D236" s="63"/>
      <c r="E236" s="63"/>
      <c r="F236" s="63"/>
      <c r="G236" s="63"/>
      <c r="H236" s="63"/>
      <c r="I236" s="63"/>
      <c r="J236" s="91"/>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row>
    <row r="237" spans="1:37" s="62" customFormat="1" ht="12.5">
      <c r="A237" s="63"/>
      <c r="B237" s="63"/>
      <c r="C237" s="63"/>
      <c r="D237" s="63"/>
      <c r="E237" s="63"/>
      <c r="F237" s="63"/>
      <c r="G237" s="63"/>
      <c r="H237" s="63"/>
      <c r="I237" s="63"/>
      <c r="J237" s="91"/>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row>
    <row r="238" spans="1:37" s="62" customFormat="1" ht="12.5">
      <c r="A238" s="63"/>
      <c r="B238" s="63"/>
      <c r="C238" s="63"/>
      <c r="D238" s="63"/>
      <c r="E238" s="63"/>
      <c r="F238" s="63"/>
      <c r="G238" s="63"/>
      <c r="H238" s="63"/>
      <c r="I238" s="63"/>
      <c r="J238" s="91"/>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row>
    <row r="239" spans="1:37" s="62" customFormat="1" ht="12.5">
      <c r="A239" s="63"/>
      <c r="B239" s="63"/>
      <c r="C239" s="63"/>
      <c r="D239" s="63"/>
      <c r="E239" s="63"/>
      <c r="F239" s="63"/>
      <c r="G239" s="63"/>
      <c r="H239" s="63"/>
      <c r="I239" s="63"/>
      <c r="J239" s="91"/>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row>
    <row r="240" spans="1:37" s="62" customFormat="1" ht="12.5">
      <c r="A240" s="63"/>
      <c r="B240" s="63"/>
      <c r="C240" s="63"/>
      <c r="D240" s="63"/>
      <c r="E240" s="63"/>
      <c r="F240" s="63"/>
      <c r="G240" s="63"/>
      <c r="H240" s="63"/>
      <c r="I240" s="63"/>
      <c r="J240" s="91"/>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row>
    <row r="241" spans="1:37" s="62" customFormat="1" ht="12.5">
      <c r="A241" s="63"/>
      <c r="B241" s="63"/>
      <c r="C241" s="63"/>
      <c r="D241" s="63"/>
      <c r="E241" s="63"/>
      <c r="F241" s="63"/>
      <c r="G241" s="63"/>
      <c r="H241" s="63"/>
      <c r="I241" s="63"/>
      <c r="J241" s="91"/>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row>
    <row r="242" spans="1:37" s="62" customFormat="1" ht="12.5">
      <c r="A242" s="63"/>
      <c r="B242" s="63"/>
      <c r="C242" s="63"/>
      <c r="D242" s="63"/>
      <c r="E242" s="63"/>
      <c r="F242" s="63"/>
      <c r="G242" s="63"/>
      <c r="H242" s="63"/>
      <c r="I242" s="63"/>
      <c r="J242" s="91"/>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row>
    <row r="243" spans="1:37" s="62" customFormat="1" ht="12.5">
      <c r="A243" s="63"/>
      <c r="B243" s="63"/>
      <c r="C243" s="63"/>
      <c r="D243" s="63"/>
      <c r="E243" s="63"/>
      <c r="F243" s="63"/>
      <c r="G243" s="63"/>
      <c r="H243" s="63"/>
      <c r="I243" s="63"/>
      <c r="J243" s="91"/>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row>
    <row r="244" spans="1:37" s="62" customFormat="1" ht="12.5">
      <c r="A244" s="63"/>
      <c r="B244" s="63"/>
      <c r="C244" s="63"/>
      <c r="D244" s="63"/>
      <c r="E244" s="63"/>
      <c r="F244" s="63"/>
      <c r="G244" s="63"/>
      <c r="H244" s="63"/>
      <c r="I244" s="63"/>
      <c r="J244" s="91"/>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row>
    <row r="245" spans="1:37" s="62" customFormat="1" ht="12.5">
      <c r="A245" s="63"/>
      <c r="B245" s="63"/>
      <c r="C245" s="63"/>
      <c r="D245" s="63"/>
      <c r="E245" s="63"/>
      <c r="F245" s="63"/>
      <c r="G245" s="63"/>
      <c r="H245" s="63"/>
      <c r="I245" s="63"/>
      <c r="J245" s="91"/>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row>
    <row r="246" spans="1:37" s="62" customFormat="1" ht="12.5">
      <c r="A246" s="63"/>
      <c r="B246" s="63"/>
      <c r="C246" s="63"/>
      <c r="D246" s="63"/>
      <c r="E246" s="63"/>
      <c r="F246" s="63"/>
      <c r="G246" s="63"/>
      <c r="H246" s="63"/>
      <c r="I246" s="63"/>
      <c r="J246" s="91"/>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row>
    <row r="247" spans="1:37" s="62" customFormat="1" ht="12.5">
      <c r="A247" s="63"/>
      <c r="B247" s="63"/>
      <c r="C247" s="63"/>
      <c r="D247" s="63"/>
      <c r="E247" s="63"/>
      <c r="F247" s="63"/>
      <c r="G247" s="63"/>
      <c r="H247" s="63"/>
      <c r="I247" s="63"/>
      <c r="J247" s="91"/>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row>
    <row r="248" spans="1:37" s="62" customFormat="1" ht="12.5">
      <c r="A248" s="63"/>
      <c r="B248" s="63"/>
      <c r="C248" s="63"/>
      <c r="D248" s="63"/>
      <c r="E248" s="63"/>
      <c r="F248" s="63"/>
      <c r="G248" s="63"/>
      <c r="H248" s="63"/>
      <c r="I248" s="63"/>
      <c r="J248" s="91"/>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row>
    <row r="249" spans="1:37" s="62" customFormat="1" ht="12.5">
      <c r="A249" s="63"/>
      <c r="B249" s="63"/>
      <c r="C249" s="63"/>
      <c r="D249" s="63"/>
      <c r="E249" s="63"/>
      <c r="F249" s="63"/>
      <c r="G249" s="63"/>
      <c r="H249" s="63"/>
      <c r="I249" s="63"/>
      <c r="J249" s="91"/>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row>
    <row r="250" spans="1:37" s="62" customFormat="1" ht="12.5">
      <c r="A250" s="63"/>
      <c r="B250" s="63"/>
      <c r="C250" s="63"/>
      <c r="D250" s="63"/>
      <c r="E250" s="63"/>
      <c r="F250" s="63"/>
      <c r="G250" s="63"/>
      <c r="H250" s="63"/>
      <c r="I250" s="63"/>
      <c r="J250" s="91"/>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row>
    <row r="251" spans="1:37" s="62" customFormat="1" ht="12.5">
      <c r="A251" s="63"/>
      <c r="B251" s="63"/>
      <c r="C251" s="63"/>
      <c r="D251" s="63"/>
      <c r="E251" s="63"/>
      <c r="F251" s="63"/>
      <c r="G251" s="63"/>
      <c r="H251" s="63"/>
      <c r="I251" s="63"/>
      <c r="J251" s="91"/>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row>
    <row r="252" spans="1:37" s="62" customFormat="1" ht="12.5">
      <c r="A252" s="63"/>
      <c r="B252" s="63"/>
      <c r="C252" s="63"/>
      <c r="D252" s="63"/>
      <c r="E252" s="63"/>
      <c r="F252" s="63"/>
      <c r="G252" s="63"/>
      <c r="H252" s="63"/>
      <c r="I252" s="63"/>
      <c r="J252" s="91"/>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row>
    <row r="253" spans="1:37" s="62" customFormat="1" ht="12.5">
      <c r="A253" s="63"/>
      <c r="B253" s="63"/>
      <c r="C253" s="63"/>
      <c r="D253" s="63"/>
      <c r="E253" s="63"/>
      <c r="F253" s="63"/>
      <c r="G253" s="63"/>
      <c r="H253" s="63"/>
      <c r="I253" s="63"/>
      <c r="J253" s="91"/>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row>
    <row r="254" spans="1:37" s="62" customFormat="1" ht="12.5">
      <c r="A254" s="63"/>
      <c r="B254" s="63"/>
      <c r="C254" s="63"/>
      <c r="D254" s="63"/>
      <c r="E254" s="63"/>
      <c r="F254" s="63"/>
      <c r="G254" s="63"/>
      <c r="H254" s="63"/>
      <c r="I254" s="63"/>
      <c r="J254" s="91"/>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row>
    <row r="255" spans="1:37" s="62" customFormat="1" ht="12.5">
      <c r="A255" s="63"/>
      <c r="B255" s="63"/>
      <c r="C255" s="63"/>
      <c r="D255" s="63"/>
      <c r="E255" s="63"/>
      <c r="F255" s="63"/>
      <c r="G255" s="63"/>
      <c r="H255" s="63"/>
      <c r="I255" s="63"/>
      <c r="J255" s="91"/>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row>
    <row r="256" spans="1:37" s="62" customFormat="1" ht="12.5">
      <c r="A256" s="63"/>
      <c r="B256" s="63"/>
      <c r="C256" s="63"/>
      <c r="D256" s="63"/>
      <c r="E256" s="63"/>
      <c r="F256" s="63"/>
      <c r="G256" s="63"/>
      <c r="H256" s="63"/>
      <c r="I256" s="63"/>
      <c r="J256" s="91"/>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row>
    <row r="257" spans="1:37" s="62" customFormat="1" ht="12.5">
      <c r="A257" s="63"/>
      <c r="B257" s="63"/>
      <c r="C257" s="63"/>
      <c r="D257" s="63"/>
      <c r="E257" s="63"/>
      <c r="F257" s="63"/>
      <c r="G257" s="63"/>
      <c r="H257" s="63"/>
      <c r="I257" s="63"/>
      <c r="J257" s="91"/>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row>
    <row r="258" spans="1:37" s="62" customFormat="1" ht="12.5">
      <c r="A258" s="63"/>
      <c r="B258" s="63"/>
      <c r="C258" s="63"/>
      <c r="D258" s="63"/>
      <c r="E258" s="63"/>
      <c r="F258" s="63"/>
      <c r="G258" s="63"/>
      <c r="H258" s="63"/>
      <c r="I258" s="63"/>
      <c r="J258" s="91"/>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row>
    <row r="259" spans="1:37" s="62" customFormat="1" ht="12.5">
      <c r="A259" s="63"/>
      <c r="B259" s="63"/>
      <c r="C259" s="63"/>
      <c r="D259" s="63"/>
      <c r="E259" s="63"/>
      <c r="F259" s="63"/>
      <c r="G259" s="63"/>
      <c r="H259" s="63"/>
      <c r="I259" s="63"/>
      <c r="J259" s="91"/>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row>
    <row r="260" spans="1:37" s="62" customFormat="1" ht="12.5">
      <c r="A260" s="63"/>
      <c r="B260" s="63"/>
      <c r="C260" s="63"/>
      <c r="D260" s="63"/>
      <c r="E260" s="63"/>
      <c r="F260" s="63"/>
      <c r="G260" s="63"/>
      <c r="H260" s="63"/>
      <c r="I260" s="63"/>
      <c r="J260" s="91"/>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row>
    <row r="261" spans="1:37" s="62" customFormat="1" ht="12.5">
      <c r="A261" s="63"/>
      <c r="B261" s="63"/>
      <c r="C261" s="63"/>
      <c r="D261" s="63"/>
      <c r="E261" s="63"/>
      <c r="F261" s="63"/>
      <c r="G261" s="63"/>
      <c r="H261" s="63"/>
      <c r="I261" s="63"/>
      <c r="J261" s="91"/>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row>
    <row r="262" spans="1:37" s="62" customFormat="1" ht="12.5">
      <c r="A262" s="63"/>
      <c r="B262" s="63"/>
      <c r="C262" s="63"/>
      <c r="D262" s="63"/>
      <c r="E262" s="63"/>
      <c r="F262" s="63"/>
      <c r="G262" s="63"/>
      <c r="H262" s="63"/>
      <c r="I262" s="63"/>
      <c r="J262" s="91"/>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row>
    <row r="263" spans="1:37" s="62" customFormat="1" ht="12.5">
      <c r="A263" s="63"/>
      <c r="B263" s="63"/>
      <c r="C263" s="63"/>
      <c r="D263" s="63"/>
      <c r="E263" s="63"/>
      <c r="F263" s="63"/>
      <c r="G263" s="63"/>
      <c r="H263" s="63"/>
      <c r="I263" s="63"/>
      <c r="J263" s="91"/>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row>
    <row r="264" spans="1:37" s="62" customFormat="1" ht="12.5">
      <c r="A264" s="63"/>
      <c r="B264" s="63"/>
      <c r="C264" s="63"/>
      <c r="D264" s="63"/>
      <c r="E264" s="63"/>
      <c r="F264" s="63"/>
      <c r="G264" s="63"/>
      <c r="H264" s="63"/>
      <c r="I264" s="63"/>
      <c r="J264" s="91"/>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row>
    <row r="265" spans="1:37" s="62" customFormat="1" ht="12.5">
      <c r="A265" s="63"/>
      <c r="B265" s="63"/>
      <c r="C265" s="63"/>
      <c r="D265" s="63"/>
      <c r="E265" s="63"/>
      <c r="F265" s="63"/>
      <c r="G265" s="63"/>
      <c r="H265" s="63"/>
      <c r="I265" s="63"/>
      <c r="J265" s="91"/>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row>
    <row r="266" spans="1:37" s="62" customFormat="1" ht="12.5">
      <c r="A266" s="63"/>
      <c r="B266" s="63"/>
      <c r="C266" s="63"/>
      <c r="D266" s="63"/>
      <c r="E266" s="63"/>
      <c r="F266" s="63"/>
      <c r="G266" s="63"/>
      <c r="H266" s="63"/>
      <c r="I266" s="63"/>
      <c r="J266" s="91"/>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row>
    <row r="267" spans="1:37" s="62" customFormat="1" ht="12.5">
      <c r="A267" s="63"/>
      <c r="B267" s="63"/>
      <c r="C267" s="63"/>
      <c r="D267" s="63"/>
      <c r="E267" s="63"/>
      <c r="F267" s="63"/>
      <c r="G267" s="63"/>
      <c r="H267" s="63"/>
      <c r="I267" s="63"/>
      <c r="J267" s="91"/>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row>
    <row r="268" spans="1:37" s="62" customFormat="1" ht="12.5">
      <c r="A268" s="63"/>
      <c r="B268" s="63"/>
      <c r="C268" s="63"/>
      <c r="D268" s="63"/>
      <c r="E268" s="63"/>
      <c r="F268" s="63"/>
      <c r="G268" s="63"/>
      <c r="H268" s="63"/>
      <c r="I268" s="63"/>
      <c r="J268" s="91"/>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row>
    <row r="269" spans="1:37" s="62" customFormat="1" ht="12.5">
      <c r="A269" s="63"/>
      <c r="B269" s="63"/>
      <c r="C269" s="63"/>
      <c r="D269" s="63"/>
      <c r="E269" s="63"/>
      <c r="F269" s="63"/>
      <c r="G269" s="63"/>
      <c r="H269" s="63"/>
      <c r="I269" s="63"/>
      <c r="J269" s="91"/>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row>
    <row r="270" spans="1:37" s="62" customFormat="1" ht="12.5">
      <c r="A270" s="63"/>
      <c r="B270" s="63"/>
      <c r="C270" s="63"/>
      <c r="D270" s="63"/>
      <c r="E270" s="63"/>
      <c r="F270" s="63"/>
      <c r="G270" s="63"/>
      <c r="H270" s="63"/>
      <c r="I270" s="63"/>
      <c r="J270" s="91"/>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row>
    <row r="271" spans="1:37" s="62" customFormat="1" ht="12.5">
      <c r="A271" s="63"/>
      <c r="B271" s="63"/>
      <c r="C271" s="63"/>
      <c r="D271" s="63"/>
      <c r="E271" s="63"/>
      <c r="F271" s="63"/>
      <c r="G271" s="63"/>
      <c r="H271" s="63"/>
      <c r="I271" s="63"/>
      <c r="J271" s="91"/>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row>
    <row r="272" spans="1:37" s="62" customFormat="1" ht="12.5">
      <c r="A272" s="63"/>
      <c r="B272" s="63"/>
      <c r="C272" s="63"/>
      <c r="D272" s="63"/>
      <c r="E272" s="63"/>
      <c r="F272" s="63"/>
      <c r="G272" s="63"/>
      <c r="H272" s="63"/>
      <c r="I272" s="63"/>
      <c r="J272" s="91"/>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row>
    <row r="273" spans="1:37" s="62" customFormat="1" ht="12.5">
      <c r="A273" s="63"/>
      <c r="B273" s="63"/>
      <c r="C273" s="63"/>
      <c r="D273" s="63"/>
      <c r="E273" s="63"/>
      <c r="F273" s="63"/>
      <c r="G273" s="63"/>
      <c r="H273" s="63"/>
      <c r="I273" s="63"/>
      <c r="J273" s="91"/>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row>
    <row r="274" spans="1:37" s="62" customFormat="1" ht="12.5">
      <c r="A274" s="63"/>
      <c r="B274" s="63"/>
      <c r="C274" s="63"/>
      <c r="D274" s="63"/>
      <c r="E274" s="63"/>
      <c r="F274" s="63"/>
      <c r="G274" s="63"/>
      <c r="H274" s="63"/>
      <c r="I274" s="63"/>
      <c r="J274" s="91"/>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row>
    <row r="275" spans="1:37" s="62" customFormat="1" ht="12.5">
      <c r="A275" s="63"/>
      <c r="B275" s="63"/>
      <c r="C275" s="63"/>
      <c r="D275" s="63"/>
      <c r="E275" s="63"/>
      <c r="F275" s="63"/>
      <c r="G275" s="63"/>
      <c r="H275" s="63"/>
      <c r="I275" s="63"/>
      <c r="J275" s="91"/>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row>
    <row r="276" spans="1:37" s="62" customFormat="1" ht="12.5">
      <c r="A276" s="63"/>
      <c r="B276" s="63"/>
      <c r="C276" s="63"/>
      <c r="D276" s="63"/>
      <c r="E276" s="63"/>
      <c r="F276" s="63"/>
      <c r="G276" s="63"/>
      <c r="H276" s="63"/>
      <c r="I276" s="63"/>
      <c r="J276" s="91"/>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row>
    <row r="277" spans="1:37" s="62" customFormat="1" ht="12.5">
      <c r="A277" s="63"/>
      <c r="B277" s="63"/>
      <c r="C277" s="63"/>
      <c r="D277" s="63"/>
      <c r="E277" s="63"/>
      <c r="F277" s="63"/>
      <c r="G277" s="63"/>
      <c r="H277" s="63"/>
      <c r="I277" s="63"/>
      <c r="J277" s="91"/>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row>
    <row r="278" spans="1:37" s="62" customFormat="1" ht="12.5">
      <c r="A278" s="63"/>
      <c r="B278" s="63"/>
      <c r="C278" s="63"/>
      <c r="D278" s="63"/>
      <c r="E278" s="63"/>
      <c r="F278" s="63"/>
      <c r="G278" s="63"/>
      <c r="H278" s="63"/>
      <c r="I278" s="63"/>
      <c r="J278" s="91"/>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row>
    <row r="279" spans="1:37" s="62" customFormat="1" ht="12.5">
      <c r="A279" s="63"/>
      <c r="B279" s="63"/>
      <c r="C279" s="63"/>
      <c r="D279" s="63"/>
      <c r="E279" s="63"/>
      <c r="F279" s="63"/>
      <c r="G279" s="63"/>
      <c r="H279" s="63"/>
      <c r="I279" s="63"/>
      <c r="J279" s="91"/>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row>
    <row r="280" spans="1:37" s="62" customFormat="1" ht="12.5">
      <c r="A280" s="63"/>
      <c r="B280" s="63"/>
      <c r="C280" s="63"/>
      <c r="D280" s="63"/>
      <c r="E280" s="63"/>
      <c r="F280" s="63"/>
      <c r="G280" s="63"/>
      <c r="H280" s="63"/>
      <c r="I280" s="63"/>
      <c r="J280" s="91"/>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row>
    <row r="281" spans="1:37" s="62" customFormat="1" ht="12.5">
      <c r="A281" s="63"/>
      <c r="B281" s="63"/>
      <c r="C281" s="63"/>
      <c r="D281" s="63"/>
      <c r="E281" s="63"/>
      <c r="F281" s="63"/>
      <c r="G281" s="63"/>
      <c r="H281" s="63"/>
      <c r="I281" s="63"/>
      <c r="J281" s="91"/>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row>
    <row r="282" spans="1:37" s="62" customFormat="1" ht="12.5">
      <c r="A282" s="63"/>
      <c r="B282" s="63"/>
      <c r="C282" s="63"/>
      <c r="D282" s="63"/>
      <c r="E282" s="63"/>
      <c r="F282" s="63"/>
      <c r="G282" s="63"/>
      <c r="H282" s="63"/>
      <c r="I282" s="63"/>
      <c r="J282" s="91"/>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row>
    <row r="283" spans="1:37" s="62" customFormat="1" ht="12.5">
      <c r="A283" s="63"/>
      <c r="B283" s="63"/>
      <c r="C283" s="63"/>
      <c r="D283" s="63"/>
      <c r="E283" s="63"/>
      <c r="F283" s="63"/>
      <c r="G283" s="63"/>
      <c r="H283" s="63"/>
      <c r="I283" s="63"/>
      <c r="J283" s="91"/>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row>
    <row r="284" spans="1:37" s="62" customFormat="1" ht="12.5">
      <c r="A284" s="63"/>
      <c r="B284" s="63"/>
      <c r="C284" s="63"/>
      <c r="D284" s="63"/>
      <c r="E284" s="63"/>
      <c r="F284" s="63"/>
      <c r="G284" s="63"/>
      <c r="H284" s="63"/>
      <c r="I284" s="63"/>
      <c r="J284" s="91"/>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row>
    <row r="285" spans="1:37" s="62" customFormat="1" ht="12.5">
      <c r="A285" s="63"/>
      <c r="B285" s="63"/>
      <c r="C285" s="63"/>
      <c r="D285" s="63"/>
      <c r="E285" s="63"/>
      <c r="F285" s="63"/>
      <c r="G285" s="63"/>
      <c r="H285" s="63"/>
      <c r="I285" s="63"/>
      <c r="J285" s="91"/>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row>
    <row r="286" spans="1:37" s="62" customFormat="1" ht="12.5">
      <c r="A286" s="63"/>
      <c r="B286" s="63"/>
      <c r="C286" s="63"/>
      <c r="D286" s="63"/>
      <c r="E286" s="63"/>
      <c r="F286" s="63"/>
      <c r="G286" s="63"/>
      <c r="H286" s="63"/>
      <c r="I286" s="63"/>
      <c r="J286" s="91"/>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row>
    <row r="287" spans="1:37" s="62" customFormat="1" ht="12.5">
      <c r="A287" s="63"/>
      <c r="B287" s="63"/>
      <c r="C287" s="63"/>
      <c r="D287" s="63"/>
      <c r="E287" s="63"/>
      <c r="F287" s="63"/>
      <c r="G287" s="63"/>
      <c r="H287" s="63"/>
      <c r="I287" s="63"/>
      <c r="J287" s="91"/>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row>
    <row r="288" spans="1:37" s="62" customFormat="1" ht="12.5">
      <c r="A288" s="63"/>
      <c r="B288" s="63"/>
      <c r="C288" s="63"/>
      <c r="D288" s="63"/>
      <c r="E288" s="63"/>
      <c r="F288" s="63"/>
      <c r="G288" s="63"/>
      <c r="H288" s="63"/>
      <c r="I288" s="63"/>
      <c r="J288" s="91"/>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row>
    <row r="289" spans="1:37" s="62" customFormat="1" ht="12.5">
      <c r="A289" s="63"/>
      <c r="B289" s="63"/>
      <c r="C289" s="63"/>
      <c r="D289" s="63"/>
      <c r="E289" s="63"/>
      <c r="F289" s="63"/>
      <c r="G289" s="63"/>
      <c r="H289" s="63"/>
      <c r="I289" s="63"/>
      <c r="J289" s="91"/>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row>
    <row r="290" spans="1:37" s="62" customFormat="1" ht="12.5">
      <c r="A290" s="63"/>
      <c r="B290" s="63"/>
      <c r="C290" s="63"/>
      <c r="D290" s="63"/>
      <c r="E290" s="63"/>
      <c r="F290" s="63"/>
      <c r="G290" s="63"/>
      <c r="H290" s="63"/>
      <c r="I290" s="63"/>
      <c r="J290" s="91"/>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row>
    <row r="291" spans="1:37" s="62" customFormat="1" ht="12.5">
      <c r="A291" s="63"/>
      <c r="B291" s="63"/>
      <c r="C291" s="63"/>
      <c r="D291" s="63"/>
      <c r="E291" s="63"/>
      <c r="F291" s="63"/>
      <c r="G291" s="63"/>
      <c r="H291" s="63"/>
      <c r="I291" s="63"/>
      <c r="J291" s="91"/>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row>
    <row r="292" spans="1:37" s="62" customFormat="1" ht="12.5">
      <c r="A292" s="63"/>
      <c r="B292" s="63"/>
      <c r="C292" s="63"/>
      <c r="D292" s="63"/>
      <c r="E292" s="63"/>
      <c r="F292" s="63"/>
      <c r="G292" s="63"/>
      <c r="H292" s="63"/>
      <c r="I292" s="63"/>
      <c r="J292" s="91"/>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row>
    <row r="293" spans="1:37" s="62" customFormat="1" ht="12.5">
      <c r="A293" s="63"/>
      <c r="B293" s="63"/>
      <c r="C293" s="63"/>
      <c r="D293" s="63"/>
      <c r="E293" s="63"/>
      <c r="F293" s="63"/>
      <c r="G293" s="63"/>
      <c r="H293" s="63"/>
      <c r="I293" s="63"/>
      <c r="J293" s="91"/>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row>
    <row r="294" spans="1:37" s="62" customFormat="1" ht="12.5">
      <c r="A294" s="63"/>
      <c r="B294" s="63"/>
      <c r="C294" s="63"/>
      <c r="D294" s="63"/>
      <c r="E294" s="63"/>
      <c r="F294" s="63"/>
      <c r="G294" s="63"/>
      <c r="H294" s="63"/>
      <c r="I294" s="63"/>
      <c r="J294" s="91"/>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row>
    <row r="295" spans="1:37" s="62" customFormat="1" ht="12.5">
      <c r="A295" s="63"/>
      <c r="B295" s="63"/>
      <c r="C295" s="63"/>
      <c r="D295" s="63"/>
      <c r="E295" s="63"/>
      <c r="F295" s="63"/>
      <c r="G295" s="63"/>
      <c r="H295" s="63"/>
      <c r="I295" s="63"/>
      <c r="J295" s="91"/>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row>
    <row r="296" spans="1:37" s="62" customFormat="1" ht="12.5">
      <c r="A296" s="63"/>
      <c r="B296" s="63"/>
      <c r="C296" s="63"/>
      <c r="D296" s="63"/>
      <c r="E296" s="63"/>
      <c r="F296" s="63"/>
      <c r="G296" s="63"/>
      <c r="H296" s="63"/>
      <c r="I296" s="63"/>
      <c r="J296" s="91"/>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row>
    <row r="297" spans="1:37" s="62" customFormat="1" ht="12.5">
      <c r="A297" s="63"/>
      <c r="B297" s="63"/>
      <c r="C297" s="63"/>
      <c r="D297" s="63"/>
      <c r="E297" s="63"/>
      <c r="F297" s="63"/>
      <c r="G297" s="63"/>
      <c r="H297" s="63"/>
      <c r="I297" s="63"/>
      <c r="J297" s="91"/>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row>
    <row r="298" spans="1:37" s="62" customFormat="1" ht="12.5">
      <c r="A298" s="63"/>
      <c r="B298" s="63"/>
      <c r="C298" s="63"/>
      <c r="D298" s="63"/>
      <c r="E298" s="63"/>
      <c r="F298" s="63"/>
      <c r="G298" s="63"/>
      <c r="H298" s="63"/>
      <c r="I298" s="63"/>
      <c r="J298" s="91"/>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row>
    <row r="299" spans="1:37" s="62" customFormat="1" ht="12.5">
      <c r="A299" s="63"/>
      <c r="B299" s="63"/>
      <c r="C299" s="63"/>
      <c r="D299" s="63"/>
      <c r="E299" s="63"/>
      <c r="F299" s="63"/>
      <c r="G299" s="63"/>
      <c r="H299" s="63"/>
      <c r="I299" s="63"/>
      <c r="J299" s="91"/>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row>
    <row r="300" spans="1:37" s="62" customFormat="1" ht="12.5">
      <c r="A300" s="63"/>
      <c r="B300" s="63"/>
      <c r="C300" s="63"/>
      <c r="D300" s="63"/>
      <c r="E300" s="63"/>
      <c r="F300" s="63"/>
      <c r="G300" s="63"/>
      <c r="H300" s="63"/>
      <c r="I300" s="63"/>
      <c r="J300" s="91"/>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row>
    <row r="301" spans="1:37" s="62" customFormat="1" ht="12.5">
      <c r="A301" s="63"/>
      <c r="B301" s="63"/>
      <c r="C301" s="63"/>
      <c r="D301" s="63"/>
      <c r="E301" s="63"/>
      <c r="F301" s="63"/>
      <c r="G301" s="63"/>
      <c r="H301" s="63"/>
      <c r="I301" s="63"/>
      <c r="J301" s="91"/>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row>
    <row r="302" spans="1:37" s="62" customFormat="1" ht="12.5">
      <c r="A302" s="63"/>
      <c r="B302" s="63"/>
      <c r="C302" s="63"/>
      <c r="D302" s="63"/>
      <c r="E302" s="63"/>
      <c r="F302" s="63"/>
      <c r="G302" s="63"/>
      <c r="H302" s="63"/>
      <c r="I302" s="63"/>
      <c r="J302" s="91"/>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row>
    <row r="303" spans="1:37" s="62" customFormat="1" ht="12.5">
      <c r="A303" s="63"/>
      <c r="B303" s="63"/>
      <c r="C303" s="63"/>
      <c r="D303" s="63"/>
      <c r="E303" s="63"/>
      <c r="F303" s="63"/>
      <c r="G303" s="63"/>
      <c r="H303" s="63"/>
      <c r="I303" s="63"/>
      <c r="J303" s="91"/>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row>
    <row r="304" spans="1:37" s="62" customFormat="1" ht="12.5">
      <c r="A304" s="63"/>
      <c r="B304" s="63"/>
      <c r="C304" s="63"/>
      <c r="D304" s="63"/>
      <c r="E304" s="63"/>
      <c r="F304" s="63"/>
      <c r="G304" s="63"/>
      <c r="H304" s="63"/>
      <c r="I304" s="63"/>
      <c r="J304" s="91"/>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row>
    <row r="305" spans="1:37" s="62" customFormat="1" ht="12.5">
      <c r="A305" s="63"/>
      <c r="B305" s="63"/>
      <c r="C305" s="63"/>
      <c r="D305" s="63"/>
      <c r="E305" s="63"/>
      <c r="F305" s="63"/>
      <c r="G305" s="63"/>
      <c r="H305" s="63"/>
      <c r="I305" s="63"/>
      <c r="J305" s="91"/>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row>
    <row r="306" spans="1:37" s="62" customFormat="1" ht="12.5">
      <c r="A306" s="63"/>
      <c r="B306" s="63"/>
      <c r="C306" s="63"/>
      <c r="D306" s="63"/>
      <c r="E306" s="63"/>
      <c r="F306" s="63"/>
      <c r="G306" s="63"/>
      <c r="H306" s="63"/>
      <c r="I306" s="63"/>
      <c r="J306" s="91"/>
      <c r="K306" s="63"/>
      <c r="L306" s="63"/>
      <c r="M306" s="63"/>
      <c r="N306" s="63"/>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row>
    <row r="307" spans="1:37" s="62" customFormat="1" ht="12.5">
      <c r="A307" s="63"/>
      <c r="B307" s="63"/>
      <c r="C307" s="63"/>
      <c r="D307" s="63"/>
      <c r="E307" s="63"/>
      <c r="F307" s="63"/>
      <c r="G307" s="63"/>
      <c r="H307" s="63"/>
      <c r="I307" s="63"/>
      <c r="J307" s="91"/>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row>
    <row r="308" spans="1:37" s="62" customFormat="1" ht="12.5">
      <c r="A308" s="63"/>
      <c r="B308" s="63"/>
      <c r="C308" s="63"/>
      <c r="D308" s="63"/>
      <c r="E308" s="63"/>
      <c r="F308" s="63"/>
      <c r="G308" s="63"/>
      <c r="H308" s="63"/>
      <c r="I308" s="63"/>
      <c r="J308" s="91"/>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row>
    <row r="309" spans="1:37" s="62" customFormat="1" ht="12.5">
      <c r="A309" s="63"/>
      <c r="B309" s="63"/>
      <c r="C309" s="63"/>
      <c r="D309" s="63"/>
      <c r="E309" s="63"/>
      <c r="F309" s="63"/>
      <c r="G309" s="63"/>
      <c r="H309" s="63"/>
      <c r="I309" s="63"/>
      <c r="J309" s="91"/>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row>
    <row r="310" spans="1:37" s="62" customFormat="1" ht="12.5">
      <c r="A310" s="63"/>
      <c r="B310" s="63"/>
      <c r="C310" s="63"/>
      <c r="D310" s="63"/>
      <c r="E310" s="63"/>
      <c r="F310" s="63"/>
      <c r="G310" s="63"/>
      <c r="H310" s="63"/>
      <c r="I310" s="63"/>
      <c r="J310" s="91"/>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row>
    <row r="311" spans="1:37" s="62" customFormat="1" ht="12.5">
      <c r="A311" s="63"/>
      <c r="B311" s="63"/>
      <c r="C311" s="63"/>
      <c r="D311" s="63"/>
      <c r="E311" s="63"/>
      <c r="F311" s="63"/>
      <c r="G311" s="63"/>
      <c r="H311" s="63"/>
      <c r="I311" s="63"/>
      <c r="J311" s="91"/>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row>
    <row r="312" spans="1:37" s="62" customFormat="1" ht="12.5">
      <c r="A312" s="63"/>
      <c r="B312" s="63"/>
      <c r="C312" s="63"/>
      <c r="D312" s="63"/>
      <c r="E312" s="63"/>
      <c r="F312" s="63"/>
      <c r="G312" s="63"/>
      <c r="H312" s="63"/>
      <c r="I312" s="63"/>
      <c r="J312" s="91"/>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row>
    <row r="313" spans="1:37" s="62" customFormat="1" ht="12.5">
      <c r="A313" s="63"/>
      <c r="B313" s="63"/>
      <c r="C313" s="63"/>
      <c r="D313" s="63"/>
      <c r="E313" s="63"/>
      <c r="F313" s="63"/>
      <c r="G313" s="63"/>
      <c r="H313" s="63"/>
      <c r="I313" s="63"/>
      <c r="J313" s="91"/>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row>
    <row r="314" spans="1:37" s="62" customFormat="1" ht="12.5">
      <c r="A314" s="63"/>
      <c r="B314" s="63"/>
      <c r="C314" s="63"/>
      <c r="D314" s="63"/>
      <c r="E314" s="63"/>
      <c r="F314" s="63"/>
      <c r="G314" s="63"/>
      <c r="H314" s="63"/>
      <c r="I314" s="63"/>
      <c r="J314" s="91"/>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row>
    <row r="315" spans="1:37" s="62" customFormat="1" ht="12.5">
      <c r="A315" s="63"/>
      <c r="B315" s="63"/>
      <c r="C315" s="63"/>
      <c r="D315" s="63"/>
      <c r="E315" s="63"/>
      <c r="F315" s="63"/>
      <c r="G315" s="63"/>
      <c r="H315" s="63"/>
      <c r="I315" s="63"/>
      <c r="J315" s="91"/>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row>
    <row r="316" spans="1:37" s="62" customFormat="1" ht="12.5">
      <c r="A316" s="63"/>
      <c r="B316" s="63"/>
      <c r="C316" s="63"/>
      <c r="D316" s="63"/>
      <c r="E316" s="63"/>
      <c r="F316" s="63"/>
      <c r="G316" s="63"/>
      <c r="H316" s="63"/>
      <c r="I316" s="63"/>
      <c r="J316" s="91"/>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row>
    <row r="317" spans="1:37" s="62" customFormat="1" ht="12.5">
      <c r="A317" s="63"/>
      <c r="B317" s="63"/>
      <c r="C317" s="63"/>
      <c r="D317" s="63"/>
      <c r="E317" s="63"/>
      <c r="F317" s="63"/>
      <c r="G317" s="63"/>
      <c r="H317" s="63"/>
      <c r="I317" s="63"/>
      <c r="J317" s="91"/>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row>
    <row r="318" spans="1:37" s="62" customFormat="1" ht="12.5">
      <c r="A318" s="63"/>
      <c r="B318" s="63"/>
      <c r="C318" s="63"/>
      <c r="D318" s="63"/>
      <c r="E318" s="63"/>
      <c r="F318" s="63"/>
      <c r="G318" s="63"/>
      <c r="H318" s="63"/>
      <c r="I318" s="63"/>
      <c r="J318" s="91"/>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row>
    <row r="319" spans="1:37" s="62" customFormat="1" ht="12.5">
      <c r="A319" s="63"/>
      <c r="B319" s="63"/>
      <c r="C319" s="63"/>
      <c r="D319" s="63"/>
      <c r="E319" s="63"/>
      <c r="F319" s="63"/>
      <c r="G319" s="63"/>
      <c r="H319" s="63"/>
      <c r="I319" s="63"/>
      <c r="J319" s="91"/>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row>
    <row r="320" spans="1:37" s="62" customFormat="1" ht="12.5">
      <c r="A320" s="63"/>
      <c r="B320" s="63"/>
      <c r="C320" s="63"/>
      <c r="D320" s="63"/>
      <c r="E320" s="63"/>
      <c r="F320" s="63"/>
      <c r="G320" s="63"/>
      <c r="H320" s="63"/>
      <c r="I320" s="63"/>
      <c r="J320" s="91"/>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row>
    <row r="321" spans="1:37" s="62" customFormat="1" ht="12.5">
      <c r="A321" s="63"/>
      <c r="B321" s="63"/>
      <c r="C321" s="63"/>
      <c r="D321" s="63"/>
      <c r="E321" s="63"/>
      <c r="F321" s="63"/>
      <c r="G321" s="63"/>
      <c r="H321" s="63"/>
      <c r="I321" s="63"/>
      <c r="J321" s="91"/>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row>
    <row r="322" spans="1:37" s="62" customFormat="1" ht="12.5">
      <c r="A322" s="63"/>
      <c r="B322" s="63"/>
      <c r="C322" s="63"/>
      <c r="D322" s="63"/>
      <c r="E322" s="63"/>
      <c r="F322" s="63"/>
      <c r="G322" s="63"/>
      <c r="H322" s="63"/>
      <c r="I322" s="63"/>
      <c r="J322" s="91"/>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row>
    <row r="323" spans="1:37" s="62" customFormat="1" ht="12.5">
      <c r="A323" s="63"/>
      <c r="B323" s="63"/>
      <c r="C323" s="63"/>
      <c r="D323" s="63"/>
      <c r="E323" s="63"/>
      <c r="F323" s="63"/>
      <c r="G323" s="63"/>
      <c r="H323" s="63"/>
      <c r="I323" s="63"/>
      <c r="J323" s="91"/>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row>
    <row r="324" spans="1:37" s="62" customFormat="1" ht="12.5">
      <c r="A324" s="63"/>
      <c r="B324" s="63"/>
      <c r="C324" s="63"/>
      <c r="D324" s="63"/>
      <c r="E324" s="63"/>
      <c r="F324" s="63"/>
      <c r="G324" s="63"/>
      <c r="H324" s="63"/>
      <c r="I324" s="63"/>
      <c r="J324" s="91"/>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row>
    <row r="325" spans="1:37" s="62" customFormat="1" ht="12.5">
      <c r="A325" s="63"/>
      <c r="B325" s="63"/>
      <c r="C325" s="63"/>
      <c r="D325" s="63"/>
      <c r="E325" s="63"/>
      <c r="F325" s="63"/>
      <c r="G325" s="63"/>
      <c r="H325" s="63"/>
      <c r="I325" s="63"/>
      <c r="J325" s="91"/>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row>
    <row r="326" spans="1:37" s="62" customFormat="1" ht="12.5">
      <c r="A326" s="63"/>
      <c r="B326" s="63"/>
      <c r="C326" s="63"/>
      <c r="D326" s="63"/>
      <c r="E326" s="63"/>
      <c r="F326" s="63"/>
      <c r="G326" s="63"/>
      <c r="H326" s="63"/>
      <c r="I326" s="63"/>
      <c r="J326" s="91"/>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row>
    <row r="327" spans="1:37" s="62" customFormat="1" ht="12.5">
      <c r="A327" s="63"/>
      <c r="B327" s="63"/>
      <c r="C327" s="63"/>
      <c r="D327" s="63"/>
      <c r="E327" s="63"/>
      <c r="F327" s="63"/>
      <c r="G327" s="63"/>
      <c r="H327" s="63"/>
      <c r="I327" s="63"/>
      <c r="J327" s="91"/>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row>
    <row r="328" spans="1:37" s="62" customFormat="1" ht="12.5">
      <c r="A328" s="63"/>
      <c r="B328" s="63"/>
      <c r="C328" s="63"/>
      <c r="D328" s="63"/>
      <c r="E328" s="63"/>
      <c r="F328" s="63"/>
      <c r="G328" s="63"/>
      <c r="H328" s="63"/>
      <c r="I328" s="63"/>
      <c r="J328" s="91"/>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row>
    <row r="329" spans="1:37" s="62" customFormat="1" ht="12.5">
      <c r="A329" s="63"/>
      <c r="B329" s="63"/>
      <c r="C329" s="63"/>
      <c r="D329" s="63"/>
      <c r="E329" s="63"/>
      <c r="F329" s="63"/>
      <c r="G329" s="63"/>
      <c r="H329" s="63"/>
      <c r="I329" s="63"/>
      <c r="J329" s="91"/>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row>
    <row r="330" spans="1:37" s="62" customFormat="1" ht="12.5">
      <c r="A330" s="63"/>
      <c r="B330" s="63"/>
      <c r="C330" s="63"/>
      <c r="D330" s="63"/>
      <c r="E330" s="63"/>
      <c r="F330" s="63"/>
      <c r="G330" s="63"/>
      <c r="H330" s="63"/>
      <c r="I330" s="63"/>
      <c r="J330" s="91"/>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row>
    <row r="331" spans="1:37" s="62" customFormat="1" ht="12.5">
      <c r="A331" s="63"/>
      <c r="B331" s="63"/>
      <c r="C331" s="63"/>
      <c r="D331" s="63"/>
      <c r="E331" s="63"/>
      <c r="F331" s="63"/>
      <c r="G331" s="63"/>
      <c r="H331" s="63"/>
      <c r="I331" s="63"/>
      <c r="J331" s="91"/>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row>
    <row r="332" spans="1:37" s="62" customFormat="1" ht="12.5">
      <c r="A332" s="63"/>
      <c r="B332" s="63"/>
      <c r="C332" s="63"/>
      <c r="D332" s="63"/>
      <c r="E332" s="63"/>
      <c r="F332" s="63"/>
      <c r="G332" s="63"/>
      <c r="H332" s="63"/>
      <c r="I332" s="63"/>
      <c r="J332" s="91"/>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row>
    <row r="333" spans="1:37" s="62" customFormat="1" ht="12.5">
      <c r="A333" s="63"/>
      <c r="B333" s="63"/>
      <c r="C333" s="63"/>
      <c r="D333" s="63"/>
      <c r="E333" s="63"/>
      <c r="F333" s="63"/>
      <c r="G333" s="63"/>
      <c r="H333" s="63"/>
      <c r="I333" s="63"/>
      <c r="J333" s="91"/>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row>
    <row r="334" spans="1:37" s="62" customFormat="1" ht="12.5">
      <c r="A334" s="63"/>
      <c r="B334" s="63"/>
      <c r="C334" s="63"/>
      <c r="D334" s="63"/>
      <c r="E334" s="63"/>
      <c r="F334" s="63"/>
      <c r="G334" s="63"/>
      <c r="H334" s="63"/>
      <c r="I334" s="63"/>
      <c r="J334" s="91"/>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row>
    <row r="335" spans="1:37" s="62" customFormat="1" ht="12.5">
      <c r="A335" s="63"/>
      <c r="B335" s="63"/>
      <c r="C335" s="63"/>
      <c r="D335" s="63"/>
      <c r="E335" s="63"/>
      <c r="F335" s="63"/>
      <c r="G335" s="63"/>
      <c r="H335" s="63"/>
      <c r="I335" s="63"/>
      <c r="J335" s="91"/>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row>
    <row r="336" spans="1:37" s="62" customFormat="1" ht="12.5">
      <c r="A336" s="63"/>
      <c r="B336" s="63"/>
      <c r="C336" s="63"/>
      <c r="D336" s="63"/>
      <c r="E336" s="63"/>
      <c r="F336" s="63"/>
      <c r="G336" s="63"/>
      <c r="H336" s="63"/>
      <c r="I336" s="63"/>
      <c r="J336" s="91"/>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row>
    <row r="337" spans="1:37" s="62" customFormat="1" ht="12.5">
      <c r="A337" s="63"/>
      <c r="B337" s="63"/>
      <c r="C337" s="63"/>
      <c r="D337" s="63"/>
      <c r="E337" s="63"/>
      <c r="F337" s="63"/>
      <c r="G337" s="63"/>
      <c r="H337" s="63"/>
      <c r="I337" s="63"/>
      <c r="J337" s="91"/>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row>
    <row r="338" spans="1:37" s="62" customFormat="1" ht="12.5">
      <c r="A338" s="63"/>
      <c r="B338" s="63"/>
      <c r="C338" s="63"/>
      <c r="D338" s="63"/>
      <c r="E338" s="63"/>
      <c r="F338" s="63"/>
      <c r="G338" s="63"/>
      <c r="H338" s="63"/>
      <c r="I338" s="63"/>
      <c r="J338" s="91"/>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row>
    <row r="339" spans="1:37" s="62" customFormat="1" ht="12.5">
      <c r="A339" s="63"/>
      <c r="B339" s="63"/>
      <c r="C339" s="63"/>
      <c r="D339" s="63"/>
      <c r="E339" s="63"/>
      <c r="F339" s="63"/>
      <c r="G339" s="63"/>
      <c r="H339" s="63"/>
      <c r="I339" s="63"/>
      <c r="J339" s="91"/>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row>
    <row r="340" spans="1:37" s="62" customFormat="1" ht="12.5">
      <c r="A340" s="63"/>
      <c r="B340" s="63"/>
      <c r="C340" s="63"/>
      <c r="D340" s="63"/>
      <c r="E340" s="63"/>
      <c r="F340" s="63"/>
      <c r="G340" s="63"/>
      <c r="H340" s="63"/>
      <c r="I340" s="63"/>
      <c r="J340" s="91"/>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row>
    <row r="341" spans="1:37" s="62" customFormat="1" ht="12.5">
      <c r="A341" s="63"/>
      <c r="B341" s="63"/>
      <c r="C341" s="63"/>
      <c r="D341" s="63"/>
      <c r="E341" s="63"/>
      <c r="F341" s="63"/>
      <c r="G341" s="63"/>
      <c r="H341" s="63"/>
      <c r="I341" s="63"/>
      <c r="J341" s="91"/>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row>
    <row r="342" spans="1:37" s="62" customFormat="1" ht="12.5">
      <c r="A342" s="63"/>
      <c r="B342" s="63"/>
      <c r="C342" s="63"/>
      <c r="D342" s="63"/>
      <c r="E342" s="63"/>
      <c r="F342" s="63"/>
      <c r="G342" s="63"/>
      <c r="H342" s="63"/>
      <c r="I342" s="63"/>
      <c r="J342" s="91"/>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row>
    <row r="343" spans="1:37" s="62" customFormat="1" ht="12.5">
      <c r="A343" s="63"/>
      <c r="B343" s="63"/>
      <c r="C343" s="63"/>
      <c r="D343" s="63"/>
      <c r="E343" s="63"/>
      <c r="F343" s="63"/>
      <c r="G343" s="63"/>
      <c r="H343" s="63"/>
      <c r="I343" s="63"/>
      <c r="J343" s="91"/>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row>
    <row r="344" spans="1:37" s="62" customFormat="1" ht="12.5">
      <c r="A344" s="63"/>
      <c r="B344" s="63"/>
      <c r="C344" s="63"/>
      <c r="D344" s="63"/>
      <c r="E344" s="63"/>
      <c r="F344" s="63"/>
      <c r="G344" s="63"/>
      <c r="H344" s="63"/>
      <c r="I344" s="63"/>
      <c r="J344" s="91"/>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row>
    <row r="345" spans="1:37" s="62" customFormat="1" ht="12.5">
      <c r="A345" s="63"/>
      <c r="B345" s="63"/>
      <c r="C345" s="63"/>
      <c r="D345" s="63"/>
      <c r="E345" s="63"/>
      <c r="F345" s="63"/>
      <c r="G345" s="63"/>
      <c r="H345" s="63"/>
      <c r="I345" s="63"/>
      <c r="J345" s="91"/>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row>
    <row r="346" spans="1:37" s="62" customFormat="1" ht="12.5">
      <c r="A346" s="63"/>
      <c r="B346" s="63"/>
      <c r="C346" s="63"/>
      <c r="D346" s="63"/>
      <c r="E346" s="63"/>
      <c r="F346" s="63"/>
      <c r="G346" s="63"/>
      <c r="H346" s="63"/>
      <c r="I346" s="63"/>
      <c r="J346" s="91"/>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row>
    <row r="347" spans="1:37" s="62" customFormat="1" ht="12.5">
      <c r="A347" s="63"/>
      <c r="B347" s="63"/>
      <c r="C347" s="63"/>
      <c r="D347" s="63"/>
      <c r="E347" s="63"/>
      <c r="F347" s="63"/>
      <c r="G347" s="63"/>
      <c r="H347" s="63"/>
      <c r="I347" s="63"/>
      <c r="J347" s="91"/>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row>
    <row r="348" spans="1:37" s="62" customFormat="1" ht="12.5">
      <c r="A348" s="63"/>
      <c r="B348" s="63"/>
      <c r="C348" s="63"/>
      <c r="D348" s="63"/>
      <c r="E348" s="63"/>
      <c r="F348" s="63"/>
      <c r="G348" s="63"/>
      <c r="H348" s="63"/>
      <c r="I348" s="63"/>
      <c r="J348" s="91"/>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row>
    <row r="349" spans="1:37" s="62" customFormat="1" ht="12.5">
      <c r="A349" s="63"/>
      <c r="B349" s="63"/>
      <c r="C349" s="63"/>
      <c r="D349" s="63"/>
      <c r="E349" s="63"/>
      <c r="F349" s="63"/>
      <c r="G349" s="63"/>
      <c r="H349" s="63"/>
      <c r="I349" s="63"/>
      <c r="J349" s="91"/>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row>
    <row r="350" spans="1:37" s="62" customFormat="1" ht="12.5">
      <c r="A350" s="63"/>
      <c r="B350" s="63"/>
      <c r="C350" s="63"/>
      <c r="D350" s="63"/>
      <c r="E350" s="63"/>
      <c r="F350" s="63"/>
      <c r="G350" s="63"/>
      <c r="H350" s="63"/>
      <c r="I350" s="63"/>
      <c r="J350" s="91"/>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row>
    <row r="351" spans="1:37" s="62" customFormat="1" ht="12.5">
      <c r="A351" s="63"/>
      <c r="B351" s="63"/>
      <c r="C351" s="63"/>
      <c r="D351" s="63"/>
      <c r="E351" s="63"/>
      <c r="F351" s="63"/>
      <c r="G351" s="63"/>
      <c r="H351" s="63"/>
      <c r="I351" s="63"/>
      <c r="J351" s="91"/>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row>
    <row r="352" spans="1:37" s="62" customFormat="1" ht="12.5">
      <c r="A352" s="63"/>
      <c r="B352" s="63"/>
      <c r="C352" s="63"/>
      <c r="D352" s="63"/>
      <c r="E352" s="63"/>
      <c r="F352" s="63"/>
      <c r="G352" s="63"/>
      <c r="H352" s="63"/>
      <c r="I352" s="63"/>
      <c r="J352" s="91"/>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row>
    <row r="353" spans="1:37" s="62" customFormat="1" ht="12.5">
      <c r="A353" s="63"/>
      <c r="B353" s="63"/>
      <c r="C353" s="63"/>
      <c r="D353" s="63"/>
      <c r="E353" s="63"/>
      <c r="F353" s="63"/>
      <c r="G353" s="63"/>
      <c r="H353" s="63"/>
      <c r="I353" s="63"/>
      <c r="J353" s="91"/>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row>
    <row r="354" spans="1:37" s="62" customFormat="1" ht="12.5">
      <c r="A354" s="63"/>
      <c r="B354" s="63"/>
      <c r="C354" s="63"/>
      <c r="D354" s="63"/>
      <c r="E354" s="63"/>
      <c r="F354" s="63"/>
      <c r="G354" s="63"/>
      <c r="H354" s="63"/>
      <c r="I354" s="63"/>
      <c r="J354" s="91"/>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row>
    <row r="355" spans="1:37" s="62" customFormat="1" ht="12.5">
      <c r="A355" s="63"/>
      <c r="B355" s="63"/>
      <c r="C355" s="63"/>
      <c r="D355" s="63"/>
      <c r="E355" s="63"/>
      <c r="F355" s="63"/>
      <c r="G355" s="63"/>
      <c r="H355" s="63"/>
      <c r="I355" s="63"/>
      <c r="J355" s="91"/>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row>
    <row r="356" spans="1:37" s="62" customFormat="1" ht="12.5">
      <c r="A356" s="63"/>
      <c r="B356" s="63"/>
      <c r="C356" s="63"/>
      <c r="D356" s="63"/>
      <c r="E356" s="63"/>
      <c r="F356" s="63"/>
      <c r="G356" s="63"/>
      <c r="H356" s="63"/>
      <c r="I356" s="63"/>
      <c r="J356" s="91"/>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row>
    <row r="357" spans="1:37" s="62" customFormat="1" ht="12.5">
      <c r="A357" s="63"/>
      <c r="B357" s="63"/>
      <c r="C357" s="63"/>
      <c r="D357" s="63"/>
      <c r="E357" s="63"/>
      <c r="F357" s="63"/>
      <c r="G357" s="63"/>
      <c r="H357" s="63"/>
      <c r="I357" s="63"/>
      <c r="J357" s="91"/>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row>
    <row r="358" spans="1:37" s="62" customFormat="1" ht="12.5">
      <c r="A358" s="63"/>
      <c r="B358" s="63"/>
      <c r="C358" s="63"/>
      <c r="D358" s="63"/>
      <c r="E358" s="63"/>
      <c r="F358" s="63"/>
      <c r="G358" s="63"/>
      <c r="H358" s="63"/>
      <c r="I358" s="63"/>
      <c r="J358" s="91"/>
      <c r="K358" s="63"/>
      <c r="L358" s="63"/>
      <c r="M358" s="63"/>
      <c r="N358" s="63"/>
      <c r="O358" s="63"/>
      <c r="P358" s="63"/>
      <c r="Q358" s="63"/>
      <c r="R358" s="63"/>
      <c r="S358" s="63"/>
      <c r="T358" s="63"/>
      <c r="U358" s="63"/>
      <c r="V358" s="63"/>
      <c r="W358" s="63"/>
      <c r="X358" s="63"/>
      <c r="Y358" s="63"/>
      <c r="Z358" s="63"/>
      <c r="AA358" s="63"/>
      <c r="AB358" s="63"/>
      <c r="AC358" s="63"/>
      <c r="AD358" s="63"/>
      <c r="AE358" s="63"/>
      <c r="AF358" s="63"/>
      <c r="AG358" s="63"/>
      <c r="AH358" s="63"/>
      <c r="AI358" s="63"/>
      <c r="AJ358" s="63"/>
      <c r="AK358" s="63"/>
    </row>
    <row r="359" spans="1:37" s="62" customFormat="1" ht="12.5">
      <c r="A359" s="63"/>
      <c r="B359" s="63"/>
      <c r="C359" s="63"/>
      <c r="D359" s="63"/>
      <c r="E359" s="63"/>
      <c r="F359" s="63"/>
      <c r="G359" s="63"/>
      <c r="H359" s="63"/>
      <c r="I359" s="63"/>
      <c r="J359" s="91"/>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row>
    <row r="360" spans="1:37" s="62" customFormat="1" ht="12.5">
      <c r="A360" s="63"/>
      <c r="B360" s="63"/>
      <c r="C360" s="63"/>
      <c r="D360" s="63"/>
      <c r="E360" s="63"/>
      <c r="F360" s="63"/>
      <c r="G360" s="63"/>
      <c r="H360" s="63"/>
      <c r="I360" s="63"/>
      <c r="J360" s="91"/>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row>
    <row r="361" spans="1:37" s="62" customFormat="1" ht="12.5">
      <c r="A361" s="63"/>
      <c r="B361" s="63"/>
      <c r="C361" s="63"/>
      <c r="D361" s="63"/>
      <c r="E361" s="63"/>
      <c r="F361" s="63"/>
      <c r="G361" s="63"/>
      <c r="H361" s="63"/>
      <c r="I361" s="63"/>
      <c r="J361" s="91"/>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row>
    <row r="362" spans="1:37" s="62" customFormat="1" ht="12.5">
      <c r="A362" s="63"/>
      <c r="B362" s="63"/>
      <c r="C362" s="63"/>
      <c r="D362" s="63"/>
      <c r="E362" s="63"/>
      <c r="F362" s="63"/>
      <c r="G362" s="63"/>
      <c r="H362" s="63"/>
      <c r="I362" s="63"/>
      <c r="J362" s="91"/>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row>
    <row r="363" spans="1:37" s="62" customFormat="1" ht="12.5">
      <c r="A363" s="63"/>
      <c r="B363" s="63"/>
      <c r="C363" s="63"/>
      <c r="D363" s="63"/>
      <c r="E363" s="63"/>
      <c r="F363" s="63"/>
      <c r="G363" s="63"/>
      <c r="H363" s="63"/>
      <c r="I363" s="63"/>
      <c r="J363" s="91"/>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row>
    <row r="364" spans="1:37" s="62" customFormat="1" ht="12.5">
      <c r="A364" s="63"/>
      <c r="B364" s="63"/>
      <c r="C364" s="63"/>
      <c r="D364" s="63"/>
      <c r="E364" s="63"/>
      <c r="F364" s="63"/>
      <c r="G364" s="63"/>
      <c r="H364" s="63"/>
      <c r="I364" s="63"/>
      <c r="J364" s="91"/>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row>
    <row r="365" spans="1:37" s="62" customFormat="1" ht="12.5">
      <c r="A365" s="63"/>
      <c r="B365" s="63"/>
      <c r="C365" s="63"/>
      <c r="D365" s="63"/>
      <c r="E365" s="63"/>
      <c r="F365" s="63"/>
      <c r="G365" s="63"/>
      <c r="H365" s="63"/>
      <c r="I365" s="63"/>
      <c r="J365" s="91"/>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row>
    <row r="366" spans="1:37" s="62" customFormat="1" ht="12.5">
      <c r="A366" s="63"/>
      <c r="B366" s="63"/>
      <c r="C366" s="63"/>
      <c r="D366" s="63"/>
      <c r="E366" s="63"/>
      <c r="F366" s="63"/>
      <c r="G366" s="63"/>
      <c r="H366" s="63"/>
      <c r="I366" s="63"/>
      <c r="J366" s="91"/>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row>
    <row r="367" spans="1:37" s="62" customFormat="1" ht="12.5">
      <c r="A367" s="63"/>
      <c r="B367" s="63"/>
      <c r="C367" s="63"/>
      <c r="D367" s="63"/>
      <c r="E367" s="63"/>
      <c r="F367" s="63"/>
      <c r="G367" s="63"/>
      <c r="H367" s="63"/>
      <c r="I367" s="63"/>
      <c r="J367" s="91"/>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row>
    <row r="368" spans="1:37" s="62" customFormat="1" ht="12.5">
      <c r="A368" s="63"/>
      <c r="B368" s="63"/>
      <c r="C368" s="63"/>
      <c r="D368" s="63"/>
      <c r="E368" s="63"/>
      <c r="F368" s="63"/>
      <c r="G368" s="63"/>
      <c r="H368" s="63"/>
      <c r="I368" s="63"/>
      <c r="J368" s="91"/>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row>
    <row r="369" spans="1:37" s="62" customFormat="1" ht="12.5">
      <c r="A369" s="63"/>
      <c r="B369" s="63"/>
      <c r="C369" s="63"/>
      <c r="D369" s="63"/>
      <c r="E369" s="63"/>
      <c r="F369" s="63"/>
      <c r="G369" s="63"/>
      <c r="H369" s="63"/>
      <c r="I369" s="63"/>
      <c r="J369" s="91"/>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row>
    <row r="370" spans="1:37" s="62" customFormat="1" ht="12.5">
      <c r="A370" s="63"/>
      <c r="B370" s="63"/>
      <c r="C370" s="63"/>
      <c r="D370" s="63"/>
      <c r="E370" s="63"/>
      <c r="F370" s="63"/>
      <c r="G370" s="63"/>
      <c r="H370" s="63"/>
      <c r="I370" s="63"/>
      <c r="J370" s="91"/>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row>
    <row r="371" spans="1:37" s="62" customFormat="1" ht="12.5">
      <c r="A371" s="63"/>
      <c r="B371" s="63"/>
      <c r="C371" s="63"/>
      <c r="D371" s="63"/>
      <c r="E371" s="63"/>
      <c r="F371" s="63"/>
      <c r="G371" s="63"/>
      <c r="H371" s="63"/>
      <c r="I371" s="63"/>
      <c r="J371" s="91"/>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row>
    <row r="372" spans="1:37" s="62" customFormat="1" ht="12.5">
      <c r="A372" s="63"/>
      <c r="B372" s="63"/>
      <c r="C372" s="63"/>
      <c r="D372" s="63"/>
      <c r="E372" s="63"/>
      <c r="F372" s="63"/>
      <c r="G372" s="63"/>
      <c r="H372" s="63"/>
      <c r="I372" s="63"/>
      <c r="J372" s="91"/>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row>
    <row r="373" spans="1:37" s="62" customFormat="1" ht="12.5">
      <c r="A373" s="63"/>
      <c r="B373" s="63"/>
      <c r="C373" s="63"/>
      <c r="D373" s="63"/>
      <c r="E373" s="63"/>
      <c r="F373" s="63"/>
      <c r="G373" s="63"/>
      <c r="H373" s="63"/>
      <c r="I373" s="63"/>
      <c r="J373" s="91"/>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row>
    <row r="374" spans="1:37" s="62" customFormat="1" ht="12.5">
      <c r="A374" s="63"/>
      <c r="B374" s="63"/>
      <c r="C374" s="63"/>
      <c r="D374" s="63"/>
      <c r="E374" s="63"/>
      <c r="F374" s="63"/>
      <c r="G374" s="63"/>
      <c r="H374" s="63"/>
      <c r="I374" s="63"/>
      <c r="J374" s="91"/>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row>
    <row r="375" spans="1:37" s="62" customFormat="1" ht="12.5">
      <c r="A375" s="63"/>
      <c r="B375" s="63"/>
      <c r="C375" s="63"/>
      <c r="D375" s="63"/>
      <c r="E375" s="63"/>
      <c r="F375" s="63"/>
      <c r="G375" s="63"/>
      <c r="H375" s="63"/>
      <c r="I375" s="63"/>
      <c r="J375" s="91"/>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row>
    <row r="376" spans="1:37" s="62" customFormat="1" ht="12.5">
      <c r="A376" s="63"/>
      <c r="B376" s="63"/>
      <c r="C376" s="63"/>
      <c r="D376" s="63"/>
      <c r="E376" s="63"/>
      <c r="F376" s="63"/>
      <c r="G376" s="63"/>
      <c r="H376" s="63"/>
      <c r="I376" s="63"/>
      <c r="J376" s="91"/>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row>
    <row r="377" spans="1:37" s="62" customFormat="1" ht="12.5">
      <c r="A377" s="63"/>
      <c r="B377" s="63"/>
      <c r="C377" s="63"/>
      <c r="D377" s="63"/>
      <c r="E377" s="63"/>
      <c r="F377" s="63"/>
      <c r="G377" s="63"/>
      <c r="H377" s="63"/>
      <c r="I377" s="63"/>
      <c r="J377" s="91"/>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row>
    <row r="378" spans="1:37" s="62" customFormat="1" ht="12.5">
      <c r="A378" s="63"/>
      <c r="B378" s="63"/>
      <c r="C378" s="63"/>
      <c r="D378" s="63"/>
      <c r="E378" s="63"/>
      <c r="F378" s="63"/>
      <c r="G378" s="63"/>
      <c r="H378" s="63"/>
      <c r="I378" s="63"/>
      <c r="J378" s="91"/>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row>
    <row r="379" spans="1:37" s="62" customFormat="1" ht="12.5">
      <c r="A379" s="63"/>
      <c r="B379" s="63"/>
      <c r="C379" s="63"/>
      <c r="D379" s="63"/>
      <c r="E379" s="63"/>
      <c r="F379" s="63"/>
      <c r="G379" s="63"/>
      <c r="H379" s="63"/>
      <c r="I379" s="63"/>
      <c r="J379" s="91"/>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row>
    <row r="380" spans="1:37" s="62" customFormat="1" ht="12.5">
      <c r="A380" s="63"/>
      <c r="B380" s="63"/>
      <c r="C380" s="63"/>
      <c r="D380" s="63"/>
      <c r="E380" s="63"/>
      <c r="F380" s="63"/>
      <c r="G380" s="63"/>
      <c r="H380" s="63"/>
      <c r="I380" s="63"/>
      <c r="J380" s="91"/>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row>
    <row r="381" spans="1:37" s="62" customFormat="1" ht="12.5">
      <c r="A381" s="63"/>
      <c r="B381" s="63"/>
      <c r="C381" s="63"/>
      <c r="D381" s="63"/>
      <c r="E381" s="63"/>
      <c r="F381" s="63"/>
      <c r="G381" s="63"/>
      <c r="H381" s="63"/>
      <c r="I381" s="63"/>
      <c r="J381" s="91"/>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row>
    <row r="382" spans="1:37" s="62" customFormat="1" ht="12.5">
      <c r="A382" s="63"/>
      <c r="B382" s="63"/>
      <c r="C382" s="63"/>
      <c r="D382" s="63"/>
      <c r="E382" s="63"/>
      <c r="F382" s="63"/>
      <c r="G382" s="63"/>
      <c r="H382" s="63"/>
      <c r="I382" s="63"/>
      <c r="J382" s="91"/>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row>
    <row r="383" spans="1:37" s="62" customFormat="1" ht="12.5">
      <c r="A383" s="63"/>
      <c r="B383" s="63"/>
      <c r="C383" s="63"/>
      <c r="D383" s="63"/>
      <c r="E383" s="63"/>
      <c r="F383" s="63"/>
      <c r="G383" s="63"/>
      <c r="H383" s="63"/>
      <c r="I383" s="63"/>
      <c r="J383" s="91"/>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row>
    <row r="384" spans="1:37" s="62" customFormat="1" ht="12.5">
      <c r="A384" s="63"/>
      <c r="B384" s="63"/>
      <c r="C384" s="63"/>
      <c r="D384" s="63"/>
      <c r="E384" s="63"/>
      <c r="F384" s="63"/>
      <c r="G384" s="63"/>
      <c r="H384" s="63"/>
      <c r="I384" s="63"/>
      <c r="J384" s="91"/>
      <c r="K384" s="63"/>
      <c r="L384" s="63"/>
      <c r="M384" s="63"/>
      <c r="N384" s="63"/>
      <c r="O384" s="63"/>
      <c r="P384" s="63"/>
      <c r="Q384" s="63"/>
      <c r="R384" s="63"/>
      <c r="S384" s="63"/>
      <c r="T384" s="63"/>
      <c r="U384" s="63"/>
      <c r="V384" s="63"/>
      <c r="W384" s="63"/>
      <c r="X384" s="63"/>
      <c r="Y384" s="63"/>
      <c r="Z384" s="63"/>
      <c r="AA384" s="63"/>
      <c r="AB384" s="63"/>
      <c r="AC384" s="63"/>
      <c r="AD384" s="63"/>
      <c r="AE384" s="63"/>
      <c r="AF384" s="63"/>
      <c r="AG384" s="63"/>
      <c r="AH384" s="63"/>
      <c r="AI384" s="63"/>
      <c r="AJ384" s="63"/>
      <c r="AK384" s="63"/>
    </row>
    <row r="385" spans="1:37" s="62" customFormat="1" ht="12.5">
      <c r="A385" s="63"/>
      <c r="B385" s="63"/>
      <c r="C385" s="63"/>
      <c r="D385" s="63"/>
      <c r="E385" s="63"/>
      <c r="F385" s="63"/>
      <c r="G385" s="63"/>
      <c r="H385" s="63"/>
      <c r="I385" s="63"/>
      <c r="J385" s="91"/>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row>
    <row r="386" spans="1:37" s="62" customFormat="1" ht="12.5">
      <c r="A386" s="63"/>
      <c r="B386" s="63"/>
      <c r="C386" s="63"/>
      <c r="D386" s="63"/>
      <c r="E386" s="63"/>
      <c r="F386" s="63"/>
      <c r="G386" s="63"/>
      <c r="H386" s="63"/>
      <c r="I386" s="63"/>
      <c r="J386" s="91"/>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row>
    <row r="387" spans="1:37" s="62" customFormat="1" ht="12.5">
      <c r="A387" s="63"/>
      <c r="B387" s="63"/>
      <c r="C387" s="63"/>
      <c r="D387" s="63"/>
      <c r="E387" s="63"/>
      <c r="F387" s="63"/>
      <c r="G387" s="63"/>
      <c r="H387" s="63"/>
      <c r="I387" s="63"/>
      <c r="J387" s="91"/>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row>
    <row r="388" spans="1:37" s="62" customFormat="1" ht="12.5">
      <c r="A388" s="63"/>
      <c r="B388" s="63"/>
      <c r="C388" s="63"/>
      <c r="D388" s="63"/>
      <c r="E388" s="63"/>
      <c r="F388" s="63"/>
      <c r="G388" s="63"/>
      <c r="H388" s="63"/>
      <c r="I388" s="63"/>
      <c r="J388" s="91"/>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row>
    <row r="389" spans="1:37" s="62" customFormat="1" ht="12.5">
      <c r="A389" s="63"/>
      <c r="B389" s="63"/>
      <c r="C389" s="63"/>
      <c r="D389" s="63"/>
      <c r="E389" s="63"/>
      <c r="F389" s="63"/>
      <c r="G389" s="63"/>
      <c r="H389" s="63"/>
      <c r="I389" s="63"/>
      <c r="J389" s="91"/>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row>
    <row r="390" spans="1:37" s="62" customFormat="1" ht="12.5">
      <c r="A390" s="63"/>
      <c r="B390" s="63"/>
      <c r="C390" s="63"/>
      <c r="D390" s="63"/>
      <c r="E390" s="63"/>
      <c r="F390" s="63"/>
      <c r="G390" s="63"/>
      <c r="H390" s="63"/>
      <c r="I390" s="63"/>
      <c r="J390" s="91"/>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row>
    <row r="391" spans="1:37" s="62" customFormat="1" ht="12.5">
      <c r="A391" s="63"/>
      <c r="B391" s="63"/>
      <c r="C391" s="63"/>
      <c r="D391" s="63"/>
      <c r="E391" s="63"/>
      <c r="F391" s="63"/>
      <c r="G391" s="63"/>
      <c r="H391" s="63"/>
      <c r="I391" s="63"/>
      <c r="J391" s="91"/>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row>
    <row r="392" spans="1:37" s="62" customFormat="1" ht="12.5">
      <c r="A392" s="63"/>
      <c r="B392" s="63"/>
      <c r="C392" s="63"/>
      <c r="D392" s="63"/>
      <c r="E392" s="63"/>
      <c r="F392" s="63"/>
      <c r="G392" s="63"/>
      <c r="H392" s="63"/>
      <c r="I392" s="63"/>
      <c r="J392" s="91"/>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row>
    <row r="393" spans="1:37" s="62" customFormat="1" ht="12.5">
      <c r="A393" s="63"/>
      <c r="B393" s="63"/>
      <c r="C393" s="63"/>
      <c r="D393" s="63"/>
      <c r="E393" s="63"/>
      <c r="F393" s="63"/>
      <c r="G393" s="63"/>
      <c r="H393" s="63"/>
      <c r="I393" s="63"/>
      <c r="J393" s="91"/>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row>
    <row r="394" spans="1:37" s="62" customFormat="1" ht="12.5">
      <c r="A394" s="63"/>
      <c r="B394" s="63"/>
      <c r="C394" s="63"/>
      <c r="D394" s="63"/>
      <c r="E394" s="63"/>
      <c r="F394" s="63"/>
      <c r="G394" s="63"/>
      <c r="H394" s="63"/>
      <c r="I394" s="63"/>
      <c r="J394" s="91"/>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row>
    <row r="395" spans="1:37" s="62" customFormat="1" ht="12.5">
      <c r="A395" s="63"/>
      <c r="B395" s="63"/>
      <c r="C395" s="63"/>
      <c r="D395" s="63"/>
      <c r="E395" s="63"/>
      <c r="F395" s="63"/>
      <c r="G395" s="63"/>
      <c r="H395" s="63"/>
      <c r="I395" s="63"/>
      <c r="J395" s="91"/>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row>
    <row r="396" spans="1:37" s="62" customFormat="1" ht="12.5">
      <c r="A396" s="63"/>
      <c r="B396" s="63"/>
      <c r="C396" s="63"/>
      <c r="D396" s="63"/>
      <c r="E396" s="63"/>
      <c r="F396" s="63"/>
      <c r="G396" s="63"/>
      <c r="H396" s="63"/>
      <c r="I396" s="63"/>
      <c r="J396" s="91"/>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row>
    <row r="397" spans="1:37" s="62" customFormat="1" ht="12.5">
      <c r="A397" s="63"/>
      <c r="B397" s="63"/>
      <c r="C397" s="63"/>
      <c r="D397" s="63"/>
      <c r="E397" s="63"/>
      <c r="F397" s="63"/>
      <c r="G397" s="63"/>
      <c r="H397" s="63"/>
      <c r="I397" s="63"/>
      <c r="J397" s="91"/>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row>
    <row r="398" spans="1:37" s="62" customFormat="1" ht="12.5">
      <c r="A398" s="63"/>
      <c r="B398" s="63"/>
      <c r="C398" s="63"/>
      <c r="D398" s="63"/>
      <c r="E398" s="63"/>
      <c r="F398" s="63"/>
      <c r="G398" s="63"/>
      <c r="H398" s="63"/>
      <c r="I398" s="63"/>
      <c r="J398" s="91"/>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row>
    <row r="399" spans="1:37" s="62" customFormat="1" ht="12.5">
      <c r="A399" s="63"/>
      <c r="B399" s="63"/>
      <c r="C399" s="63"/>
      <c r="D399" s="63"/>
      <c r="E399" s="63"/>
      <c r="F399" s="63"/>
      <c r="G399" s="63"/>
      <c r="H399" s="63"/>
      <c r="I399" s="63"/>
      <c r="J399" s="91"/>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row>
    <row r="400" spans="1:37" s="62" customFormat="1" ht="12.5">
      <c r="A400" s="63"/>
      <c r="B400" s="63"/>
      <c r="C400" s="63"/>
      <c r="D400" s="63"/>
      <c r="E400" s="63"/>
      <c r="F400" s="63"/>
      <c r="G400" s="63"/>
      <c r="H400" s="63"/>
      <c r="I400" s="63"/>
      <c r="J400" s="91"/>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row>
    <row r="401" spans="1:37" s="62" customFormat="1" ht="12.5">
      <c r="A401" s="63"/>
      <c r="B401" s="63"/>
      <c r="C401" s="63"/>
      <c r="D401" s="63"/>
      <c r="E401" s="63"/>
      <c r="F401" s="63"/>
      <c r="G401" s="63"/>
      <c r="H401" s="63"/>
      <c r="I401" s="63"/>
      <c r="J401" s="91"/>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row>
    <row r="402" spans="1:37" s="62" customFormat="1" ht="12.5">
      <c r="A402" s="63"/>
      <c r="B402" s="63"/>
      <c r="C402" s="63"/>
      <c r="D402" s="63"/>
      <c r="E402" s="63"/>
      <c r="F402" s="63"/>
      <c r="G402" s="63"/>
      <c r="H402" s="63"/>
      <c r="I402" s="63"/>
      <c r="J402" s="91"/>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row>
    <row r="403" spans="1:37" s="62" customFormat="1" ht="12.5">
      <c r="A403" s="63"/>
      <c r="B403" s="63"/>
      <c r="C403" s="63"/>
      <c r="D403" s="63"/>
      <c r="E403" s="63"/>
      <c r="F403" s="63"/>
      <c r="G403" s="63"/>
      <c r="H403" s="63"/>
      <c r="I403" s="63"/>
      <c r="J403" s="91"/>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row>
    <row r="404" spans="1:37" s="62" customFormat="1" ht="12.5">
      <c r="A404" s="63"/>
      <c r="B404" s="63"/>
      <c r="C404" s="63"/>
      <c r="D404" s="63"/>
      <c r="E404" s="63"/>
      <c r="F404" s="63"/>
      <c r="G404" s="63"/>
      <c r="H404" s="63"/>
      <c r="I404" s="63"/>
      <c r="J404" s="91"/>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row>
    <row r="405" spans="1:37" s="62" customFormat="1" ht="12.5">
      <c r="A405" s="63"/>
      <c r="B405" s="63"/>
      <c r="C405" s="63"/>
      <c r="D405" s="63"/>
      <c r="E405" s="63"/>
      <c r="F405" s="63"/>
      <c r="G405" s="63"/>
      <c r="H405" s="63"/>
      <c r="I405" s="63"/>
      <c r="J405" s="91"/>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row>
    <row r="406" spans="1:37" s="62" customFormat="1" ht="12.5">
      <c r="A406" s="63"/>
      <c r="B406" s="63"/>
      <c r="C406" s="63"/>
      <c r="D406" s="63"/>
      <c r="E406" s="63"/>
      <c r="F406" s="63"/>
      <c r="G406" s="63"/>
      <c r="H406" s="63"/>
      <c r="I406" s="63"/>
      <c r="J406" s="91"/>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row>
    <row r="407" spans="1:37" s="62" customFormat="1" ht="12.5">
      <c r="A407" s="63"/>
      <c r="B407" s="63"/>
      <c r="C407" s="63"/>
      <c r="D407" s="63"/>
      <c r="E407" s="63"/>
      <c r="F407" s="63"/>
      <c r="G407" s="63"/>
      <c r="H407" s="63"/>
      <c r="I407" s="63"/>
      <c r="J407" s="91"/>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row>
    <row r="408" spans="1:37" s="62" customFormat="1" ht="12.5">
      <c r="A408" s="63"/>
      <c r="B408" s="63"/>
      <c r="C408" s="63"/>
      <c r="D408" s="63"/>
      <c r="E408" s="63"/>
      <c r="F408" s="63"/>
      <c r="G408" s="63"/>
      <c r="H408" s="63"/>
      <c r="I408" s="63"/>
      <c r="J408" s="91"/>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row>
    <row r="409" spans="1:37" s="62" customFormat="1" ht="12.5">
      <c r="A409" s="63"/>
      <c r="B409" s="63"/>
      <c r="C409" s="63"/>
      <c r="D409" s="63"/>
      <c r="E409" s="63"/>
      <c r="F409" s="63"/>
      <c r="G409" s="63"/>
      <c r="H409" s="63"/>
      <c r="I409" s="63"/>
      <c r="J409" s="91"/>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row>
    <row r="410" spans="1:37" s="62" customFormat="1" ht="12.5">
      <c r="A410" s="63"/>
      <c r="B410" s="63"/>
      <c r="C410" s="63"/>
      <c r="D410" s="63"/>
      <c r="E410" s="63"/>
      <c r="F410" s="63"/>
      <c r="G410" s="63"/>
      <c r="H410" s="63"/>
      <c r="I410" s="63"/>
      <c r="J410" s="91"/>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row>
    <row r="411" spans="1:37" s="62" customFormat="1" ht="12.5">
      <c r="A411" s="63"/>
      <c r="B411" s="63"/>
      <c r="C411" s="63"/>
      <c r="D411" s="63"/>
      <c r="E411" s="63"/>
      <c r="F411" s="63"/>
      <c r="G411" s="63"/>
      <c r="H411" s="63"/>
      <c r="I411" s="63"/>
      <c r="J411" s="91"/>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row>
    <row r="412" spans="1:37" s="62" customFormat="1" ht="12.5">
      <c r="A412" s="63"/>
      <c r="B412" s="63"/>
      <c r="C412" s="63"/>
      <c r="D412" s="63"/>
      <c r="E412" s="63"/>
      <c r="F412" s="63"/>
      <c r="G412" s="63"/>
      <c r="H412" s="63"/>
      <c r="I412" s="63"/>
      <c r="J412" s="91"/>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row>
    <row r="413" spans="1:37" s="62" customFormat="1" ht="12.5">
      <c r="A413" s="63"/>
      <c r="B413" s="63"/>
      <c r="C413" s="63"/>
      <c r="D413" s="63"/>
      <c r="E413" s="63"/>
      <c r="F413" s="63"/>
      <c r="G413" s="63"/>
      <c r="H413" s="63"/>
      <c r="I413" s="63"/>
      <c r="J413" s="91"/>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row>
    <row r="414" spans="1:37" s="62" customFormat="1" ht="12.5">
      <c r="A414" s="63"/>
      <c r="B414" s="63"/>
      <c r="C414" s="63"/>
      <c r="D414" s="63"/>
      <c r="E414" s="63"/>
      <c r="F414" s="63"/>
      <c r="G414" s="63"/>
      <c r="H414" s="63"/>
      <c r="I414" s="63"/>
      <c r="J414" s="91"/>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row>
    <row r="415" spans="1:37" s="62" customFormat="1" ht="12.5">
      <c r="A415" s="63"/>
      <c r="B415" s="63"/>
      <c r="C415" s="63"/>
      <c r="D415" s="63"/>
      <c r="E415" s="63"/>
      <c r="F415" s="63"/>
      <c r="G415" s="63"/>
      <c r="H415" s="63"/>
      <c r="I415" s="63"/>
      <c r="J415" s="91"/>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c r="AH415" s="63"/>
      <c r="AI415" s="63"/>
      <c r="AJ415" s="63"/>
      <c r="AK415" s="63"/>
    </row>
    <row r="416" spans="1:37" s="62" customFormat="1" ht="12.5">
      <c r="A416" s="63"/>
      <c r="B416" s="63"/>
      <c r="C416" s="63"/>
      <c r="D416" s="63"/>
      <c r="E416" s="63"/>
      <c r="F416" s="63"/>
      <c r="G416" s="63"/>
      <c r="H416" s="63"/>
      <c r="I416" s="63"/>
      <c r="J416" s="91"/>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row>
    <row r="417" spans="1:37" s="62" customFormat="1" ht="12.5">
      <c r="A417" s="63"/>
      <c r="B417" s="63"/>
      <c r="C417" s="63"/>
      <c r="D417" s="63"/>
      <c r="E417" s="63"/>
      <c r="F417" s="63"/>
      <c r="G417" s="63"/>
      <c r="H417" s="63"/>
      <c r="I417" s="63"/>
      <c r="J417" s="91"/>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row>
    <row r="418" spans="1:37" s="62" customFormat="1" ht="12.5">
      <c r="A418" s="63"/>
      <c r="B418" s="63"/>
      <c r="C418" s="63"/>
      <c r="D418" s="63"/>
      <c r="E418" s="63"/>
      <c r="F418" s="63"/>
      <c r="G418" s="63"/>
      <c r="H418" s="63"/>
      <c r="I418" s="63"/>
      <c r="J418" s="91"/>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row>
    <row r="419" spans="1:37" s="62" customFormat="1" ht="12.5">
      <c r="A419" s="63"/>
      <c r="B419" s="63"/>
      <c r="C419" s="63"/>
      <c r="D419" s="63"/>
      <c r="E419" s="63"/>
      <c r="F419" s="63"/>
      <c r="G419" s="63"/>
      <c r="H419" s="63"/>
      <c r="I419" s="63"/>
      <c r="J419" s="91"/>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row>
    <row r="420" spans="1:37" s="62" customFormat="1" ht="12.5">
      <c r="A420" s="63"/>
      <c r="B420" s="63"/>
      <c r="C420" s="63"/>
      <c r="D420" s="63"/>
      <c r="E420" s="63"/>
      <c r="F420" s="63"/>
      <c r="G420" s="63"/>
      <c r="H420" s="63"/>
      <c r="I420" s="63"/>
      <c r="J420" s="91"/>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row>
    <row r="421" spans="1:37" s="62" customFormat="1" ht="12.5">
      <c r="A421" s="63"/>
      <c r="B421" s="63"/>
      <c r="C421" s="63"/>
      <c r="D421" s="63"/>
      <c r="E421" s="63"/>
      <c r="F421" s="63"/>
      <c r="G421" s="63"/>
      <c r="H421" s="63"/>
      <c r="I421" s="63"/>
      <c r="J421" s="91"/>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row>
    <row r="422" spans="1:37" s="62" customFormat="1" ht="12.5">
      <c r="A422" s="63"/>
      <c r="B422" s="63"/>
      <c r="C422" s="63"/>
      <c r="D422" s="63"/>
      <c r="E422" s="63"/>
      <c r="F422" s="63"/>
      <c r="G422" s="63"/>
      <c r="H422" s="63"/>
      <c r="I422" s="63"/>
      <c r="J422" s="91"/>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row>
    <row r="423" spans="1:37" s="62" customFormat="1" ht="12.5">
      <c r="A423" s="63"/>
      <c r="B423" s="63"/>
      <c r="C423" s="63"/>
      <c r="D423" s="63"/>
      <c r="E423" s="63"/>
      <c r="F423" s="63"/>
      <c r="G423" s="63"/>
      <c r="H423" s="63"/>
      <c r="I423" s="63"/>
      <c r="J423" s="91"/>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row>
    <row r="424" spans="1:37" s="62" customFormat="1" ht="12.5">
      <c r="A424" s="63"/>
      <c r="B424" s="63"/>
      <c r="C424" s="63"/>
      <c r="D424" s="63"/>
      <c r="E424" s="63"/>
      <c r="F424" s="63"/>
      <c r="G424" s="63"/>
      <c r="H424" s="63"/>
      <c r="I424" s="63"/>
      <c r="J424" s="91"/>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row>
    <row r="425" spans="1:37" s="62" customFormat="1" ht="12.5">
      <c r="A425" s="63"/>
      <c r="B425" s="63"/>
      <c r="C425" s="63"/>
      <c r="D425" s="63"/>
      <c r="E425" s="63"/>
      <c r="F425" s="63"/>
      <c r="G425" s="63"/>
      <c r="H425" s="63"/>
      <c r="I425" s="63"/>
      <c r="J425" s="91"/>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row>
    <row r="426" spans="1:37" s="62" customFormat="1" ht="12.5">
      <c r="A426" s="63"/>
      <c r="B426" s="63"/>
      <c r="C426" s="63"/>
      <c r="D426" s="63"/>
      <c r="E426" s="63"/>
      <c r="F426" s="63"/>
      <c r="G426" s="63"/>
      <c r="H426" s="63"/>
      <c r="I426" s="63"/>
      <c r="J426" s="91"/>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row>
    <row r="427" spans="1:37" s="62" customFormat="1" ht="12.5">
      <c r="A427" s="63"/>
      <c r="B427" s="63"/>
      <c r="C427" s="63"/>
      <c r="D427" s="63"/>
      <c r="E427" s="63"/>
      <c r="F427" s="63"/>
      <c r="G427" s="63"/>
      <c r="H427" s="63"/>
      <c r="I427" s="63"/>
      <c r="J427" s="91"/>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row>
    <row r="428" spans="1:37" s="62" customFormat="1" ht="12.5">
      <c r="A428" s="63"/>
      <c r="B428" s="63"/>
      <c r="C428" s="63"/>
      <c r="D428" s="63"/>
      <c r="E428" s="63"/>
      <c r="F428" s="63"/>
      <c r="G428" s="63"/>
      <c r="H428" s="63"/>
      <c r="I428" s="63"/>
      <c r="J428" s="91"/>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row>
    <row r="429" spans="1:37" s="62" customFormat="1" ht="12.5">
      <c r="A429" s="63"/>
      <c r="B429" s="63"/>
      <c r="C429" s="63"/>
      <c r="D429" s="63"/>
      <c r="E429" s="63"/>
      <c r="F429" s="63"/>
      <c r="G429" s="63"/>
      <c r="H429" s="63"/>
      <c r="I429" s="63"/>
      <c r="J429" s="91"/>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row>
    <row r="430" spans="1:37" s="62" customFormat="1" ht="12.5">
      <c r="A430" s="63"/>
      <c r="B430" s="63"/>
      <c r="C430" s="63"/>
      <c r="D430" s="63"/>
      <c r="E430" s="63"/>
      <c r="F430" s="63"/>
      <c r="G430" s="63"/>
      <c r="H430" s="63"/>
      <c r="I430" s="63"/>
      <c r="J430" s="91"/>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row>
    <row r="431" spans="1:37" s="62" customFormat="1" ht="12.5">
      <c r="A431" s="63"/>
      <c r="B431" s="63"/>
      <c r="C431" s="63"/>
      <c r="D431" s="63"/>
      <c r="E431" s="63"/>
      <c r="F431" s="63"/>
      <c r="G431" s="63"/>
      <c r="H431" s="63"/>
      <c r="I431" s="63"/>
      <c r="J431" s="91"/>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row>
    <row r="432" spans="1:37" s="62" customFormat="1" ht="12.5">
      <c r="A432" s="63"/>
      <c r="B432" s="63"/>
      <c r="C432" s="63"/>
      <c r="D432" s="63"/>
      <c r="E432" s="63"/>
      <c r="F432" s="63"/>
      <c r="G432" s="63"/>
      <c r="H432" s="63"/>
      <c r="I432" s="63"/>
      <c r="J432" s="91"/>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row>
    <row r="433" spans="1:37" s="62" customFormat="1" ht="12.5">
      <c r="A433" s="63"/>
      <c r="B433" s="63"/>
      <c r="C433" s="63"/>
      <c r="D433" s="63"/>
      <c r="E433" s="63"/>
      <c r="F433" s="63"/>
      <c r="G433" s="63"/>
      <c r="H433" s="63"/>
      <c r="I433" s="63"/>
      <c r="J433" s="91"/>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row>
    <row r="434" spans="1:37" s="62" customFormat="1" ht="12.5">
      <c r="A434" s="63"/>
      <c r="B434" s="63"/>
      <c r="C434" s="63"/>
      <c r="D434" s="63"/>
      <c r="E434" s="63"/>
      <c r="F434" s="63"/>
      <c r="G434" s="63"/>
      <c r="H434" s="63"/>
      <c r="I434" s="63"/>
      <c r="J434" s="91"/>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row>
    <row r="435" spans="1:37" s="62" customFormat="1" ht="12.5">
      <c r="A435" s="63"/>
      <c r="B435" s="63"/>
      <c r="C435" s="63"/>
      <c r="D435" s="63"/>
      <c r="E435" s="63"/>
      <c r="F435" s="63"/>
      <c r="G435" s="63"/>
      <c r="H435" s="63"/>
      <c r="I435" s="63"/>
      <c r="J435" s="91"/>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row>
    <row r="436" spans="1:37" s="62" customFormat="1" ht="12.5">
      <c r="A436" s="63"/>
      <c r="B436" s="63"/>
      <c r="C436" s="63"/>
      <c r="D436" s="63"/>
      <c r="E436" s="63"/>
      <c r="F436" s="63"/>
      <c r="G436" s="63"/>
      <c r="H436" s="63"/>
      <c r="I436" s="63"/>
      <c r="J436" s="91"/>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row>
    <row r="437" spans="1:37" s="62" customFormat="1" ht="12.5">
      <c r="A437" s="63"/>
      <c r="B437" s="63"/>
      <c r="C437" s="63"/>
      <c r="D437" s="63"/>
      <c r="E437" s="63"/>
      <c r="F437" s="105"/>
      <c r="G437" s="105"/>
      <c r="H437" s="105"/>
      <c r="I437" s="105"/>
      <c r="J437" s="106"/>
      <c r="K437" s="105"/>
      <c r="L437" s="105"/>
      <c r="M437" s="105"/>
      <c r="N437" s="105"/>
      <c r="O437" s="105"/>
      <c r="P437" s="105"/>
      <c r="Q437" s="105"/>
      <c r="R437" s="105"/>
      <c r="S437" s="105"/>
      <c r="T437" s="105"/>
      <c r="U437" s="105"/>
      <c r="V437" s="105"/>
      <c r="W437" s="63"/>
      <c r="X437" s="63"/>
      <c r="Y437" s="63"/>
      <c r="Z437" s="63"/>
      <c r="AA437" s="105"/>
      <c r="AB437" s="105"/>
      <c r="AC437" s="63"/>
      <c r="AD437" s="105"/>
      <c r="AE437" s="105"/>
      <c r="AF437" s="105"/>
      <c r="AG437" s="105"/>
      <c r="AH437" s="105"/>
      <c r="AI437" s="105"/>
      <c r="AJ437" s="105"/>
      <c r="AK437" s="105"/>
    </row>
    <row r="438" spans="1:37" s="62" customFormat="1" ht="12.5">
      <c r="A438" s="63"/>
      <c r="B438" s="63"/>
      <c r="C438" s="63"/>
      <c r="D438" s="63"/>
      <c r="E438" s="63"/>
      <c r="F438" s="105"/>
      <c r="G438" s="105"/>
      <c r="H438" s="105"/>
      <c r="I438" s="105"/>
      <c r="J438" s="106"/>
      <c r="K438" s="105"/>
      <c r="L438" s="105"/>
      <c r="M438" s="105"/>
      <c r="N438" s="105"/>
      <c r="O438" s="105"/>
      <c r="P438" s="105"/>
      <c r="Q438" s="105"/>
      <c r="R438" s="105"/>
      <c r="S438" s="105"/>
      <c r="T438" s="105"/>
      <c r="U438" s="105"/>
      <c r="V438" s="105"/>
      <c r="W438" s="63"/>
      <c r="X438" s="63"/>
      <c r="Y438" s="63"/>
      <c r="Z438" s="63"/>
      <c r="AA438" s="105"/>
      <c r="AB438" s="105"/>
      <c r="AC438" s="63"/>
      <c r="AD438" s="105"/>
      <c r="AE438" s="105"/>
      <c r="AF438" s="105"/>
      <c r="AG438" s="105"/>
      <c r="AH438" s="105"/>
      <c r="AI438" s="105"/>
      <c r="AJ438" s="105"/>
      <c r="AK438" s="105"/>
    </row>
    <row r="439" spans="1:37" s="62" customFormat="1" ht="12.5">
      <c r="A439" s="63"/>
      <c r="B439" s="63"/>
      <c r="C439" s="63"/>
      <c r="D439" s="63"/>
      <c r="E439" s="63"/>
      <c r="F439" s="105"/>
      <c r="G439" s="105"/>
      <c r="H439" s="105"/>
      <c r="I439" s="105"/>
      <c r="J439" s="106"/>
      <c r="K439" s="105"/>
      <c r="L439" s="105"/>
      <c r="M439" s="105"/>
      <c r="N439" s="105"/>
      <c r="O439" s="105"/>
      <c r="P439" s="105"/>
      <c r="Q439" s="105"/>
      <c r="R439" s="105"/>
      <c r="S439" s="105"/>
      <c r="T439" s="105"/>
      <c r="U439" s="105"/>
      <c r="V439" s="105"/>
      <c r="W439" s="63"/>
      <c r="X439" s="63"/>
      <c r="Y439" s="63"/>
      <c r="Z439" s="63"/>
      <c r="AA439" s="105"/>
      <c r="AB439" s="105"/>
      <c r="AC439" s="63"/>
      <c r="AD439" s="105"/>
      <c r="AE439" s="105"/>
      <c r="AF439" s="105"/>
      <c r="AG439" s="105"/>
      <c r="AH439" s="105"/>
      <c r="AI439" s="105"/>
      <c r="AJ439" s="105"/>
      <c r="AK439" s="105"/>
    </row>
    <row r="440" spans="1:37" s="62" customFormat="1" ht="12.5">
      <c r="A440" s="63"/>
      <c r="B440" s="63"/>
      <c r="C440" s="63"/>
      <c r="D440" s="63"/>
      <c r="E440" s="63"/>
      <c r="F440" s="105"/>
      <c r="G440" s="105"/>
      <c r="H440" s="105"/>
      <c r="I440" s="105"/>
      <c r="J440" s="106"/>
      <c r="K440" s="105"/>
      <c r="L440" s="105"/>
      <c r="M440" s="105"/>
      <c r="N440" s="105"/>
      <c r="O440" s="105"/>
      <c r="P440" s="105"/>
      <c r="Q440" s="105"/>
      <c r="R440" s="105"/>
      <c r="S440" s="105"/>
      <c r="T440" s="105"/>
      <c r="U440" s="105"/>
      <c r="V440" s="105"/>
      <c r="W440" s="63"/>
      <c r="X440" s="63"/>
      <c r="Y440" s="63"/>
      <c r="Z440" s="63"/>
      <c r="AA440" s="105"/>
      <c r="AB440" s="105"/>
      <c r="AC440" s="63"/>
      <c r="AD440" s="105"/>
      <c r="AE440" s="105"/>
      <c r="AF440" s="105"/>
      <c r="AG440" s="105"/>
      <c r="AH440" s="105"/>
      <c r="AI440" s="105"/>
      <c r="AJ440" s="105"/>
      <c r="AK440" s="105"/>
    </row>
    <row r="441" spans="1:37" s="62" customFormat="1" ht="12.5">
      <c r="A441" s="63"/>
      <c r="B441" s="63"/>
      <c r="C441" s="63"/>
      <c r="D441" s="63"/>
      <c r="E441" s="63"/>
      <c r="F441" s="105"/>
      <c r="G441" s="105"/>
      <c r="H441" s="105"/>
      <c r="I441" s="105"/>
      <c r="J441" s="106"/>
      <c r="K441" s="105"/>
      <c r="L441" s="105"/>
      <c r="M441" s="105"/>
      <c r="N441" s="105"/>
      <c r="O441" s="105"/>
      <c r="P441" s="105"/>
      <c r="Q441" s="105"/>
      <c r="R441" s="105"/>
      <c r="S441" s="105"/>
      <c r="T441" s="105"/>
      <c r="U441" s="105"/>
      <c r="V441" s="105"/>
      <c r="W441" s="63"/>
      <c r="X441" s="63"/>
      <c r="Y441" s="63"/>
      <c r="Z441" s="63"/>
      <c r="AA441" s="105"/>
      <c r="AB441" s="105"/>
      <c r="AC441" s="63"/>
      <c r="AD441" s="105"/>
      <c r="AE441" s="105"/>
      <c r="AF441" s="105"/>
      <c r="AG441" s="105"/>
      <c r="AH441" s="105"/>
      <c r="AI441" s="105"/>
      <c r="AJ441" s="105"/>
      <c r="AK441" s="105"/>
    </row>
    <row r="442" spans="1:37" s="62" customFormat="1" ht="12.5">
      <c r="A442" s="63"/>
      <c r="B442" s="63"/>
      <c r="C442" s="63"/>
      <c r="D442" s="63"/>
      <c r="E442" s="63"/>
      <c r="F442" s="105"/>
      <c r="G442" s="105"/>
      <c r="H442" s="105"/>
      <c r="I442" s="105"/>
      <c r="J442" s="106"/>
      <c r="K442" s="105"/>
      <c r="L442" s="105"/>
      <c r="M442" s="105"/>
      <c r="N442" s="105"/>
      <c r="O442" s="105"/>
      <c r="P442" s="105"/>
      <c r="Q442" s="105"/>
      <c r="R442" s="105"/>
      <c r="S442" s="105"/>
      <c r="T442" s="105"/>
      <c r="U442" s="105"/>
      <c r="V442" s="105"/>
      <c r="W442" s="63"/>
      <c r="X442" s="63"/>
      <c r="Y442" s="63"/>
      <c r="Z442" s="63"/>
      <c r="AA442" s="105"/>
      <c r="AB442" s="105"/>
      <c r="AC442" s="63"/>
      <c r="AD442" s="105"/>
      <c r="AE442" s="105"/>
      <c r="AF442" s="105"/>
      <c r="AG442" s="105"/>
      <c r="AH442" s="105"/>
      <c r="AI442" s="105"/>
      <c r="AJ442" s="105"/>
      <c r="AK442" s="105"/>
    </row>
    <row r="443" spans="1:37" s="62" customFormat="1" ht="12.5">
      <c r="A443" s="63"/>
      <c r="B443" s="63"/>
      <c r="C443" s="63"/>
      <c r="D443" s="63"/>
      <c r="E443" s="63"/>
      <c r="F443" s="105"/>
      <c r="G443" s="105"/>
      <c r="H443" s="105"/>
      <c r="I443" s="105"/>
      <c r="J443" s="106"/>
      <c r="K443" s="105"/>
      <c r="L443" s="105"/>
      <c r="M443" s="105"/>
      <c r="N443" s="105"/>
      <c r="O443" s="105"/>
      <c r="P443" s="105"/>
      <c r="Q443" s="105"/>
      <c r="R443" s="105"/>
      <c r="S443" s="105"/>
      <c r="T443" s="105"/>
      <c r="U443" s="105"/>
      <c r="V443" s="105"/>
      <c r="W443" s="63"/>
      <c r="X443" s="63"/>
      <c r="Y443" s="63"/>
      <c r="Z443" s="63"/>
      <c r="AA443" s="105"/>
      <c r="AB443" s="105"/>
      <c r="AC443" s="63"/>
      <c r="AD443" s="105"/>
      <c r="AE443" s="105"/>
      <c r="AF443" s="105"/>
      <c r="AG443" s="105"/>
      <c r="AH443" s="105"/>
      <c r="AI443" s="105"/>
      <c r="AJ443" s="105"/>
      <c r="AK443" s="105"/>
    </row>
    <row r="444" spans="1:37" s="62" customFormat="1" ht="12.5">
      <c r="A444" s="63"/>
      <c r="B444" s="63"/>
      <c r="C444" s="63"/>
      <c r="D444" s="63"/>
      <c r="E444" s="63"/>
      <c r="F444" s="105"/>
      <c r="G444" s="105"/>
      <c r="H444" s="105"/>
      <c r="I444" s="105"/>
      <c r="J444" s="106"/>
      <c r="K444" s="105"/>
      <c r="L444" s="105"/>
      <c r="M444" s="105"/>
      <c r="N444" s="105"/>
      <c r="O444" s="105"/>
      <c r="P444" s="105"/>
      <c r="Q444" s="105"/>
      <c r="R444" s="105"/>
      <c r="S444" s="105"/>
      <c r="T444" s="105"/>
      <c r="U444" s="105"/>
      <c r="V444" s="105"/>
      <c r="W444" s="63"/>
      <c r="X444" s="63"/>
      <c r="Y444" s="63"/>
      <c r="Z444" s="63"/>
      <c r="AA444" s="105"/>
      <c r="AB444" s="105"/>
      <c r="AC444" s="63"/>
      <c r="AD444" s="105"/>
      <c r="AE444" s="105"/>
      <c r="AF444" s="105"/>
      <c r="AG444" s="105"/>
      <c r="AH444" s="105"/>
      <c r="AI444" s="105"/>
      <c r="AJ444" s="105"/>
      <c r="AK444" s="105"/>
    </row>
  </sheetData>
  <hyperlinks>
    <hyperlink ref="W7" r:id="rId1" tooltip="https://www.cnsc-ccsn.gc.ca/eng/reactors/power-plants/nuclear-facilities/bruce-nuclear-generating-station/" xr:uid="{00000000-0004-0000-0800-000000000000}"/>
    <hyperlink ref="W8" r:id="rId2" tooltip="https://www.cnsc-ccsn.gc.ca/eng/reactors/power-plants/nuclear-facilities/pickering-nuclear-generating-station/" xr:uid="{00000000-0004-0000-0800-000001000000}"/>
    <hyperlink ref="W9" r:id="rId3" tooltip="https://www.cnsc-ccsn.gc.ca/eng/reactors/power-plants/nuclear-facilities/pickering-nuclear-generating-station/" xr:uid="{00000000-0004-0000-0800-000002000000}"/>
    <hyperlink ref="W10" r:id="rId4" tooltip="https://www.cnsc-ccsn.gc.ca/eng/reactors/power-plants/nuclear-facilities/point-lepreau-nuclear-generating-station/" xr:uid="{00000000-0004-0000-0800-000003000000}"/>
  </hyperlinks>
  <pageMargins left="0.75" right="0.75" top="1" bottom="1" header="0.5" footer="0.5"/>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TRA1</vt:lpstr>
      <vt:lpstr>TRA2</vt:lpstr>
      <vt:lpstr>TRA3</vt:lpstr>
      <vt:lpstr>RSD</vt:lpstr>
      <vt:lpstr>COM</vt:lpstr>
      <vt:lpstr>AGR</vt:lpstr>
      <vt:lpstr>PRIorSUP_VACANT</vt:lpstr>
      <vt:lpstr>ELC_DEFINED_IN_OTHERS</vt:lpstr>
      <vt:lpstr>NUC</vt:lpstr>
      <vt:lpstr>NUC_Trans</vt:lpstr>
      <vt:lpstr>NUC-CHAIN</vt:lpstr>
      <vt:lpstr>NUC-CHAIN_Trans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2024-08-01T15:44:15Z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1033-12.2.0.17119</vt:lpwstr>
  </property>
</Properties>
</file>