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/>
  </bookViews>
  <sheets>
    <sheet name="curren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C5" authorId="0">
      <text>
        <r>
          <rPr>
            <b/>
            <sz val="8"/>
            <rFont val="Tahoma"/>
            <charset val="134"/>
          </rPr>
          <t>Insert Table</t>
        </r>
      </text>
    </comment>
    <comment ref="L5" authorId="0">
      <text>
        <r>
          <rPr>
            <b/>
            <sz val="8"/>
            <rFont val="Tahoma"/>
            <charset val="134"/>
          </rPr>
          <t>Insert Table</t>
        </r>
      </text>
    </comment>
    <comment ref="B39" authorId="0">
      <text>
        <r>
          <rPr>
            <b/>
            <sz val="8"/>
            <rFont val="Tahoma"/>
            <charset val="134"/>
          </rPr>
          <t>Insert Table</t>
        </r>
      </text>
    </comment>
    <comment ref="B66" authorId="0">
      <text>
        <r>
          <rPr>
            <b/>
            <sz val="8"/>
            <rFont val="Tahoma"/>
            <charset val="134"/>
          </rPr>
          <t>Insert Table</t>
        </r>
      </text>
    </comment>
    <comment ref="H83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*1.35 here [it excludes heat pump cooling which start with R_ES-HETSC-*]</t>
        </r>
      </text>
    </comment>
    <comment ref="G84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Because if with multiplying 1.35 it would not go beyond 1</t>
        </r>
      </text>
    </comment>
    <comment ref="G88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Because if with multiplying 1.35 it would go beyond 1 so we put =1 here for these processes</t>
        </r>
      </text>
    </comment>
    <comment ref="H10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Hydrogen price remains high and thus no blending occurs.</t>
        </r>
      </text>
    </comment>
  </commentList>
</comments>
</file>

<file path=xl/sharedStrings.xml><?xml version="1.0" encoding="utf-8"?>
<sst xmlns="http://schemas.openxmlformats.org/spreadsheetml/2006/main" count="216" uniqueCount="83">
  <si>
    <t>~TFM_UPD</t>
  </si>
  <si>
    <t>TimeSlice</t>
  </si>
  <si>
    <t>LimType</t>
  </si>
  <si>
    <t>Attribute</t>
  </si>
  <si>
    <t>Year</t>
  </si>
  <si>
    <t>AllRegions</t>
  </si>
  <si>
    <t>Pset_PN</t>
  </si>
  <si>
    <t>Cset_CN</t>
  </si>
  <si>
    <t>INVCOST</t>
  </si>
  <si>
    <t>*0.744444</t>
  </si>
  <si>
    <t>TRA_Bus_*BEV01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</si>
  <si>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</si>
  <si>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</si>
  <si>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</si>
  <si>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</si>
  <si>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</si>
  <si>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</si>
  <si>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</si>
  <si>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</si>
  <si>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</si>
  <si>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</si>
  <si>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</si>
  <si>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</si>
  <si>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*0.778947368</t>
  </si>
  <si>
    <t>*1.7</t>
  </si>
  <si>
    <t>SNK*</t>
  </si>
  <si>
    <t>*1.21428571</t>
  </si>
  <si>
    <t>*1.25</t>
  </si>
  <si>
    <t>SINKCCU</t>
  </si>
  <si>
    <t>*1</t>
  </si>
  <si>
    <t>*0.5333333</t>
  </si>
  <si>
    <t>EEPP_CSP01</t>
  </si>
  <si>
    <t>EEPP_PV01</t>
  </si>
  <si>
    <t>*1.011111</t>
  </si>
  <si>
    <t>EEPP_windON01</t>
  </si>
  <si>
    <t>*0.680421053</t>
  </si>
  <si>
    <t>*0.88421053</t>
  </si>
  <si>
    <t>SBIOH2G*</t>
  </si>
  <si>
    <t>Hydrogen: Biomass-Capital cost declines 16% by 2030 and 20% by 2050.</t>
  </si>
  <si>
    <t>*0.88888889</t>
  </si>
  <si>
    <t>*0.84210526</t>
  </si>
  <si>
    <t>SGASH2R*</t>
  </si>
  <si>
    <t>Hydrogen: NG-Capital cost declines 20% by 2030 and 25% by 2050.</t>
  </si>
  <si>
    <t>*0.83333333</t>
  </si>
  <si>
    <t>SCOAH2G*</t>
  </si>
  <si>
    <t>Hydrogen: Coal , we assume same reduction with NG</t>
  </si>
  <si>
    <t>*0.4</t>
  </si>
  <si>
    <t>SELCH2*</t>
  </si>
  <si>
    <t>Hydrogen: Ele: Capital cost declines 62% by 2030 and 70% by 2050.</t>
  </si>
  <si>
    <t>*0.33333333</t>
  </si>
  <si>
    <t>*0.992210526</t>
  </si>
  <si>
    <t>*1.77775</t>
  </si>
  <si>
    <t>*BATS*</t>
  </si>
  <si>
    <t>*CAESS*</t>
  </si>
  <si>
    <t>*HYDPS*</t>
  </si>
  <si>
    <t>*2.72</t>
  </si>
  <si>
    <t>*0.8</t>
  </si>
  <si>
    <t>*_HET1</t>
  </si>
  <si>
    <t>Heat pump: Cost declines 7% by 2030 and 20% by 2050.</t>
  </si>
  <si>
    <t>*0.93</t>
  </si>
  <si>
    <t>EFF</t>
  </si>
  <si>
    <t>*1.35</t>
  </si>
  <si>
    <t>R_ES-SC*1</t>
  </si>
  <si>
    <t>Building shell: Efficiency of new buildings improves 20%-50% by 2050.</t>
  </si>
  <si>
    <t>R_ES-SH*NE1</t>
  </si>
  <si>
    <t>R_ES-SH*COAPRO1</t>
  </si>
  <si>
    <t>R_ES-SH*WOD1</t>
  </si>
  <si>
    <t>R_ES-SH*OIL1</t>
  </si>
  <si>
    <t>R_ES-SH*ME1</t>
  </si>
  <si>
    <t>R_ES-SH*HE1</t>
  </si>
  <si>
    <t>R_ES-SH*ELC1</t>
  </si>
  <si>
    <t>FIXOM</t>
  </si>
  <si>
    <t>VAROM</t>
  </si>
  <si>
    <t>*1.29</t>
  </si>
  <si>
    <t>SNNK*</t>
  </si>
  <si>
    <t>Share-I~UP~2050</t>
  </si>
  <si>
    <t>*GAS_hydrogen*</t>
  </si>
  <si>
    <t>SYNH2CT</t>
  </si>
  <si>
    <t>IRON00</t>
  </si>
  <si>
    <t>CHM00</t>
  </si>
  <si>
    <t>CEM00</t>
  </si>
  <si>
    <t>SME00</t>
  </si>
  <si>
    <t>CONS00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</si>
</sst>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1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rgb="FF000000"/>
      <name val="Calibri"/>
      <charset val="134"/>
    </font>
    <font>
      <sz val="10"/>
      <name val="Arial"/>
      <charset val="0"/>
    </font>
    <font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sz val="10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35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2" fillId="4" borderId="2" xfId="0" applyFont="1" applyFill="1" applyBorder="1" applyAlignment="1">
      <alignment horizontal="right" vertical="center"/>
    </xf>
    <xf numFmtId="0" fontId="4" fillId="0" borderId="0" xfId="0" applyFo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5" fillId="5" borderId="0" xfId="0" applyFont="1" applyFill="1"/>
    <xf numFmtId="0" fontId="6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2" fillId="0" borderId="2" xfId="0" applyNumberFormat="1" applyFont="1" applyFill="1" applyBorder="1" applyAlignment="1" applyProtection="1">
      <alignment horizontal="right" vertical="center"/>
    </xf>
    <xf numFmtId="0" fontId="6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0" fontId="2" fillId="2" borderId="3" xfId="50" applyFont="1" applyFill="1" applyBorder="1" applyAlignment="1">
      <alignment horizontal="right" vertical="center"/>
    </xf>
    <xf numFmtId="0" fontId="0" fillId="0" borderId="3" xfId="0" applyFont="1" applyFill="1" applyBorder="1" applyAlignment="1"/>
    <xf numFmtId="0" fontId="0" fillId="0" borderId="3" xfId="49" applyBorder="1"/>
    <xf numFmtId="0" fontId="2" fillId="0" borderId="3" xfId="0" applyFont="1" applyFill="1" applyBorder="1" applyAlignment="1"/>
    <xf numFmtId="0" fontId="2" fillId="2" borderId="0" xfId="50" applyFont="1" applyFill="1" applyBorder="1" applyAlignment="1">
      <alignment horizontal="right" vertical="center"/>
    </xf>
    <xf numFmtId="0" fontId="3" fillId="0" borderId="0" xfId="0" applyFont="1" applyFill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3" xfId="0" applyBorder="1"/>
    <xf numFmtId="0" fontId="8" fillId="0" borderId="0" xfId="0" applyFont="1" applyFill="1" applyBorder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AF109"/>
  <sheetViews>
    <sheetView tabSelected="1" topLeftCell="C1" workbookViewId="0">
      <selection activeCell="J13" sqref="J13"/>
    </sheetView>
  </sheetViews>
  <sheetFormatPr defaultColWidth="8.72727272727273" defaultRowHeight="14.5"/>
  <cols>
    <col min="3" max="3" width="65.1818181818182" customWidth="1"/>
    <col min="7" max="7" width="12.3636363636364" customWidth="1"/>
    <col min="10" max="11" width="12.8181818181818"/>
    <col min="18" max="18" width="12.8181818181818"/>
    <col min="32" max="32" width="12.8181818181818"/>
  </cols>
  <sheetData>
    <row r="5" spans="3:17">
      <c r="C5" s="1" t="s">
        <v>0</v>
      </c>
      <c r="D5" s="2"/>
      <c r="E5" s="2"/>
      <c r="F5" s="2"/>
      <c r="G5" s="2"/>
      <c r="H5" s="3"/>
      <c r="L5" s="1"/>
      <c r="M5" s="2"/>
      <c r="N5" s="2"/>
      <c r="O5" s="2"/>
      <c r="P5" s="2"/>
      <c r="Q5" s="3"/>
    </row>
    <row r="6" spans="3:17">
      <c r="C6" s="4" t="s">
        <v>1</v>
      </c>
      <c r="D6" s="4" t="s">
        <v>2</v>
      </c>
      <c r="E6" s="4" t="s">
        <v>3</v>
      </c>
      <c r="F6" s="4" t="s">
        <v>4</v>
      </c>
      <c r="G6" s="5" t="s">
        <v>5</v>
      </c>
      <c r="H6" s="6" t="s">
        <v>6</v>
      </c>
      <c r="I6" t="s">
        <v>7</v>
      </c>
      <c r="L6" s="4"/>
      <c r="M6" s="4"/>
      <c r="N6" s="4"/>
      <c r="O6" s="4"/>
      <c r="P6" s="5"/>
      <c r="Q6" s="6"/>
    </row>
    <row r="7" spans="3:11">
      <c r="C7" s="2"/>
      <c r="D7" s="2"/>
      <c r="E7" s="7" t="s">
        <v>8</v>
      </c>
      <c r="F7" s="2">
        <v>2050</v>
      </c>
      <c r="G7" s="2" t="s">
        <v>9</v>
      </c>
      <c r="H7" s="8" t="s">
        <v>10</v>
      </c>
      <c r="K7">
        <f>67/90</f>
        <v>0.744444444444444</v>
      </c>
    </row>
    <row r="8" spans="3:8">
      <c r="C8" s="2"/>
      <c r="D8" s="2"/>
      <c r="E8" s="7" t="s">
        <v>11</v>
      </c>
      <c r="F8" s="2">
        <v>2050</v>
      </c>
      <c r="G8" s="2" t="str">
        <f t="shared" ref="G8:G18" si="0">G7</f>
        <v>*0.744444</v>
      </c>
      <c r="H8" s="8" t="s">
        <v>12</v>
      </c>
    </row>
    <row r="9" spans="3:8">
      <c r="C9" s="2"/>
      <c r="D9" s="2"/>
      <c r="E9" s="7" t="s">
        <v>11</v>
      </c>
      <c r="F9" s="2">
        <v>2050</v>
      </c>
      <c r="G9" s="2" t="str">
        <f t="shared" si="0"/>
        <v>*0.744444</v>
      </c>
      <c r="H9" s="8" t="s">
        <v>13</v>
      </c>
    </row>
    <row r="10" spans="3:8">
      <c r="C10" s="2"/>
      <c r="D10" s="2"/>
      <c r="E10" s="9" t="s">
        <v>8</v>
      </c>
      <c r="F10" s="2">
        <v>2050</v>
      </c>
      <c r="G10" s="2" t="str">
        <f t="shared" si="0"/>
        <v>*0.744444</v>
      </c>
      <c r="H10" s="10" t="s">
        <v>14</v>
      </c>
    </row>
    <row r="11" spans="3:17">
      <c r="C11" s="2"/>
      <c r="D11" s="2"/>
      <c r="E11" s="9" t="s">
        <v>8</v>
      </c>
      <c r="F11" s="2">
        <v>2050</v>
      </c>
      <c r="G11" s="2" t="str">
        <f t="shared" si="0"/>
        <v>*0.744444</v>
      </c>
      <c r="H11" s="10" t="s">
        <v>15</v>
      </c>
      <c r="L11" s="2"/>
      <c r="M11" s="2"/>
      <c r="N11" s="9"/>
      <c r="O11" s="2"/>
      <c r="P11" s="2"/>
      <c r="Q11" s="10"/>
    </row>
    <row r="12" spans="3:8">
      <c r="C12" s="2"/>
      <c r="D12" s="2"/>
      <c r="E12" s="9" t="s">
        <v>8</v>
      </c>
      <c r="F12" s="2">
        <v>2050</v>
      </c>
      <c r="G12" s="2" t="str">
        <f t="shared" si="0"/>
        <v>*0.744444</v>
      </c>
      <c r="H12" s="10" t="s">
        <v>16</v>
      </c>
    </row>
    <row r="13" spans="3:8">
      <c r="C13" s="2"/>
      <c r="D13" s="2"/>
      <c r="E13" s="9" t="s">
        <v>8</v>
      </c>
      <c r="F13" s="2">
        <v>2050</v>
      </c>
      <c r="G13" s="2" t="str">
        <f t="shared" si="0"/>
        <v>*0.744444</v>
      </c>
      <c r="H13" s="11" t="s">
        <v>17</v>
      </c>
    </row>
    <row r="14" spans="3:8">
      <c r="C14" s="2"/>
      <c r="D14" s="2"/>
      <c r="E14" s="9" t="s">
        <v>8</v>
      </c>
      <c r="F14" s="2">
        <v>2050</v>
      </c>
      <c r="G14" s="2" t="str">
        <f t="shared" si="0"/>
        <v>*0.744444</v>
      </c>
      <c r="H14" s="11" t="s">
        <v>18</v>
      </c>
    </row>
    <row r="15" spans="3:8">
      <c r="C15" s="2"/>
      <c r="D15" s="2"/>
      <c r="E15" s="9" t="s">
        <v>8</v>
      </c>
      <c r="F15" s="2">
        <v>2050</v>
      </c>
      <c r="G15" s="2" t="str">
        <f t="shared" si="0"/>
        <v>*0.744444</v>
      </c>
      <c r="H15" s="11" t="s">
        <v>19</v>
      </c>
    </row>
    <row r="16" spans="3:8">
      <c r="C16" s="2"/>
      <c r="D16" s="2"/>
      <c r="E16" s="9" t="s">
        <v>8</v>
      </c>
      <c r="F16" s="2">
        <v>2050</v>
      </c>
      <c r="G16" s="2" t="str">
        <f t="shared" si="0"/>
        <v>*0.744444</v>
      </c>
      <c r="H16" s="11" t="s">
        <v>20</v>
      </c>
    </row>
    <row r="17" spans="5:8">
      <c r="E17" s="9" t="s">
        <v>8</v>
      </c>
      <c r="F17" s="2">
        <v>2050</v>
      </c>
      <c r="G17" s="2" t="str">
        <f t="shared" si="0"/>
        <v>*0.744444</v>
      </c>
      <c r="H17" s="11" t="s">
        <v>21</v>
      </c>
    </row>
    <row r="18" spans="5:8">
      <c r="E18" s="9" t="s">
        <v>8</v>
      </c>
      <c r="F18" s="2">
        <v>2050</v>
      </c>
      <c r="G18" s="2" t="str">
        <f t="shared" si="0"/>
        <v>*0.744444</v>
      </c>
      <c r="H18" s="11" t="s">
        <v>22</v>
      </c>
    </row>
    <row r="19" spans="5:11">
      <c r="E19" s="7" t="s">
        <v>8</v>
      </c>
      <c r="F19" s="2">
        <v>2030</v>
      </c>
      <c r="G19" s="2" t="s">
        <v>23</v>
      </c>
      <c r="H19" s="8" t="s">
        <v>10</v>
      </c>
      <c r="K19">
        <f>74/95</f>
        <v>0.778947368421053</v>
      </c>
    </row>
    <row r="20" spans="5:8">
      <c r="E20" s="7" t="s">
        <v>11</v>
      </c>
      <c r="F20" s="2">
        <v>2030</v>
      </c>
      <c r="G20" s="2" t="str">
        <f t="shared" ref="G20:G30" si="1">G19</f>
        <v>*0.778947368</v>
      </c>
      <c r="H20" s="8" t="s">
        <v>12</v>
      </c>
    </row>
    <row r="21" spans="5:8">
      <c r="E21" s="7" t="s">
        <v>11</v>
      </c>
      <c r="F21" s="2">
        <v>2030</v>
      </c>
      <c r="G21" s="2" t="str">
        <f t="shared" si="1"/>
        <v>*0.778947368</v>
      </c>
      <c r="H21" s="8" t="s">
        <v>13</v>
      </c>
    </row>
    <row r="22" spans="5:8">
      <c r="E22" s="9" t="s">
        <v>8</v>
      </c>
      <c r="F22" s="2">
        <v>2030</v>
      </c>
      <c r="G22" s="2" t="str">
        <f t="shared" si="1"/>
        <v>*0.778947368</v>
      </c>
      <c r="H22" s="10" t="s">
        <v>14</v>
      </c>
    </row>
    <row r="23" spans="5:8">
      <c r="E23" s="9" t="s">
        <v>8</v>
      </c>
      <c r="F23" s="2">
        <v>2030</v>
      </c>
      <c r="G23" s="2" t="str">
        <f t="shared" si="1"/>
        <v>*0.778947368</v>
      </c>
      <c r="H23" s="10" t="s">
        <v>15</v>
      </c>
    </row>
    <row r="24" spans="5:8">
      <c r="E24" s="9" t="s">
        <v>8</v>
      </c>
      <c r="F24" s="2">
        <v>2030</v>
      </c>
      <c r="G24" s="2" t="str">
        <f t="shared" si="1"/>
        <v>*0.778947368</v>
      </c>
      <c r="H24" s="10" t="s">
        <v>16</v>
      </c>
    </row>
    <row r="25" spans="5:8">
      <c r="E25" s="9" t="s">
        <v>8</v>
      </c>
      <c r="F25" s="2">
        <v>2030</v>
      </c>
      <c r="G25" s="2" t="str">
        <f t="shared" si="1"/>
        <v>*0.778947368</v>
      </c>
      <c r="H25" s="11" t="s">
        <v>17</v>
      </c>
    </row>
    <row r="26" spans="5:8">
      <c r="E26" s="9" t="s">
        <v>8</v>
      </c>
      <c r="F26" s="2">
        <v>2030</v>
      </c>
      <c r="G26" s="2" t="str">
        <f t="shared" si="1"/>
        <v>*0.778947368</v>
      </c>
      <c r="H26" s="11" t="s">
        <v>18</v>
      </c>
    </row>
    <row r="27" spans="5:8">
      <c r="E27" s="9" t="s">
        <v>8</v>
      </c>
      <c r="F27" s="2">
        <v>2030</v>
      </c>
      <c r="G27" s="2" t="str">
        <f t="shared" si="1"/>
        <v>*0.778947368</v>
      </c>
      <c r="H27" s="11" t="s">
        <v>19</v>
      </c>
    </row>
    <row r="28" spans="5:8">
      <c r="E28" s="9" t="s">
        <v>8</v>
      </c>
      <c r="F28" s="2">
        <v>2030</v>
      </c>
      <c r="G28" s="2" t="str">
        <f t="shared" si="1"/>
        <v>*0.778947368</v>
      </c>
      <c r="H28" s="11" t="s">
        <v>20</v>
      </c>
    </row>
    <row r="29" spans="5:8">
      <c r="E29" s="9" t="s">
        <v>8</v>
      </c>
      <c r="F29" s="2">
        <v>2030</v>
      </c>
      <c r="G29" s="2" t="str">
        <f t="shared" si="1"/>
        <v>*0.778947368</v>
      </c>
      <c r="H29" s="11" t="s">
        <v>21</v>
      </c>
    </row>
    <row r="30" spans="5:8">
      <c r="E30" s="9" t="s">
        <v>8</v>
      </c>
      <c r="F30" s="2">
        <v>2030</v>
      </c>
      <c r="G30" s="2" t="str">
        <f t="shared" si="1"/>
        <v>*0.778947368</v>
      </c>
      <c r="H30" s="11" t="s">
        <v>22</v>
      </c>
    </row>
    <row r="31" spans="3:11">
      <c r="C31" s="2"/>
      <c r="D31" s="2"/>
      <c r="E31" s="9" t="s">
        <v>8</v>
      </c>
      <c r="F31" s="2">
        <v>2050</v>
      </c>
      <c r="G31" s="2" t="s">
        <v>24</v>
      </c>
      <c r="H31" s="10" t="s">
        <v>25</v>
      </c>
      <c r="K31">
        <f>425/250</f>
        <v>1.7</v>
      </c>
    </row>
    <row r="32" spans="3:11">
      <c r="C32" s="2"/>
      <c r="D32" s="2"/>
      <c r="E32" s="9" t="s">
        <v>8</v>
      </c>
      <c r="F32" s="2">
        <v>2035</v>
      </c>
      <c r="G32" s="2" t="s">
        <v>26</v>
      </c>
      <c r="H32" s="10" t="s">
        <v>25</v>
      </c>
      <c r="K32">
        <f>425/350</f>
        <v>1.21428571428571</v>
      </c>
    </row>
    <row r="33" spans="3:11">
      <c r="C33" s="2"/>
      <c r="D33" s="2"/>
      <c r="E33" s="9" t="s">
        <v>8</v>
      </c>
      <c r="F33" s="2">
        <v>2050</v>
      </c>
      <c r="G33" s="2" t="s">
        <v>27</v>
      </c>
      <c r="H33" s="10" t="s">
        <v>28</v>
      </c>
      <c r="K33">
        <f>20/16</f>
        <v>1.25</v>
      </c>
    </row>
    <row r="34" spans="3:8">
      <c r="C34" s="2"/>
      <c r="D34" s="2"/>
      <c r="E34" s="9" t="s">
        <v>8</v>
      </c>
      <c r="F34" s="2">
        <v>2030</v>
      </c>
      <c r="G34" s="2" t="s">
        <v>29</v>
      </c>
      <c r="H34" s="10" t="s">
        <v>28</v>
      </c>
    </row>
    <row r="35" spans="4:11">
      <c r="D35" s="2"/>
      <c r="E35" s="9" t="s">
        <v>8</v>
      </c>
      <c r="F35" s="2">
        <v>2050</v>
      </c>
      <c r="G35" s="2" t="s">
        <v>30</v>
      </c>
      <c r="H35" s="12" t="s">
        <v>31</v>
      </c>
      <c r="K35">
        <f>48/90</f>
        <v>0.533333333333333</v>
      </c>
    </row>
    <row r="36" spans="4:8">
      <c r="D36" s="2"/>
      <c r="E36" s="9" t="s">
        <v>8</v>
      </c>
      <c r="F36" s="2">
        <v>2050</v>
      </c>
      <c r="G36" s="2" t="str">
        <f>G35</f>
        <v>*0.5333333</v>
      </c>
      <c r="H36" s="12" t="s">
        <v>32</v>
      </c>
    </row>
    <row r="37" spans="4:8">
      <c r="D37" s="2"/>
      <c r="E37" s="9" t="s">
        <v>11</v>
      </c>
      <c r="F37" s="2"/>
      <c r="G37" s="2"/>
      <c r="H37" s="13"/>
    </row>
    <row r="38" spans="2:8">
      <c r="B38" s="14"/>
      <c r="C38" s="14"/>
      <c r="D38" s="2"/>
      <c r="E38" s="9" t="s">
        <v>11</v>
      </c>
      <c r="F38" s="2"/>
      <c r="G38" s="2"/>
      <c r="H38" s="13"/>
    </row>
    <row r="39" spans="2:8">
      <c r="B39" s="15"/>
      <c r="C39" s="16"/>
      <c r="D39" s="2"/>
      <c r="E39" s="9" t="s">
        <v>11</v>
      </c>
      <c r="F39" s="2"/>
      <c r="G39" s="2"/>
      <c r="H39" s="13"/>
    </row>
    <row r="40" spans="2:8">
      <c r="B40" s="17"/>
      <c r="C40" s="17"/>
      <c r="D40" s="2"/>
      <c r="E40" s="9" t="s">
        <v>11</v>
      </c>
      <c r="F40" s="2"/>
      <c r="G40" s="2"/>
      <c r="H40" s="13"/>
    </row>
    <row r="41" spans="2:8">
      <c r="B41" s="16"/>
      <c r="C41" s="14"/>
      <c r="D41" s="2"/>
      <c r="E41" s="9" t="s">
        <v>11</v>
      </c>
      <c r="F41" s="2"/>
      <c r="G41" s="2"/>
      <c r="H41" s="13"/>
    </row>
    <row r="42" spans="2:8">
      <c r="B42" s="16"/>
      <c r="C42" s="14"/>
      <c r="D42" s="2"/>
      <c r="E42" s="9" t="s">
        <v>11</v>
      </c>
      <c r="F42" s="2"/>
      <c r="G42" s="2"/>
      <c r="H42" s="13"/>
    </row>
    <row r="43" spans="2:8">
      <c r="B43" s="16"/>
      <c r="C43" s="14"/>
      <c r="D43" s="2"/>
      <c r="E43" s="9" t="s">
        <v>11</v>
      </c>
      <c r="F43" s="2"/>
      <c r="G43" s="2"/>
      <c r="H43" s="13"/>
    </row>
    <row r="44" spans="2:8">
      <c r="B44" s="16"/>
      <c r="C44" s="14"/>
      <c r="D44" s="2"/>
      <c r="E44" s="9" t="s">
        <v>11</v>
      </c>
      <c r="F44" s="2"/>
      <c r="G44" s="2"/>
      <c r="H44" s="13"/>
    </row>
    <row r="45" spans="2:8">
      <c r="B45" s="16"/>
      <c r="C45" s="14"/>
      <c r="E45" s="9" t="s">
        <v>11</v>
      </c>
      <c r="F45" s="2"/>
      <c r="G45" s="2"/>
      <c r="H45" s="13"/>
    </row>
    <row r="46" spans="2:8">
      <c r="B46" s="16"/>
      <c r="C46" s="14"/>
      <c r="E46" s="9" t="s">
        <v>11</v>
      </c>
      <c r="F46" s="2"/>
      <c r="G46" s="2"/>
      <c r="H46" s="13"/>
    </row>
    <row r="47" spans="2:8">
      <c r="B47" s="16"/>
      <c r="C47" s="14"/>
      <c r="E47" s="9" t="s">
        <v>11</v>
      </c>
      <c r="F47" s="2"/>
      <c r="G47" s="2"/>
      <c r="H47" s="13"/>
    </row>
    <row r="48" spans="2:11">
      <c r="B48" s="16"/>
      <c r="C48" s="14"/>
      <c r="E48" s="9" t="s">
        <v>11</v>
      </c>
      <c r="F48" s="2"/>
      <c r="H48" s="12"/>
      <c r="K48">
        <f>91/90</f>
        <v>1.01111111111111</v>
      </c>
    </row>
    <row r="49" spans="2:8">
      <c r="B49" s="16"/>
      <c r="C49" s="14"/>
      <c r="E49" s="9" t="s">
        <v>8</v>
      </c>
      <c r="F49" s="2">
        <v>2050</v>
      </c>
      <c r="G49" t="s">
        <v>33</v>
      </c>
      <c r="H49" s="12" t="s">
        <v>34</v>
      </c>
    </row>
    <row r="50" spans="2:8">
      <c r="B50" s="16"/>
      <c r="C50" s="14"/>
      <c r="E50" s="9" t="s">
        <v>11</v>
      </c>
      <c r="F50" s="2"/>
      <c r="H50" s="13"/>
    </row>
    <row r="51" spans="2:8">
      <c r="B51" s="14"/>
      <c r="C51" s="14"/>
      <c r="E51" s="9" t="s">
        <v>11</v>
      </c>
      <c r="F51" s="2"/>
      <c r="H51" s="13"/>
    </row>
    <row r="52" spans="2:8">
      <c r="B52" s="14"/>
      <c r="C52" s="14"/>
      <c r="E52" s="9" t="s">
        <v>11</v>
      </c>
      <c r="F52" s="2"/>
      <c r="H52" s="13"/>
    </row>
    <row r="53" spans="2:11">
      <c r="B53" s="14"/>
      <c r="C53" s="14"/>
      <c r="D53" s="2"/>
      <c r="E53" s="9" t="s">
        <v>8</v>
      </c>
      <c r="F53" s="2">
        <v>2030</v>
      </c>
      <c r="G53" s="2" t="s">
        <v>35</v>
      </c>
      <c r="H53" s="12" t="s">
        <v>31</v>
      </c>
      <c r="K53">
        <f>64.64/95</f>
        <v>0.680421052631579</v>
      </c>
    </row>
    <row r="54" spans="2:8">
      <c r="B54" s="14"/>
      <c r="C54" s="14"/>
      <c r="D54" s="2"/>
      <c r="E54" s="9" t="s">
        <v>8</v>
      </c>
      <c r="F54" s="2">
        <v>2030</v>
      </c>
      <c r="G54" s="2" t="str">
        <f>G53</f>
        <v>*0.680421053</v>
      </c>
      <c r="H54" s="12" t="s">
        <v>32</v>
      </c>
    </row>
    <row r="55" spans="2:15">
      <c r="B55" s="14"/>
      <c r="D55" s="2"/>
      <c r="E55" s="9" t="s">
        <v>8</v>
      </c>
      <c r="F55" s="2">
        <v>2030</v>
      </c>
      <c r="G55" s="2" t="s">
        <v>36</v>
      </c>
      <c r="H55" s="13" t="s">
        <v>37</v>
      </c>
      <c r="K55">
        <f>0.84/0.95</f>
        <v>0.884210526315789</v>
      </c>
      <c r="O55" s="18" t="s">
        <v>38</v>
      </c>
    </row>
    <row r="56" spans="2:15">
      <c r="B56" s="14"/>
      <c r="D56" s="2"/>
      <c r="E56" s="9" t="s">
        <v>8</v>
      </c>
      <c r="F56" s="2">
        <v>2050</v>
      </c>
      <c r="G56" s="2" t="s">
        <v>39</v>
      </c>
      <c r="H56" s="13" t="s">
        <v>37</v>
      </c>
      <c r="K56">
        <f>0.8/0.9</f>
        <v>0.888888888888889</v>
      </c>
      <c r="O56" s="18"/>
    </row>
    <row r="57" spans="2:15">
      <c r="B57" s="14"/>
      <c r="D57" s="2"/>
      <c r="E57" s="9" t="s">
        <v>8</v>
      </c>
      <c r="F57" s="2">
        <v>2030</v>
      </c>
      <c r="G57" s="2" t="s">
        <v>40</v>
      </c>
      <c r="H57" s="13" t="s">
        <v>41</v>
      </c>
      <c r="K57">
        <f t="shared" ref="K57:K61" si="2">0.8/0.95</f>
        <v>0.842105263157895</v>
      </c>
      <c r="O57" s="18" t="s">
        <v>42</v>
      </c>
    </row>
    <row r="58" spans="2:15">
      <c r="B58" s="14"/>
      <c r="D58" s="2"/>
      <c r="E58" s="9" t="s">
        <v>8</v>
      </c>
      <c r="F58" s="2">
        <v>2050</v>
      </c>
      <c r="G58" s="2" t="s">
        <v>43</v>
      </c>
      <c r="H58" s="13" t="s">
        <v>41</v>
      </c>
      <c r="K58">
        <f t="shared" ref="K58:K62" si="3">0.75/0.9</f>
        <v>0.833333333333333</v>
      </c>
      <c r="O58" s="18"/>
    </row>
    <row r="59" spans="2:15">
      <c r="B59" s="14"/>
      <c r="D59" s="2"/>
      <c r="E59" s="9" t="s">
        <v>8</v>
      </c>
      <c r="F59" s="2">
        <v>2030</v>
      </c>
      <c r="G59" s="2" t="s">
        <v>40</v>
      </c>
      <c r="H59" s="13" t="s">
        <v>44</v>
      </c>
      <c r="K59">
        <f t="shared" si="2"/>
        <v>0.842105263157895</v>
      </c>
      <c r="O59" s="19" t="s">
        <v>45</v>
      </c>
    </row>
    <row r="60" spans="2:15">
      <c r="B60" s="14"/>
      <c r="D60" s="2"/>
      <c r="E60" s="9" t="s">
        <v>8</v>
      </c>
      <c r="F60" s="2">
        <v>2050</v>
      </c>
      <c r="G60" s="2" t="s">
        <v>43</v>
      </c>
      <c r="H60" s="13" t="s">
        <v>44</v>
      </c>
      <c r="K60">
        <f t="shared" si="3"/>
        <v>0.833333333333333</v>
      </c>
      <c r="O60" s="19"/>
    </row>
    <row r="61" spans="2:15">
      <c r="B61" s="14"/>
      <c r="D61" s="2"/>
      <c r="E61" s="9" t="s">
        <v>8</v>
      </c>
      <c r="F61" s="2">
        <v>2030</v>
      </c>
      <c r="G61" s="2" t="s">
        <v>46</v>
      </c>
      <c r="H61" s="13" t="s">
        <v>47</v>
      </c>
      <c r="K61">
        <f>0.38/0.95</f>
        <v>0.4</v>
      </c>
      <c r="O61" s="20" t="s">
        <v>48</v>
      </c>
    </row>
    <row r="62" spans="2:15">
      <c r="B62" s="14"/>
      <c r="D62" s="2"/>
      <c r="E62" s="9" t="s">
        <v>8</v>
      </c>
      <c r="F62" s="2">
        <v>2050</v>
      </c>
      <c r="G62" s="2" t="s">
        <v>49</v>
      </c>
      <c r="H62" s="13" t="s">
        <v>47</v>
      </c>
      <c r="K62">
        <f>0.3/0.9</f>
        <v>0.333333333333333</v>
      </c>
      <c r="O62" s="20"/>
    </row>
    <row r="63" spans="2:15">
      <c r="B63" s="14"/>
      <c r="E63" s="9" t="s">
        <v>11</v>
      </c>
      <c r="F63" s="2"/>
      <c r="G63" s="2"/>
      <c r="H63" s="13"/>
      <c r="O63" s="14"/>
    </row>
    <row r="64" spans="2:15">
      <c r="B64" s="14"/>
      <c r="E64" s="9" t="s">
        <v>11</v>
      </c>
      <c r="F64" s="2"/>
      <c r="G64" s="2"/>
      <c r="H64" s="13"/>
      <c r="O64" s="14"/>
    </row>
    <row r="65" spans="2:15">
      <c r="B65" s="14"/>
      <c r="E65" s="9" t="s">
        <v>11</v>
      </c>
      <c r="F65" s="2"/>
      <c r="G65" s="2"/>
      <c r="H65" s="13"/>
      <c r="O65" s="14"/>
    </row>
    <row r="66" spans="2:15">
      <c r="B66" s="15"/>
      <c r="E66" s="9" t="s">
        <v>11</v>
      </c>
      <c r="F66" s="2"/>
      <c r="H66" s="12"/>
      <c r="K66">
        <f>94.26/95</f>
        <v>0.99221052631579</v>
      </c>
      <c r="O66" s="16"/>
    </row>
    <row r="67" spans="2:15">
      <c r="B67" s="17"/>
      <c r="E67" s="9" t="s">
        <v>8</v>
      </c>
      <c r="F67" s="2">
        <v>2030</v>
      </c>
      <c r="G67" t="s">
        <v>50</v>
      </c>
      <c r="H67" s="12" t="s">
        <v>34</v>
      </c>
      <c r="O67" s="17"/>
    </row>
    <row r="68" spans="2:15">
      <c r="B68" s="16"/>
      <c r="E68" s="9" t="s">
        <v>11</v>
      </c>
      <c r="F68" s="2"/>
      <c r="G68" s="2"/>
      <c r="H68" s="21"/>
      <c r="O68" s="14"/>
    </row>
    <row r="69" spans="2:15">
      <c r="B69" s="16"/>
      <c r="E69" s="9" t="s">
        <v>11</v>
      </c>
      <c r="F69" s="2"/>
      <c r="G69" s="2"/>
      <c r="H69" s="21"/>
      <c r="O69" s="14"/>
    </row>
    <row r="70" spans="2:8">
      <c r="B70" s="2"/>
      <c r="E70" s="9" t="s">
        <v>11</v>
      </c>
      <c r="F70" s="2"/>
      <c r="H70" s="13"/>
    </row>
    <row r="71" spans="2:5">
      <c r="B71" s="2"/>
      <c r="D71" s="2"/>
      <c r="E71" s="9" t="s">
        <v>11</v>
      </c>
    </row>
    <row r="72" spans="2:5">
      <c r="B72" s="2"/>
      <c r="D72" s="2"/>
      <c r="E72" s="9" t="s">
        <v>11</v>
      </c>
    </row>
    <row r="73" spans="2:11">
      <c r="B73" s="2"/>
      <c r="D73" s="2"/>
      <c r="E73" s="9" t="s">
        <v>8</v>
      </c>
      <c r="F73" s="2">
        <v>2030</v>
      </c>
      <c r="G73" s="2" t="s">
        <v>51</v>
      </c>
      <c r="H73" s="13" t="s">
        <v>52</v>
      </c>
      <c r="K73">
        <f>71.11/40</f>
        <v>1.77775</v>
      </c>
    </row>
    <row r="74" spans="2:11">
      <c r="B74" s="2"/>
      <c r="D74" s="2"/>
      <c r="E74" s="9" t="s">
        <v>8</v>
      </c>
      <c r="F74" s="2">
        <v>2030</v>
      </c>
      <c r="G74" s="2" t="str">
        <f>G73</f>
        <v>*1.77775</v>
      </c>
      <c r="H74" s="13" t="s">
        <v>53</v>
      </c>
      <c r="K74">
        <f>905/1400</f>
        <v>0.646428571428571</v>
      </c>
    </row>
    <row r="75" spans="2:8">
      <c r="B75" s="2"/>
      <c r="D75" s="2"/>
      <c r="E75" s="9" t="s">
        <v>8</v>
      </c>
      <c r="F75" s="2">
        <v>2030</v>
      </c>
      <c r="G75" s="2" t="str">
        <f>G74</f>
        <v>*1.77775</v>
      </c>
      <c r="H75" s="13" t="s">
        <v>54</v>
      </c>
    </row>
    <row r="76" spans="2:8">
      <c r="B76" s="2"/>
      <c r="D76" s="2"/>
      <c r="E76" s="9" t="s">
        <v>11</v>
      </c>
      <c r="F76" s="2"/>
      <c r="G76" s="2"/>
      <c r="H76" s="21"/>
    </row>
    <row r="77" spans="2:8">
      <c r="B77" s="2"/>
      <c r="D77" s="2"/>
      <c r="E77" s="9" t="s">
        <v>11</v>
      </c>
      <c r="F77" s="2"/>
      <c r="G77" s="2"/>
      <c r="H77" s="21"/>
    </row>
    <row r="78" spans="4:11">
      <c r="D78" s="2"/>
      <c r="E78" s="9" t="s">
        <v>8</v>
      </c>
      <c r="F78" s="2">
        <v>2050</v>
      </c>
      <c r="G78" s="2" t="s">
        <v>55</v>
      </c>
      <c r="H78" s="13" t="s">
        <v>52</v>
      </c>
      <c r="K78">
        <f>68/25</f>
        <v>2.72</v>
      </c>
    </row>
    <row r="79" spans="4:8">
      <c r="D79" s="2"/>
      <c r="E79" s="9" t="s">
        <v>8</v>
      </c>
      <c r="F79" s="2">
        <v>2050</v>
      </c>
      <c r="G79" s="2" t="str">
        <f t="shared" ref="G77:G80" si="4">G78</f>
        <v>*2.72</v>
      </c>
      <c r="H79" s="13" t="s">
        <v>53</v>
      </c>
    </row>
    <row r="80" spans="4:11">
      <c r="D80" s="2"/>
      <c r="E80" s="9" t="s">
        <v>8</v>
      </c>
      <c r="F80" s="2">
        <v>2050</v>
      </c>
      <c r="G80" s="2" t="str">
        <f t="shared" si="4"/>
        <v>*2.72</v>
      </c>
      <c r="H80" s="13" t="s">
        <v>54</v>
      </c>
      <c r="K80">
        <f>1791/1900</f>
        <v>0.942631578947368</v>
      </c>
    </row>
    <row r="81" spans="5:15">
      <c r="E81" s="22" t="s">
        <v>8</v>
      </c>
      <c r="F81" s="23">
        <v>2050</v>
      </c>
      <c r="G81" t="s">
        <v>56</v>
      </c>
      <c r="H81" t="s">
        <v>57</v>
      </c>
      <c r="O81" s="31" t="s">
        <v>58</v>
      </c>
    </row>
    <row r="82" spans="5:15">
      <c r="E82" s="22" t="s">
        <v>8</v>
      </c>
      <c r="F82" s="23">
        <v>2030</v>
      </c>
      <c r="G82" t="s">
        <v>59</v>
      </c>
      <c r="H82" t="s">
        <v>57</v>
      </c>
      <c r="O82" s="31"/>
    </row>
    <row r="83" spans="5:15">
      <c r="E83" s="22" t="s">
        <v>60</v>
      </c>
      <c r="F83" s="23">
        <v>2050</v>
      </c>
      <c r="G83" s="24" t="s">
        <v>61</v>
      </c>
      <c r="H83" t="s">
        <v>62</v>
      </c>
      <c r="O83" s="32" t="s">
        <v>63</v>
      </c>
    </row>
    <row r="84" spans="5:15">
      <c r="E84" s="22" t="s">
        <v>60</v>
      </c>
      <c r="F84">
        <v>2050</v>
      </c>
      <c r="G84" s="24" t="s">
        <v>61</v>
      </c>
      <c r="H84" t="s">
        <v>64</v>
      </c>
      <c r="O84" s="32"/>
    </row>
    <row r="85" spans="5:15">
      <c r="E85" s="22" t="s">
        <v>60</v>
      </c>
      <c r="F85" s="23">
        <v>2050</v>
      </c>
      <c r="G85" s="24" t="s">
        <v>61</v>
      </c>
      <c r="H85" t="s">
        <v>65</v>
      </c>
      <c r="O85" s="32"/>
    </row>
    <row r="86" spans="5:15">
      <c r="E86" s="22" t="s">
        <v>60</v>
      </c>
      <c r="F86">
        <v>2050</v>
      </c>
      <c r="G86" s="24" t="s">
        <v>61</v>
      </c>
      <c r="H86" t="s">
        <v>66</v>
      </c>
      <c r="O86" s="32"/>
    </row>
    <row r="87" spans="5:15">
      <c r="E87" s="22" t="s">
        <v>60</v>
      </c>
      <c r="F87" s="23">
        <v>2050</v>
      </c>
      <c r="G87" s="24" t="s">
        <v>61</v>
      </c>
      <c r="H87" t="s">
        <v>67</v>
      </c>
      <c r="O87" s="32"/>
    </row>
    <row r="88" spans="5:15">
      <c r="E88" s="22" t="s">
        <v>60</v>
      </c>
      <c r="F88">
        <v>2050</v>
      </c>
      <c r="G88">
        <v>1</v>
      </c>
      <c r="H88" t="s">
        <v>68</v>
      </c>
      <c r="O88" s="32"/>
    </row>
    <row r="89" spans="5:15">
      <c r="E89" s="22" t="s">
        <v>60</v>
      </c>
      <c r="F89" s="23">
        <v>2050</v>
      </c>
      <c r="G89">
        <v>1</v>
      </c>
      <c r="H89" t="s">
        <v>69</v>
      </c>
      <c r="O89" s="32"/>
    </row>
    <row r="90" spans="5:15">
      <c r="E90" s="22" t="s">
        <v>60</v>
      </c>
      <c r="F90">
        <v>2050</v>
      </c>
      <c r="G90">
        <v>1</v>
      </c>
      <c r="H90" t="s">
        <v>70</v>
      </c>
      <c r="O90" s="32"/>
    </row>
    <row r="91" spans="5:11">
      <c r="E91" s="9" t="s">
        <v>71</v>
      </c>
      <c r="F91" s="2">
        <v>2050</v>
      </c>
      <c r="G91" s="2" t="s">
        <v>24</v>
      </c>
      <c r="H91" s="10" t="s">
        <v>25</v>
      </c>
      <c r="K91">
        <f>425/250</f>
        <v>1.7</v>
      </c>
    </row>
    <row r="92" spans="5:11">
      <c r="E92" s="9" t="s">
        <v>71</v>
      </c>
      <c r="F92" s="2">
        <v>2035</v>
      </c>
      <c r="G92" s="2" t="s">
        <v>26</v>
      </c>
      <c r="H92" s="10" t="s">
        <v>25</v>
      </c>
      <c r="K92">
        <f>425/350</f>
        <v>1.21428571428571</v>
      </c>
    </row>
    <row r="93" spans="5:11">
      <c r="E93" s="9" t="s">
        <v>72</v>
      </c>
      <c r="F93" s="2">
        <v>2050</v>
      </c>
      <c r="G93" s="2" t="s">
        <v>24</v>
      </c>
      <c r="H93" s="10" t="s">
        <v>25</v>
      </c>
      <c r="K93">
        <f>425/250</f>
        <v>1.7</v>
      </c>
    </row>
    <row r="94" spans="5:11">
      <c r="E94" s="9" t="s">
        <v>72</v>
      </c>
      <c r="F94" s="2">
        <v>2035</v>
      </c>
      <c r="G94" s="2" t="s">
        <v>26</v>
      </c>
      <c r="H94" s="10" t="s">
        <v>25</v>
      </c>
      <c r="K94">
        <f>425/350</f>
        <v>1.21428571428571</v>
      </c>
    </row>
    <row r="95" spans="5:11">
      <c r="E95" s="25" t="s">
        <v>71</v>
      </c>
      <c r="F95" s="26">
        <v>2050</v>
      </c>
      <c r="G95" s="26" t="s">
        <v>73</v>
      </c>
      <c r="H95" s="27" t="s">
        <v>74</v>
      </c>
      <c r="I95" s="33"/>
      <c r="J95" s="33"/>
      <c r="K95" s="34">
        <f t="shared" ref="K95:K100" si="5">AVERAGE(45,200)/95</f>
        <v>1.28947368421053</v>
      </c>
    </row>
    <row r="96" spans="2:11">
      <c r="B96" s="14"/>
      <c r="C96" s="14"/>
      <c r="D96" s="14"/>
      <c r="E96" s="25" t="s">
        <v>71</v>
      </c>
      <c r="F96" s="26">
        <v>2030</v>
      </c>
      <c r="G96" s="26" t="str">
        <f>G95</f>
        <v>*1.29</v>
      </c>
      <c r="H96" s="27" t="s">
        <v>74</v>
      </c>
      <c r="I96" s="33"/>
      <c r="J96" s="33"/>
      <c r="K96" s="34">
        <f t="shared" si="5"/>
        <v>1.28947368421053</v>
      </c>
    </row>
    <row r="97" spans="2:11">
      <c r="B97" s="14"/>
      <c r="C97" s="14"/>
      <c r="D97" s="14"/>
      <c r="E97" s="25" t="s">
        <v>72</v>
      </c>
      <c r="F97" s="26">
        <v>2050</v>
      </c>
      <c r="G97" s="26" t="str">
        <f>G96</f>
        <v>*1.29</v>
      </c>
      <c r="H97" s="27" t="s">
        <v>74</v>
      </c>
      <c r="I97" s="33"/>
      <c r="J97" s="33"/>
      <c r="K97" s="34">
        <f t="shared" si="5"/>
        <v>1.28947368421053</v>
      </c>
    </row>
    <row r="98" spans="2:11">
      <c r="B98" s="15"/>
      <c r="C98" s="16"/>
      <c r="D98" s="16"/>
      <c r="E98" s="25" t="s">
        <v>72</v>
      </c>
      <c r="F98" s="26">
        <v>2030</v>
      </c>
      <c r="G98" s="26" t="str">
        <f>G97</f>
        <v>*1.29</v>
      </c>
      <c r="H98" s="27" t="s">
        <v>74</v>
      </c>
      <c r="I98" s="33"/>
      <c r="J98" s="33"/>
      <c r="K98" s="34">
        <f t="shared" si="5"/>
        <v>1.28947368421053</v>
      </c>
    </row>
    <row r="99" spans="2:11">
      <c r="B99" s="17"/>
      <c r="C99" s="17"/>
      <c r="D99" s="17"/>
      <c r="E99" s="28" t="s">
        <v>8</v>
      </c>
      <c r="F99" s="26">
        <v>2050</v>
      </c>
      <c r="G99" s="26" t="str">
        <f>G98</f>
        <v>*1.29</v>
      </c>
      <c r="H99" s="27" t="s">
        <v>74</v>
      </c>
      <c r="I99" s="33"/>
      <c r="J99" s="33"/>
      <c r="K99" s="34">
        <f t="shared" si="5"/>
        <v>1.28947368421053</v>
      </c>
    </row>
    <row r="100" spans="2:32">
      <c r="B100" s="16"/>
      <c r="C100" s="14"/>
      <c r="D100" s="14"/>
      <c r="E100" s="28" t="s">
        <v>8</v>
      </c>
      <c r="F100" s="26">
        <v>2030</v>
      </c>
      <c r="G100" s="26" t="str">
        <f>G99</f>
        <v>*1.29</v>
      </c>
      <c r="H100" s="27" t="s">
        <v>74</v>
      </c>
      <c r="I100" s="33"/>
      <c r="J100" s="33"/>
      <c r="K100" s="34">
        <f t="shared" si="5"/>
        <v>1.28947368421053</v>
      </c>
      <c r="AF100">
        <f>0.8/0.9</f>
        <v>0.888888888888889</v>
      </c>
    </row>
    <row r="101" spans="2:9">
      <c r="B101" s="16"/>
      <c r="C101" s="14"/>
      <c r="D101" s="14"/>
      <c r="E101" s="29" t="s">
        <v>75</v>
      </c>
      <c r="F101" s="14"/>
      <c r="G101" s="14">
        <v>0</v>
      </c>
      <c r="H101" t="s">
        <v>76</v>
      </c>
      <c r="I101" s="30" t="s">
        <v>77</v>
      </c>
    </row>
    <row r="102" spans="2:9">
      <c r="B102" s="16"/>
      <c r="C102" s="14"/>
      <c r="D102" s="14"/>
      <c r="E102" s="14" t="str">
        <f>E101</f>
        <v>Share-I~UP~2050</v>
      </c>
      <c r="F102" s="14"/>
      <c r="G102" s="14">
        <v>0</v>
      </c>
      <c r="H102" s="30" t="s">
        <v>78</v>
      </c>
      <c r="I102" t="str">
        <f>I101</f>
        <v>SYNH2CT</v>
      </c>
    </row>
    <row r="103" spans="2:9">
      <c r="B103" s="16"/>
      <c r="C103" s="14"/>
      <c r="D103" s="14"/>
      <c r="E103" s="14" t="str">
        <f>E102</f>
        <v>Share-I~UP~2050</v>
      </c>
      <c r="F103" s="14"/>
      <c r="G103" s="14">
        <v>0</v>
      </c>
      <c r="H103" s="30" t="s">
        <v>79</v>
      </c>
      <c r="I103" t="str">
        <f>I102</f>
        <v>SYNH2CT</v>
      </c>
    </row>
    <row r="104" spans="2:9">
      <c r="B104" s="2"/>
      <c r="E104" s="14" t="str">
        <f>E103</f>
        <v>Share-I~UP~2050</v>
      </c>
      <c r="G104" s="14">
        <v>0</v>
      </c>
      <c r="H104" s="30" t="s">
        <v>80</v>
      </c>
      <c r="I104" t="str">
        <f>I103</f>
        <v>SYNH2CT</v>
      </c>
    </row>
    <row r="105" spans="2:9">
      <c r="B105" s="2"/>
      <c r="E105" s="14" t="str">
        <f>E104</f>
        <v>Share-I~UP~2050</v>
      </c>
      <c r="G105" s="14">
        <v>0</v>
      </c>
      <c r="H105" s="30" t="s">
        <v>81</v>
      </c>
      <c r="I105" t="str">
        <f>I104</f>
        <v>SYNH2CT</v>
      </c>
    </row>
    <row r="106" spans="2:9">
      <c r="B106" s="2"/>
      <c r="E106" s="14" t="str">
        <f>E105</f>
        <v>Share-I~UP~2050</v>
      </c>
      <c r="G106" s="14">
        <v>0</v>
      </c>
      <c r="H106" s="30" t="s">
        <v>82</v>
      </c>
      <c r="I106" t="str">
        <f>I105</f>
        <v>SYNH2CT</v>
      </c>
    </row>
    <row r="107" spans="2:2">
      <c r="B107" s="2"/>
    </row>
    <row r="108" spans="2:2">
      <c r="B108" s="2"/>
    </row>
    <row r="109" spans="2:2">
      <c r="B109" s="2"/>
    </row>
  </sheetData>
  <mergeCells count="6">
    <mergeCell ref="O55:O56"/>
    <mergeCell ref="O57:O58"/>
    <mergeCell ref="O59:O60"/>
    <mergeCell ref="O61:O62"/>
    <mergeCell ref="O81:O82"/>
    <mergeCell ref="O83:O90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current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2024-09-22T17:30:49Z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1033-12.2.0.18283</vt:lpwstr>
  </property>
</Properties>
</file>