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H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H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<sst xmlns="http://schemas.openxmlformats.org/spreadsheetml/2006/main" count="189" uniqueCount="69">
  <si>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</si>
  <si>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</si>
  <si>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</si>
  <si>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</si>
  <si>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</si>
  <si>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</si>
  <si>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</si>
  <si>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</si>
  <si>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</si>
  <si>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</si>
  <si>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*0.7111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</si>
  <si>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</si>
  <si>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</si>
  <si>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</si>
  <si>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</si>
  <si>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</si>
  <si>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</si>
  <si>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</si>
  <si>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</si>
  <si>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</si>
  <si>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</si>
  <si>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</si>
  <si>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</si>
  <si>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</si>
  <si>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</si>
  <si>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</si>
  <si>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</si>
  <si>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</si>
  <si>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*CSP*</t>
  </si>
  <si>
    <t>*0.975438596</t>
  </si>
  <si>
    <t>EEPP_windON01</t>
  </si>
  <si>
    <t>*0.631579</t>
  </si>
  <si>
    <t>*0.86315789</t>
  </si>
  <si>
    <t>SBIOH2G*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</si>
  <si>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</si>
  <si>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</si>
  <si>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</si>
  <si>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</si>
  <si>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</si>
  <si>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</si>
  <si>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</si>
  <si>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</si>
  <si>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</si>
  <si>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</si>
  <si>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</si>
  <si>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</si>
  <si>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</si>
  <si>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</si>
  <si>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</si>
  <si>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</si>
  <si>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</si>
  <si>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*CAESS*</t>
  </si>
  <si>
    <t>*1</t>
  </si>
  <si>
    <t>*HYDPS*</t>
  </si>
  <si>
    <t>*1.68</t>
  </si>
  <si>
    <t>SNK_*</t>
  </si>
  <si>
    <t>SINKCCU</t>
  </si>
  <si>
    <t>*0.64</t>
  </si>
  <si>
    <t>*_HET1</t>
  </si>
  <si>
    <t>Heat pump</t>
  </si>
  <si>
    <t>*0.87</t>
  </si>
  <si>
    <t>EFF</t>
  </si>
  <si>
    <t>R_ES-SH*1</t>
  </si>
  <si>
    <t>Building shell: Efficiency of new buildings improves 80% by 2050.</t>
  </si>
  <si>
    <t>*1.8</t>
  </si>
  <si>
    <t>R_ES-SC*1</t>
  </si>
  <si>
    <t>*0.948754958</t>
  </si>
  <si>
    <t>ENCAN01</t>
  </si>
  <si>
    <t>*0.782048514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</si>
</sst>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Arial"/>
      <family val="2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4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3" fillId="0" borderId="0" xfId="0" applyNumberFormat="1" applyFont="1" applyFill="1" applyBorder="1" applyAlignment="1" applyProtection="1"/>
    <xf numFmtId="0" fontId="3" fillId="0" borderId="2" xfId="50" applyFont="1" applyFill="1" applyBorder="1" applyAlignment="1">
      <alignment horizontal="right"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5" borderId="0" xfId="0" applyFill="1"/>
    <xf numFmtId="0" fontId="0" fillId="0" borderId="0" xfId="0" applyBorder="1"/>
    <xf numFmtId="0" fontId="3" fillId="0" borderId="0" xfId="0" applyFont="1" applyFill="1" applyAlignment="1">
      <alignment vertical="center"/>
    </xf>
    <xf numFmtId="0" fontId="0" fillId="5" borderId="0" xfId="0" applyFont="1" applyFill="1" applyAlignment="1"/>
    <xf numFmtId="0" fontId="2" fillId="0" borderId="2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/>
    <xf numFmtId="0" fontId="5" fillId="0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494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36"/>
  <sheetViews>
    <sheetView tabSelected="1" topLeftCell="C82" workbookViewId="0">
      <selection activeCell="E103" sqref="E103:J104"/>
    </sheetView>
  </sheetViews>
  <sheetFormatPr defaultColWidth="8.72727272727273" defaultRowHeight="14.5"/>
  <cols>
    <col min="3" max="3" width="60.5454545454545" customWidth="1"/>
    <col min="5" max="5" width="15.2727272727273" customWidth="1"/>
    <col min="6" max="7" width="11.3636363636364" customWidth="1"/>
    <col min="8" max="8" width="18.7272727272727" customWidth="1"/>
    <col min="10" max="11" width="12.8181818181818"/>
    <col min="15" max="15" width="61.7272727272727" customWidth="1"/>
  </cols>
  <sheetData>
    <row r="1" spans="10:10">
      <c r="J1" s="20" t="s">
        <v>0</v>
      </c>
    </row>
    <row r="2" spans="10:10">
      <c r="J2" s="20" t="s">
        <v>1</v>
      </c>
    </row>
    <row r="5" spans="3:8">
      <c r="C5" s="1" t="s">
        <v>2</v>
      </c>
      <c r="D5" s="2"/>
      <c r="E5" s="2"/>
      <c r="F5" s="2"/>
      <c r="G5" s="2"/>
      <c r="H5" s="3"/>
    </row>
    <row r="6" ht="15.25" spans="3:8">
      <c r="C6" s="4" t="s">
        <v>3</v>
      </c>
      <c r="D6" s="4" t="s">
        <v>4</v>
      </c>
      <c r="E6" s="4" t="s">
        <v>5</v>
      </c>
      <c r="F6" s="4" t="s">
        <v>6</v>
      </c>
      <c r="G6" s="5" t="s">
        <v>7</v>
      </c>
      <c r="H6" s="6" t="s">
        <v>8</v>
      </c>
    </row>
    <row r="7" spans="3:13">
      <c r="C7" s="2"/>
      <c r="D7" s="2"/>
      <c r="E7" s="7" t="s">
        <v>9</v>
      </c>
      <c r="F7" s="2">
        <v>2050</v>
      </c>
      <c r="G7" s="2" t="s">
        <v>10</v>
      </c>
      <c r="H7" s="8" t="s">
        <v>11</v>
      </c>
      <c r="J7">
        <f>64/90</f>
        <v>0.711111111111111</v>
      </c>
      <c r="K7" s="2">
        <f>2100/1.229</f>
        <v>1708.70626525631</v>
      </c>
      <c r="L7" s="2" t="e">
        <f>#REF!</f>
        <v>#REF!</v>
      </c>
      <c r="M7" t="s">
        <v>12</v>
      </c>
    </row>
    <row r="8" spans="3:12">
      <c r="C8" s="2"/>
      <c r="D8" s="2"/>
      <c r="E8" s="7" t="s">
        <v>13</v>
      </c>
      <c r="F8" s="2"/>
      <c r="G8" s="2" t="str">
        <f t="shared" ref="G8:G18" si="0">G7</f>
        <v>*0.7111</v>
      </c>
      <c r="H8" s="8" t="s">
        <v>14</v>
      </c>
      <c r="J8">
        <f t="shared" ref="J8:J18" si="1">64/90</f>
        <v>0.711111111111111</v>
      </c>
      <c r="K8" s="2">
        <f>2100/1.229</f>
        <v>1708.70626525631</v>
      </c>
      <c r="L8" s="2" t="e">
        <f>#REF!</f>
        <v>#REF!</v>
      </c>
    </row>
    <row r="9" spans="3:12">
      <c r="C9" s="2"/>
      <c r="D9" s="2"/>
      <c r="E9" s="7" t="s">
        <v>13</v>
      </c>
      <c r="F9" s="2"/>
      <c r="G9" s="2" t="str">
        <f t="shared" si="0"/>
        <v>*0.7111</v>
      </c>
      <c r="H9" s="8" t="s">
        <v>15</v>
      </c>
      <c r="J9">
        <f t="shared" si="1"/>
        <v>0.711111111111111</v>
      </c>
      <c r="K9" s="2">
        <f>K8</f>
        <v>1708.70626525631</v>
      </c>
      <c r="L9" s="2" t="e">
        <f>#REF!</f>
        <v>#REF!</v>
      </c>
    </row>
    <row r="10" spans="3:12">
      <c r="C10" s="2"/>
      <c r="D10" s="2"/>
      <c r="E10" s="7" t="s">
        <v>9</v>
      </c>
      <c r="F10" s="2">
        <v>2050</v>
      </c>
      <c r="G10" s="2" t="str">
        <f t="shared" si="0"/>
        <v>*0.7111</v>
      </c>
      <c r="H10" s="8" t="s">
        <v>16</v>
      </c>
      <c r="J10">
        <f t="shared" si="1"/>
        <v>0.711111111111111</v>
      </c>
      <c r="L10" s="2"/>
    </row>
    <row r="11" spans="3:10">
      <c r="C11" s="2"/>
      <c r="D11" s="2"/>
      <c r="E11" s="7" t="s">
        <v>9</v>
      </c>
      <c r="F11" s="2">
        <v>2050</v>
      </c>
      <c r="G11" s="2" t="str">
        <f t="shared" si="0"/>
        <v>*0.7111</v>
      </c>
      <c r="H11" s="8" t="s">
        <v>17</v>
      </c>
      <c r="J11">
        <f t="shared" si="1"/>
        <v>0.711111111111111</v>
      </c>
    </row>
    <row r="12" spans="3:10">
      <c r="C12" s="2"/>
      <c r="D12" s="2"/>
      <c r="E12" s="7" t="s">
        <v>9</v>
      </c>
      <c r="F12" s="2">
        <v>2050</v>
      </c>
      <c r="G12" s="2" t="str">
        <f t="shared" si="0"/>
        <v>*0.7111</v>
      </c>
      <c r="H12" s="8" t="s">
        <v>18</v>
      </c>
      <c r="J12">
        <f t="shared" si="1"/>
        <v>0.711111111111111</v>
      </c>
    </row>
    <row r="13" spans="3:10">
      <c r="C13" s="2"/>
      <c r="D13" s="2"/>
      <c r="E13" s="7" t="s">
        <v>9</v>
      </c>
      <c r="F13" s="2">
        <v>2050</v>
      </c>
      <c r="G13" s="2" t="str">
        <f t="shared" si="0"/>
        <v>*0.7111</v>
      </c>
      <c r="H13" s="9" t="s">
        <v>19</v>
      </c>
      <c r="J13">
        <f t="shared" si="1"/>
        <v>0.711111111111111</v>
      </c>
    </row>
    <row r="14" spans="3:10">
      <c r="C14" s="2"/>
      <c r="D14" s="2"/>
      <c r="E14" s="7" t="s">
        <v>9</v>
      </c>
      <c r="F14" s="2">
        <v>2050</v>
      </c>
      <c r="G14" s="2" t="str">
        <f t="shared" si="0"/>
        <v>*0.7111</v>
      </c>
      <c r="H14" s="9" t="s">
        <v>20</v>
      </c>
      <c r="J14">
        <f t="shared" si="1"/>
        <v>0.711111111111111</v>
      </c>
    </row>
    <row r="15" spans="3:10">
      <c r="C15" s="2"/>
      <c r="D15" s="2"/>
      <c r="E15" s="7" t="s">
        <v>9</v>
      </c>
      <c r="F15" s="2">
        <v>2050</v>
      </c>
      <c r="G15" s="2" t="str">
        <f t="shared" si="0"/>
        <v>*0.7111</v>
      </c>
      <c r="H15" s="9" t="s">
        <v>21</v>
      </c>
      <c r="J15">
        <f t="shared" si="1"/>
        <v>0.711111111111111</v>
      </c>
    </row>
    <row r="16" spans="3:10">
      <c r="C16" s="2"/>
      <c r="D16" s="2"/>
      <c r="E16" s="7" t="s">
        <v>9</v>
      </c>
      <c r="F16" s="2">
        <v>2050</v>
      </c>
      <c r="G16" s="2" t="str">
        <f t="shared" si="0"/>
        <v>*0.7111</v>
      </c>
      <c r="H16" s="9" t="s">
        <v>22</v>
      </c>
      <c r="J16">
        <f t="shared" si="1"/>
        <v>0.711111111111111</v>
      </c>
    </row>
    <row r="17" spans="5:10">
      <c r="E17" s="7" t="s">
        <v>9</v>
      </c>
      <c r="F17" s="2">
        <v>2050</v>
      </c>
      <c r="G17" s="2" t="str">
        <f t="shared" si="0"/>
        <v>*0.7111</v>
      </c>
      <c r="H17" s="9" t="s">
        <v>23</v>
      </c>
      <c r="J17">
        <f t="shared" si="1"/>
        <v>0.711111111111111</v>
      </c>
    </row>
    <row r="18" spans="5:10">
      <c r="E18" s="7" t="s">
        <v>9</v>
      </c>
      <c r="F18" s="2">
        <v>2050</v>
      </c>
      <c r="G18" s="2" t="str">
        <f t="shared" si="0"/>
        <v>*0.7111</v>
      </c>
      <c r="H18" s="9" t="s">
        <v>24</v>
      </c>
      <c r="J18">
        <f t="shared" si="1"/>
        <v>0.711111111111111</v>
      </c>
    </row>
    <row r="19" spans="5:10">
      <c r="E19" s="7" t="s">
        <v>9</v>
      </c>
      <c r="F19" s="2">
        <v>2030</v>
      </c>
      <c r="G19" s="2" t="s">
        <v>25</v>
      </c>
      <c r="H19" s="8" t="str">
        <f>H7</f>
        <v>TRA_Bus_*BEV01</v>
      </c>
      <c r="J19">
        <f>72/95</f>
        <v>0.757894736842105</v>
      </c>
    </row>
    <row r="20" spans="5:10">
      <c r="E20" s="7" t="s">
        <v>13</v>
      </c>
      <c r="F20" s="2">
        <v>2030</v>
      </c>
      <c r="G20" s="2" t="str">
        <f t="shared" ref="G20:G30" si="2">G19</f>
        <v>*0.757895</v>
      </c>
      <c r="H20" s="8" t="str">
        <f>H8</f>
        <v>TRA_Bus_*PHEV01</v>
      </c>
      <c r="J20">
        <f t="shared" ref="J20:J30" si="3">72/95</f>
        <v>0.757894736842105</v>
      </c>
    </row>
    <row r="21" spans="5:10">
      <c r="E21" s="7" t="s">
        <v>13</v>
      </c>
      <c r="F21" s="2">
        <v>2030</v>
      </c>
      <c r="G21" s="2" t="str">
        <f t="shared" si="2"/>
        <v>*0.757895</v>
      </c>
      <c r="H21" s="8" t="str">
        <f>H9</f>
        <v>TRA_Bus_*HEV01</v>
      </c>
      <c r="J21">
        <f t="shared" si="3"/>
        <v>0.757894736842105</v>
      </c>
    </row>
    <row r="22" spans="5:10">
      <c r="E22" s="7" t="s">
        <v>9</v>
      </c>
      <c r="F22" s="2">
        <v>2030</v>
      </c>
      <c r="G22" s="2" t="str">
        <f t="shared" si="2"/>
        <v>*0.757895</v>
      </c>
      <c r="H22" s="8" t="s">
        <v>16</v>
      </c>
      <c r="J22">
        <f t="shared" si="3"/>
        <v>0.757894736842105</v>
      </c>
    </row>
    <row r="23" spans="5:10">
      <c r="E23" s="7" t="s">
        <v>9</v>
      </c>
      <c r="F23" s="2">
        <v>2030</v>
      </c>
      <c r="G23" s="2" t="str">
        <f t="shared" si="2"/>
        <v>*0.757895</v>
      </c>
      <c r="H23" s="8" t="s">
        <v>17</v>
      </c>
      <c r="J23">
        <f t="shared" si="3"/>
        <v>0.757894736842105</v>
      </c>
    </row>
    <row r="24" spans="5:10">
      <c r="E24" s="7" t="s">
        <v>9</v>
      </c>
      <c r="F24" s="2">
        <v>2030</v>
      </c>
      <c r="G24" s="2" t="str">
        <f t="shared" si="2"/>
        <v>*0.757895</v>
      </c>
      <c r="H24" s="8" t="s">
        <v>18</v>
      </c>
      <c r="J24">
        <f t="shared" si="3"/>
        <v>0.757894736842105</v>
      </c>
    </row>
    <row r="25" spans="5:10">
      <c r="E25" s="7" t="s">
        <v>9</v>
      </c>
      <c r="F25" s="2">
        <v>2030</v>
      </c>
      <c r="G25" s="2" t="str">
        <f t="shared" si="2"/>
        <v>*0.757895</v>
      </c>
      <c r="H25" s="9" t="s">
        <v>19</v>
      </c>
      <c r="J25">
        <f t="shared" si="3"/>
        <v>0.757894736842105</v>
      </c>
    </row>
    <row r="26" spans="5:10">
      <c r="E26" s="7" t="s">
        <v>9</v>
      </c>
      <c r="F26" s="2">
        <v>2030</v>
      </c>
      <c r="G26" s="2" t="str">
        <f t="shared" si="2"/>
        <v>*0.757895</v>
      </c>
      <c r="H26" s="9" t="s">
        <v>20</v>
      </c>
      <c r="J26">
        <f t="shared" si="3"/>
        <v>0.757894736842105</v>
      </c>
    </row>
    <row r="27" spans="5:10">
      <c r="E27" s="7" t="s">
        <v>9</v>
      </c>
      <c r="F27" s="2">
        <v>2030</v>
      </c>
      <c r="G27" s="2" t="str">
        <f t="shared" si="2"/>
        <v>*0.757895</v>
      </c>
      <c r="H27" s="9" t="s">
        <v>21</v>
      </c>
      <c r="J27">
        <f t="shared" si="3"/>
        <v>0.757894736842105</v>
      </c>
    </row>
    <row r="28" spans="5:10">
      <c r="E28" s="7" t="s">
        <v>9</v>
      </c>
      <c r="F28" s="2">
        <v>2030</v>
      </c>
      <c r="G28" s="2" t="str">
        <f t="shared" si="2"/>
        <v>*0.757895</v>
      </c>
      <c r="H28" s="9" t="s">
        <v>22</v>
      </c>
      <c r="J28">
        <f t="shared" si="3"/>
        <v>0.757894736842105</v>
      </c>
    </row>
    <row r="29" spans="5:10">
      <c r="E29" s="7" t="s">
        <v>9</v>
      </c>
      <c r="F29" s="2">
        <v>2030</v>
      </c>
      <c r="G29" s="2" t="str">
        <f t="shared" si="2"/>
        <v>*0.757895</v>
      </c>
      <c r="H29" s="9" t="s">
        <v>23</v>
      </c>
      <c r="J29">
        <f t="shared" si="3"/>
        <v>0.757894736842105</v>
      </c>
    </row>
    <row r="30" spans="5:10">
      <c r="E30" s="7" t="s">
        <v>9</v>
      </c>
      <c r="F30" s="2">
        <v>2030</v>
      </c>
      <c r="G30" s="2" t="str">
        <f t="shared" si="2"/>
        <v>*0.757895</v>
      </c>
      <c r="H30" s="9" t="s">
        <v>24</v>
      </c>
      <c r="J30">
        <f t="shared" si="3"/>
        <v>0.757894736842105</v>
      </c>
    </row>
    <row r="31" spans="4:8">
      <c r="D31" s="2"/>
      <c r="E31" s="7" t="s">
        <v>13</v>
      </c>
      <c r="F31" s="2"/>
      <c r="H31" s="10"/>
    </row>
    <row r="32" spans="4:8">
      <c r="D32" s="2"/>
      <c r="E32" s="7" t="s">
        <v>13</v>
      </c>
      <c r="F32" s="2"/>
      <c r="G32" s="2"/>
      <c r="H32" s="11"/>
    </row>
    <row r="33" spans="4:8">
      <c r="D33" s="2"/>
      <c r="E33" s="7" t="s">
        <v>13</v>
      </c>
      <c r="F33" s="2"/>
      <c r="G33" s="2"/>
      <c r="H33" s="11"/>
    </row>
    <row r="34" spans="4:8">
      <c r="D34" s="2"/>
      <c r="E34" s="7" t="s">
        <v>13</v>
      </c>
      <c r="F34" s="2"/>
      <c r="G34" s="2"/>
      <c r="H34" s="11"/>
    </row>
    <row r="35" spans="4:8">
      <c r="D35" s="2"/>
      <c r="E35" s="7" t="s">
        <v>13</v>
      </c>
      <c r="F35" s="2"/>
      <c r="G35" s="2"/>
      <c r="H35" s="11"/>
    </row>
    <row r="36" spans="4:8">
      <c r="D36" s="2"/>
      <c r="E36" s="7" t="s">
        <v>13</v>
      </c>
      <c r="F36" s="2"/>
      <c r="G36" s="2"/>
      <c r="H36" s="11"/>
    </row>
    <row r="37" spans="4:10">
      <c r="D37" s="2"/>
      <c r="E37" s="7" t="s">
        <v>9</v>
      </c>
      <c r="F37" s="12">
        <v>2050</v>
      </c>
      <c r="G37" s="2" t="s">
        <v>26</v>
      </c>
      <c r="H37" s="13" t="s">
        <v>27</v>
      </c>
      <c r="J37">
        <f t="shared" ref="J37" si="4">42/90</f>
        <v>0.466666666666667</v>
      </c>
    </row>
    <row r="38" spans="4:8">
      <c r="D38" s="2"/>
      <c r="E38" s="7" t="str">
        <f>E37</f>
        <v>INVCOST</v>
      </c>
      <c r="F38" s="14">
        <f>F37</f>
        <v>2050</v>
      </c>
      <c r="G38" s="14" t="str">
        <f>G37</f>
        <v>*0.466667</v>
      </c>
      <c r="H38" s="15" t="s">
        <v>28</v>
      </c>
    </row>
    <row r="39" spans="4:8">
      <c r="D39" s="2"/>
      <c r="E39" s="7" t="s">
        <v>13</v>
      </c>
      <c r="F39" s="2"/>
      <c r="G39" s="2"/>
      <c r="H39" s="11"/>
    </row>
    <row r="40" spans="4:8">
      <c r="D40" s="2"/>
      <c r="E40" s="7" t="s">
        <v>13</v>
      </c>
      <c r="F40" s="2"/>
      <c r="G40" s="2"/>
      <c r="H40" s="11"/>
    </row>
    <row r="41" spans="5:8">
      <c r="E41" s="7" t="s">
        <v>13</v>
      </c>
      <c r="F41" s="2"/>
      <c r="G41" s="2"/>
      <c r="H41" s="11"/>
    </row>
    <row r="42" spans="2:8">
      <c r="B42" s="16"/>
      <c r="C42" s="16"/>
      <c r="E42" s="7" t="s">
        <v>13</v>
      </c>
      <c r="F42" s="2"/>
      <c r="G42" s="2"/>
      <c r="H42" s="11"/>
    </row>
    <row r="43" spans="2:8">
      <c r="B43" s="16"/>
      <c r="C43" s="17"/>
      <c r="E43" s="7" t="s">
        <v>13</v>
      </c>
      <c r="F43" s="2"/>
      <c r="G43" s="2"/>
      <c r="H43" s="11"/>
    </row>
    <row r="44" spans="2:8">
      <c r="B44" s="16"/>
      <c r="C44" s="18"/>
      <c r="E44" s="7" t="s">
        <v>13</v>
      </c>
      <c r="F44" s="2"/>
      <c r="H44" s="10"/>
    </row>
    <row r="45" spans="2:8">
      <c r="B45" s="16"/>
      <c r="C45" s="19"/>
      <c r="E45" s="7" t="s">
        <v>13</v>
      </c>
      <c r="F45" s="2"/>
      <c r="H45" s="11"/>
    </row>
    <row r="46" spans="2:10">
      <c r="B46" s="16"/>
      <c r="C46" s="19"/>
      <c r="E46" s="7" t="s">
        <v>9</v>
      </c>
      <c r="F46" s="2">
        <v>2050</v>
      </c>
      <c r="G46" t="s">
        <v>29</v>
      </c>
      <c r="H46" s="10" t="s">
        <v>30</v>
      </c>
      <c r="J46">
        <f>(1668/1900)/0.9</f>
        <v>0.975438596491228</v>
      </c>
    </row>
    <row r="47" spans="2:8">
      <c r="B47" s="16"/>
      <c r="C47" s="19"/>
      <c r="E47" s="7" t="s">
        <v>13</v>
      </c>
      <c r="F47" s="2"/>
      <c r="H47" s="11"/>
    </row>
    <row r="48" spans="2:8">
      <c r="B48" s="16"/>
      <c r="C48" s="19"/>
      <c r="E48" s="7" t="s">
        <v>13</v>
      </c>
      <c r="F48" s="2"/>
      <c r="H48" s="11"/>
    </row>
    <row r="49" spans="2:10">
      <c r="B49" s="16"/>
      <c r="C49" s="19"/>
      <c r="D49" s="2"/>
      <c r="E49" s="7" t="s">
        <v>9</v>
      </c>
      <c r="F49" s="2">
        <v>2030</v>
      </c>
      <c r="G49" s="2" t="s">
        <v>31</v>
      </c>
      <c r="H49" s="10" t="str">
        <f>H37</f>
        <v>*PV*</v>
      </c>
      <c r="J49">
        <f>(840/1400)/0.95</f>
        <v>0.631578947368421</v>
      </c>
    </row>
    <row r="50" spans="2:10">
      <c r="B50" s="16"/>
      <c r="C50" s="19"/>
      <c r="D50" s="2"/>
      <c r="E50" s="7" t="s">
        <v>9</v>
      </c>
      <c r="F50" s="2">
        <v>2030</v>
      </c>
      <c r="G50" s="2" t="str">
        <f t="shared" ref="G50" si="5">G49</f>
        <v>*0.631579</v>
      </c>
      <c r="H50" s="10" t="str">
        <f>H38</f>
        <v>*CSP*</v>
      </c>
      <c r="J50">
        <f t="shared" ref="J50" si="6">60/95</f>
        <v>0.631578947368421</v>
      </c>
    </row>
    <row r="51" spans="2:8">
      <c r="B51" s="16"/>
      <c r="C51" s="19"/>
      <c r="D51" s="2"/>
      <c r="E51" s="7" t="s">
        <v>13</v>
      </c>
      <c r="F51" s="2"/>
      <c r="G51" s="2"/>
      <c r="H51" s="11"/>
    </row>
    <row r="52" spans="2:8">
      <c r="B52" s="16"/>
      <c r="C52" s="19"/>
      <c r="D52" s="2"/>
      <c r="E52" s="7" t="s">
        <v>13</v>
      </c>
      <c r="F52" s="2"/>
      <c r="G52" s="2"/>
      <c r="H52" s="11"/>
    </row>
    <row r="53" spans="2:8">
      <c r="B53" s="16"/>
      <c r="C53" s="19"/>
      <c r="D53" s="2"/>
      <c r="E53" s="7" t="s">
        <v>13</v>
      </c>
      <c r="F53" s="2"/>
      <c r="G53" s="2"/>
      <c r="H53" s="11"/>
    </row>
    <row r="54" spans="2:8">
      <c r="B54" s="16"/>
      <c r="C54" s="19"/>
      <c r="D54" s="2"/>
      <c r="E54" s="7" t="s">
        <v>13</v>
      </c>
      <c r="F54" s="2"/>
      <c r="G54" s="2"/>
      <c r="H54" s="11"/>
    </row>
    <row r="55" spans="2:8">
      <c r="B55" s="16"/>
      <c r="C55" s="16"/>
      <c r="D55" s="2"/>
      <c r="E55" s="7" t="s">
        <v>13</v>
      </c>
      <c r="F55" s="2"/>
      <c r="G55" s="2"/>
      <c r="H55" s="11"/>
    </row>
    <row r="56" spans="2:8">
      <c r="B56" s="16"/>
      <c r="C56" s="16"/>
      <c r="D56" s="2"/>
      <c r="E56" s="7" t="s">
        <v>13</v>
      </c>
      <c r="F56" s="2"/>
      <c r="G56" s="2"/>
      <c r="H56" s="11"/>
    </row>
    <row r="57" spans="2:8">
      <c r="B57" s="16"/>
      <c r="C57" s="16"/>
      <c r="D57" s="2"/>
      <c r="E57" s="7" t="s">
        <v>13</v>
      </c>
      <c r="F57" s="2"/>
      <c r="G57" s="2"/>
      <c r="H57" s="11"/>
    </row>
    <row r="58" spans="2:8">
      <c r="B58" s="16"/>
      <c r="C58" s="16"/>
      <c r="D58" s="2"/>
      <c r="E58" s="7" t="s">
        <v>13</v>
      </c>
      <c r="F58" s="2"/>
      <c r="G58" s="2"/>
      <c r="H58" s="11"/>
    </row>
    <row r="59" spans="2:8">
      <c r="B59" s="16"/>
      <c r="C59" s="16"/>
      <c r="E59" s="7" t="s">
        <v>13</v>
      </c>
      <c r="F59" s="2"/>
      <c r="G59" s="2"/>
      <c r="H59" s="11"/>
    </row>
    <row r="60" spans="2:8">
      <c r="B60" s="16"/>
      <c r="C60" s="16"/>
      <c r="E60" s="7" t="s">
        <v>13</v>
      </c>
      <c r="F60" s="2"/>
      <c r="G60" s="2"/>
      <c r="H60" s="11"/>
    </row>
    <row r="61" spans="2:8">
      <c r="B61" s="16"/>
      <c r="C61" s="16"/>
      <c r="E61" s="7" t="s">
        <v>13</v>
      </c>
      <c r="F61" s="2"/>
      <c r="G61" s="2"/>
      <c r="H61" s="11"/>
    </row>
    <row r="62" spans="2:8">
      <c r="B62" s="16"/>
      <c r="C62" s="16"/>
      <c r="E62" s="7" t="s">
        <v>13</v>
      </c>
      <c r="F62" s="2"/>
      <c r="H62" s="11"/>
    </row>
    <row r="63" spans="2:8">
      <c r="B63" s="16"/>
      <c r="C63" s="16"/>
      <c r="E63" s="7" t="s">
        <v>13</v>
      </c>
      <c r="F63" s="2"/>
      <c r="H63" s="11"/>
    </row>
    <row r="64" spans="2:8">
      <c r="B64" s="16"/>
      <c r="C64" s="16"/>
      <c r="E64" s="7" t="s">
        <v>13</v>
      </c>
      <c r="F64" s="2"/>
      <c r="H64" s="11"/>
    </row>
    <row r="65" spans="2:8">
      <c r="B65" s="16"/>
      <c r="C65" s="16"/>
      <c r="E65" s="7" t="s">
        <v>13</v>
      </c>
      <c r="F65" s="2"/>
      <c r="H65" s="11"/>
    </row>
    <row r="66" spans="2:8">
      <c r="B66" s="16"/>
      <c r="C66" s="16"/>
      <c r="E66" s="7" t="s">
        <v>13</v>
      </c>
      <c r="F66" s="2"/>
      <c r="H66" s="11"/>
    </row>
    <row r="67" spans="2:8">
      <c r="B67" s="17"/>
      <c r="C67" s="19"/>
      <c r="D67" s="2"/>
      <c r="E67" s="7" t="s">
        <v>13</v>
      </c>
      <c r="F67" s="2"/>
      <c r="G67" s="2"/>
      <c r="H67" s="11"/>
    </row>
    <row r="68" spans="2:8">
      <c r="B68" s="18"/>
      <c r="C68" s="18"/>
      <c r="D68" s="2"/>
      <c r="E68" s="7" t="s">
        <v>13</v>
      </c>
      <c r="F68" s="2"/>
      <c r="G68" s="2"/>
      <c r="H68" s="11"/>
    </row>
    <row r="69" spans="2:8">
      <c r="B69" s="19"/>
      <c r="C69" s="16"/>
      <c r="D69" s="2"/>
      <c r="E69" s="7" t="s">
        <v>13</v>
      </c>
      <c r="F69" s="2"/>
      <c r="G69" s="2"/>
      <c r="H69" s="11"/>
    </row>
    <row r="70" spans="2:15">
      <c r="B70" s="19"/>
      <c r="D70" s="2"/>
      <c r="E70" s="7" t="s">
        <v>9</v>
      </c>
      <c r="F70" s="2">
        <v>2030</v>
      </c>
      <c r="G70" s="2" t="s">
        <v>32</v>
      </c>
      <c r="H70" s="11" t="s">
        <v>33</v>
      </c>
      <c r="K70">
        <f>0.82/0.95</f>
        <v>0.863157894736842</v>
      </c>
      <c r="O70" s="27" t="s">
        <v>34</v>
      </c>
    </row>
    <row r="71" spans="2:15">
      <c r="B71" s="19"/>
      <c r="D71" s="2"/>
      <c r="E71" s="7" t="s">
        <v>9</v>
      </c>
      <c r="F71" s="2">
        <v>2050</v>
      </c>
      <c r="G71" s="2" t="s">
        <v>35</v>
      </c>
      <c r="H71" s="11" t="s">
        <v>33</v>
      </c>
      <c r="K71">
        <f>0.75/0.9</f>
        <v>0.833333333333333</v>
      </c>
      <c r="O71" s="27"/>
    </row>
    <row r="72" spans="2:15">
      <c r="B72" s="19"/>
      <c r="D72" s="2"/>
      <c r="E72" s="7" t="s">
        <v>9</v>
      </c>
      <c r="F72" s="2">
        <v>2030</v>
      </c>
      <c r="G72" s="2" t="s">
        <v>36</v>
      </c>
      <c r="H72" s="11" t="s">
        <v>37</v>
      </c>
      <c r="K72">
        <f>0.75/0.95</f>
        <v>0.789473684210526</v>
      </c>
      <c r="O72" s="27" t="s">
        <v>38</v>
      </c>
    </row>
    <row r="73" spans="2:15">
      <c r="B73" s="19"/>
      <c r="D73" s="2"/>
      <c r="E73" s="7" t="s">
        <v>9</v>
      </c>
      <c r="F73" s="2">
        <v>2050</v>
      </c>
      <c r="G73" s="2" t="s">
        <v>39</v>
      </c>
      <c r="H73" s="11" t="s">
        <v>37</v>
      </c>
      <c r="K73">
        <f>0.6/0.9</f>
        <v>0.666666666666667</v>
      </c>
      <c r="O73" s="27"/>
    </row>
    <row r="74" spans="2:15">
      <c r="B74" s="19"/>
      <c r="D74" s="2"/>
      <c r="E74" s="7" t="s">
        <v>9</v>
      </c>
      <c r="F74" s="2">
        <v>2030</v>
      </c>
      <c r="G74" s="2" t="str">
        <f>G72</f>
        <v>*0.78947368</v>
      </c>
      <c r="H74" s="11" t="s">
        <v>40</v>
      </c>
      <c r="O74" s="28" t="s">
        <v>41</v>
      </c>
    </row>
    <row r="75" spans="2:15">
      <c r="B75" s="19"/>
      <c r="D75" s="2"/>
      <c r="E75" s="7" t="s">
        <v>9</v>
      </c>
      <c r="F75" s="2">
        <v>2050</v>
      </c>
      <c r="G75" s="2" t="str">
        <f>G73</f>
        <v>*0.66666667</v>
      </c>
      <c r="H75" s="11" t="s">
        <v>40</v>
      </c>
      <c r="O75" s="28"/>
    </row>
    <row r="76" spans="2:15">
      <c r="B76" s="19"/>
      <c r="D76" s="2"/>
      <c r="E76" s="7" t="s">
        <v>9</v>
      </c>
      <c r="F76" s="2">
        <v>2030</v>
      </c>
      <c r="G76" s="2" t="s">
        <v>42</v>
      </c>
      <c r="H76" s="11" t="s">
        <v>43</v>
      </c>
      <c r="K76">
        <f>0.26/0.95</f>
        <v>0.273684210526316</v>
      </c>
      <c r="O76" s="29" t="s">
        <v>44</v>
      </c>
    </row>
    <row r="77" spans="2:15">
      <c r="B77" s="19"/>
      <c r="D77" s="2"/>
      <c r="E77" s="7" t="s">
        <v>9</v>
      </c>
      <c r="F77" s="2">
        <v>2050</v>
      </c>
      <c r="G77" s="2" t="s">
        <v>45</v>
      </c>
      <c r="H77" s="11" t="s">
        <v>43</v>
      </c>
      <c r="K77">
        <f>0.18/0.9</f>
        <v>0.2</v>
      </c>
      <c r="O77" s="29"/>
    </row>
    <row r="78" spans="2:15">
      <c r="B78" s="19"/>
      <c r="E78" s="7" t="s">
        <v>13</v>
      </c>
      <c r="F78" s="2"/>
      <c r="G78" s="2"/>
      <c r="H78" s="11"/>
      <c r="O78" s="16"/>
    </row>
    <row r="79" spans="2:15">
      <c r="B79" s="16"/>
      <c r="E79" s="7" t="s">
        <v>13</v>
      </c>
      <c r="F79" s="2"/>
      <c r="G79" s="19"/>
      <c r="H79" s="11"/>
      <c r="O79" s="16"/>
    </row>
    <row r="80" spans="2:15">
      <c r="B80" s="16"/>
      <c r="E80" s="7" t="s">
        <v>13</v>
      </c>
      <c r="F80" s="2"/>
      <c r="G80" s="21"/>
      <c r="H80" s="10"/>
      <c r="O80" s="16"/>
    </row>
    <row r="81" spans="2:15">
      <c r="B81" s="16"/>
      <c r="E81" s="7" t="s">
        <v>13</v>
      </c>
      <c r="F81" s="2"/>
      <c r="G81" s="21"/>
      <c r="H81" s="11"/>
      <c r="O81" s="16"/>
    </row>
    <row r="82" spans="2:15">
      <c r="B82" s="16"/>
      <c r="E82" s="7" t="s">
        <v>9</v>
      </c>
      <c r="F82" s="2">
        <v>2030</v>
      </c>
      <c r="G82" t="s">
        <v>46</v>
      </c>
      <c r="H82" s="10" t="s">
        <v>30</v>
      </c>
      <c r="J82">
        <f>(1763/1900)/0.95</f>
        <v>0.976731301939058</v>
      </c>
      <c r="O82" s="16"/>
    </row>
    <row r="83" spans="2:15">
      <c r="B83" s="16"/>
      <c r="E83" s="7" t="s">
        <v>13</v>
      </c>
      <c r="F83" s="2"/>
      <c r="H83" s="11"/>
      <c r="O83" s="16"/>
    </row>
    <row r="84" spans="2:15">
      <c r="B84" s="16"/>
      <c r="E84" s="7" t="s">
        <v>13</v>
      </c>
      <c r="F84" s="2"/>
      <c r="H84" s="11"/>
      <c r="O84" s="16"/>
    </row>
    <row r="85" spans="2:15">
      <c r="B85" s="16"/>
      <c r="D85" s="2"/>
      <c r="E85" s="7" t="s">
        <v>9</v>
      </c>
      <c r="F85" s="2">
        <v>2030</v>
      </c>
      <c r="G85" s="2" t="s">
        <v>47</v>
      </c>
      <c r="H85" s="22" t="s">
        <v>48</v>
      </c>
      <c r="J85">
        <f>57.37/40</f>
        <v>1.43425</v>
      </c>
      <c r="O85" s="16"/>
    </row>
    <row r="86" spans="2:15">
      <c r="B86" s="16"/>
      <c r="D86" s="2"/>
      <c r="E86" s="7" t="s">
        <v>9</v>
      </c>
      <c r="F86" s="2">
        <v>2030</v>
      </c>
      <c r="G86" s="2" t="str">
        <f t="shared" ref="G86:G88" si="7">G85</f>
        <v>*1.43425</v>
      </c>
      <c r="H86" s="22" t="s">
        <v>49</v>
      </c>
      <c r="J86">
        <f t="shared" ref="J86:J89" si="8">57.37/40</f>
        <v>1.43425</v>
      </c>
      <c r="O86" s="16"/>
    </row>
    <row r="87" spans="2:15">
      <c r="B87" s="16"/>
      <c r="D87" s="2"/>
      <c r="E87" s="7" t="s">
        <v>9</v>
      </c>
      <c r="F87" s="2">
        <v>2030</v>
      </c>
      <c r="G87" s="2" t="str">
        <f t="shared" si="7"/>
        <v>*1.43425</v>
      </c>
      <c r="H87" s="11" t="s">
        <v>50</v>
      </c>
      <c r="J87">
        <f t="shared" si="8"/>
        <v>1.43425</v>
      </c>
      <c r="O87" s="16"/>
    </row>
    <row r="88" spans="2:15">
      <c r="B88" s="16"/>
      <c r="D88" s="2"/>
      <c r="E88" s="7" t="s">
        <v>9</v>
      </c>
      <c r="F88" s="2">
        <v>2030</v>
      </c>
      <c r="G88" s="2" t="str">
        <f t="shared" si="7"/>
        <v>*1.43425</v>
      </c>
      <c r="H88" s="11" t="s">
        <v>51</v>
      </c>
      <c r="J88">
        <f t="shared" si="8"/>
        <v>1.43425</v>
      </c>
      <c r="O88" s="16"/>
    </row>
    <row r="89" spans="2:15">
      <c r="B89" s="16"/>
      <c r="D89" s="2"/>
      <c r="E89" s="7" t="s">
        <v>9</v>
      </c>
      <c r="F89" s="2">
        <v>2030</v>
      </c>
      <c r="G89" s="23" t="s">
        <v>52</v>
      </c>
      <c r="H89" s="11" t="s">
        <v>53</v>
      </c>
      <c r="J89">
        <f t="shared" si="8"/>
        <v>1.43425</v>
      </c>
      <c r="O89" s="16"/>
    </row>
    <row r="90" spans="2:15">
      <c r="B90" s="16"/>
      <c r="D90" s="2"/>
      <c r="E90" s="7" t="s">
        <v>9</v>
      </c>
      <c r="F90" s="2">
        <v>2050</v>
      </c>
      <c r="G90" s="2" t="s">
        <v>54</v>
      </c>
      <c r="H90" s="22" t="s">
        <v>48</v>
      </c>
      <c r="J90">
        <f>42/25</f>
        <v>1.68</v>
      </c>
      <c r="O90" s="16"/>
    </row>
    <row r="91" spans="2:15">
      <c r="B91" s="16"/>
      <c r="D91" s="2"/>
      <c r="E91" s="7" t="s">
        <v>9</v>
      </c>
      <c r="F91" s="2">
        <v>2050</v>
      </c>
      <c r="G91" s="2" t="str">
        <f t="shared" ref="G91:G93" si="9">G90</f>
        <v>*1.68</v>
      </c>
      <c r="H91" s="22" t="s">
        <v>49</v>
      </c>
      <c r="J91">
        <f t="shared" ref="J91:J94" si="10">42/25</f>
        <v>1.68</v>
      </c>
      <c r="O91" s="16"/>
    </row>
    <row r="92" spans="2:15">
      <c r="B92" s="17"/>
      <c r="D92" s="2"/>
      <c r="E92" s="7" t="s">
        <v>9</v>
      </c>
      <c r="F92" s="2">
        <v>2050</v>
      </c>
      <c r="G92" s="2" t="str">
        <f t="shared" si="9"/>
        <v>*1.68</v>
      </c>
      <c r="H92" s="11" t="s">
        <v>50</v>
      </c>
      <c r="J92">
        <f t="shared" si="10"/>
        <v>1.68</v>
      </c>
      <c r="O92" s="19"/>
    </row>
    <row r="93" spans="2:15">
      <c r="B93" s="18"/>
      <c r="D93" s="2"/>
      <c r="E93" s="7" t="s">
        <v>9</v>
      </c>
      <c r="F93" s="2">
        <v>2050</v>
      </c>
      <c r="G93" s="2" t="str">
        <f t="shared" si="9"/>
        <v>*1.68</v>
      </c>
      <c r="H93" s="11" t="s">
        <v>51</v>
      </c>
      <c r="J93">
        <f t="shared" si="10"/>
        <v>1.68</v>
      </c>
      <c r="O93" s="18"/>
    </row>
    <row r="94" spans="2:15">
      <c r="B94" s="19"/>
      <c r="D94" s="2"/>
      <c r="E94" s="7" t="s">
        <v>9</v>
      </c>
      <c r="F94" s="2">
        <v>2050</v>
      </c>
      <c r="G94" s="23" t="s">
        <v>52</v>
      </c>
      <c r="H94" s="11" t="s">
        <v>53</v>
      </c>
      <c r="J94">
        <f t="shared" si="10"/>
        <v>1.68</v>
      </c>
      <c r="O94" s="16"/>
    </row>
    <row r="95" spans="2:15">
      <c r="B95" s="19"/>
      <c r="E95" s="24" t="s">
        <v>9</v>
      </c>
      <c r="F95" s="25">
        <v>2050</v>
      </c>
      <c r="G95" s="25" t="s">
        <v>52</v>
      </c>
      <c r="H95" s="25" t="s">
        <v>55</v>
      </c>
      <c r="I95" s="25"/>
      <c r="J95" s="25"/>
      <c r="K95" s="25"/>
      <c r="O95" s="16"/>
    </row>
    <row r="96" spans="2:15">
      <c r="B96" s="19"/>
      <c r="E96" s="24" t="s">
        <v>9</v>
      </c>
      <c r="F96" s="25">
        <v>2035</v>
      </c>
      <c r="G96" s="25" t="s">
        <v>52</v>
      </c>
      <c r="H96" s="25" t="s">
        <v>55</v>
      </c>
      <c r="I96" s="25"/>
      <c r="J96" s="25"/>
      <c r="K96" s="25"/>
      <c r="O96" s="16"/>
    </row>
    <row r="97" spans="2:15">
      <c r="B97" s="19"/>
      <c r="E97" s="24" t="s">
        <v>9</v>
      </c>
      <c r="F97" s="25">
        <v>2050</v>
      </c>
      <c r="G97" s="25" t="s">
        <v>52</v>
      </c>
      <c r="H97" s="25" t="s">
        <v>56</v>
      </c>
      <c r="I97" s="25"/>
      <c r="J97" s="25"/>
      <c r="K97" s="25">
        <f>20/16</f>
        <v>1.25</v>
      </c>
      <c r="O97" s="16"/>
    </row>
    <row r="98" spans="2:11">
      <c r="B98" s="2"/>
      <c r="E98" s="24" t="s">
        <v>9</v>
      </c>
      <c r="F98" s="25">
        <v>2030</v>
      </c>
      <c r="G98" s="25" t="s">
        <v>52</v>
      </c>
      <c r="H98" s="25" t="s">
        <v>56</v>
      </c>
      <c r="I98" s="25"/>
      <c r="J98" s="25"/>
      <c r="K98" s="25"/>
    </row>
    <row r="99" spans="2:15">
      <c r="B99" s="2"/>
      <c r="E99" s="24" t="s">
        <v>9</v>
      </c>
      <c r="F99" s="25">
        <v>2050</v>
      </c>
      <c r="G99" t="s">
        <v>57</v>
      </c>
      <c r="H99" t="s">
        <v>58</v>
      </c>
      <c r="O99" s="30" t="s">
        <v>59</v>
      </c>
    </row>
    <row r="100" spans="2:15">
      <c r="B100" s="2"/>
      <c r="E100" s="24" t="s">
        <v>9</v>
      </c>
      <c r="F100" s="25">
        <v>2030</v>
      </c>
      <c r="G100" t="s">
        <v>60</v>
      </c>
      <c r="H100" t="s">
        <v>58</v>
      </c>
      <c r="K100">
        <f>840/1400</f>
        <v>0.6</v>
      </c>
      <c r="O100" s="30"/>
    </row>
    <row r="101" spans="2:15">
      <c r="B101" s="2"/>
      <c r="E101" s="24" t="s">
        <v>61</v>
      </c>
      <c r="F101" s="25">
        <v>2050</v>
      </c>
      <c r="G101">
        <v>1</v>
      </c>
      <c r="H101" t="s">
        <v>62</v>
      </c>
      <c r="O101" s="30" t="s">
        <v>63</v>
      </c>
    </row>
    <row r="102" spans="2:15">
      <c r="B102" s="2"/>
      <c r="E102" s="24" t="s">
        <v>61</v>
      </c>
      <c r="F102" s="25">
        <v>2050</v>
      </c>
      <c r="G102" t="s">
        <v>64</v>
      </c>
      <c r="H102" t="s">
        <v>65</v>
      </c>
      <c r="O102" s="30"/>
    </row>
    <row r="103" spans="2:10">
      <c r="B103" s="2"/>
      <c r="E103" s="7" t="s">
        <v>9</v>
      </c>
      <c r="F103" s="16">
        <v>2030</v>
      </c>
      <c r="G103" s="16" t="s">
        <v>66</v>
      </c>
      <c r="H103" s="26" t="s">
        <v>67</v>
      </c>
      <c r="I103" s="16"/>
      <c r="J103" s="16">
        <f>(8348/9262)/0.95</f>
        <v>0.948754958006114</v>
      </c>
    </row>
    <row r="104" spans="5:10">
      <c r="E104" s="7" t="str">
        <f>E103</f>
        <v>INVCOST</v>
      </c>
      <c r="F104" s="16">
        <v>2050</v>
      </c>
      <c r="G104" s="16" t="s">
        <v>68</v>
      </c>
      <c r="H104" s="16" t="str">
        <f>H103</f>
        <v>ENCAN01</v>
      </c>
      <c r="I104" s="16"/>
      <c r="J104" s="16">
        <f>(6519/9262)/0.9</f>
        <v>0.782048513639963</v>
      </c>
    </row>
    <row r="106" spans="11:11">
      <c r="K106">
        <f>1763/1900</f>
        <v>0.927894736842105</v>
      </c>
    </row>
    <row r="125" spans="2:4">
      <c r="B125" s="1"/>
      <c r="C125" s="2"/>
      <c r="D125" s="2"/>
    </row>
    <row r="126" ht="15.25" spans="2:4">
      <c r="B126" s="4"/>
      <c r="C126" s="4"/>
      <c r="D126" s="4"/>
    </row>
    <row r="127" spans="2:11">
      <c r="B127" s="2"/>
      <c r="K127">
        <f>1261/2198</f>
        <v>0.573703366696997</v>
      </c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2024-09-25T20:41:54Z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