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22" documentId="11_11E339F46A19EC701F17FE38BDCF904FC13006B8" xr6:coauthVersionLast="47" xr6:coauthVersionMax="47" xr10:uidLastSave="{3F0E3C44-9A57-4980-933D-A342D5A37149}"/>
  <bookViews>
    <workbookView xWindow="-110" yWindow="-110" windowWidth="19420" windowHeight="12220" firstSheet="3" activeTab="6"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25" l="1"/>
  <c r="J5" i="25"/>
  <c r="K5" i="25"/>
  <c r="L5" i="25"/>
  <c r="M5" i="25"/>
  <c r="N5" i="25"/>
  <c r="H5" i="25"/>
  <c r="I4" i="25"/>
  <c r="J4" i="25"/>
  <c r="K4" i="25"/>
  <c r="L4" i="25"/>
  <c r="M4" i="25"/>
  <c r="N4" i="25"/>
  <c r="H4" i="25"/>
  <c r="Y13" i="25"/>
  <c r="Z13" i="25"/>
  <c r="Y14" i="25"/>
  <c r="Z14" i="25"/>
  <c r="Z21" i="25" s="1"/>
  <c r="Y15" i="25"/>
  <c r="Z15" i="25"/>
  <c r="Z22" i="25" s="1"/>
  <c r="X16" i="25"/>
  <c r="Y16" i="25"/>
  <c r="Z16" i="25"/>
  <c r="Z23" i="25" s="1"/>
  <c r="Y17" i="25"/>
  <c r="Z17" i="25"/>
  <c r="Z24" i="25" s="1"/>
  <c r="Y18" i="25"/>
  <c r="Z18" i="25"/>
  <c r="Z25" i="25" s="1"/>
  <c r="J4" i="26"/>
  <c r="J2" i="26"/>
  <c r="O78" i="25"/>
  <c r="N74" i="25"/>
  <c r="M74" i="25"/>
  <c r="L74" i="25"/>
  <c r="K74" i="25"/>
  <c r="J74" i="25"/>
  <c r="I74" i="25"/>
  <c r="H74" i="25"/>
  <c r="G74" i="25"/>
  <c r="F74" i="25"/>
  <c r="E74" i="25"/>
  <c r="M63" i="25"/>
  <c r="L63" i="25"/>
  <c r="K63" i="25"/>
  <c r="J63" i="25"/>
  <c r="I63" i="25"/>
  <c r="G63" i="25"/>
  <c r="M62" i="25"/>
  <c r="L62" i="25"/>
  <c r="K62" i="25"/>
  <c r="J62" i="25"/>
  <c r="I62" i="25"/>
  <c r="G62" i="25"/>
  <c r="M61" i="25"/>
  <c r="L61" i="25"/>
  <c r="K61" i="25"/>
  <c r="J61" i="25"/>
  <c r="I61" i="25"/>
  <c r="G61" i="25"/>
  <c r="M60" i="25"/>
  <c r="L60" i="25"/>
  <c r="K60" i="25"/>
  <c r="J60" i="25"/>
  <c r="I60" i="25"/>
  <c r="G60" i="25"/>
  <c r="M59" i="25"/>
  <c r="L59" i="25"/>
  <c r="K59" i="25"/>
  <c r="J59" i="25"/>
  <c r="I59" i="25"/>
  <c r="G59" i="25"/>
  <c r="M58" i="25"/>
  <c r="L58" i="25"/>
  <c r="K58" i="25"/>
  <c r="J58" i="25"/>
  <c r="I58" i="25"/>
  <c r="G58" i="25"/>
  <c r="M57" i="25"/>
  <c r="L57" i="25"/>
  <c r="K57" i="25"/>
  <c r="J57" i="25"/>
  <c r="I57" i="25"/>
  <c r="G57" i="25"/>
  <c r="M56" i="25"/>
  <c r="L56" i="25"/>
  <c r="K56" i="25"/>
  <c r="J56" i="25"/>
  <c r="I56" i="25"/>
  <c r="G56" i="25"/>
  <c r="M55" i="25"/>
  <c r="L55" i="25"/>
  <c r="K55" i="25"/>
  <c r="J55" i="25"/>
  <c r="I55" i="25"/>
  <c r="G55" i="25"/>
  <c r="M54" i="25"/>
  <c r="L54" i="25"/>
  <c r="K54" i="25"/>
  <c r="J54" i="25"/>
  <c r="I54" i="25"/>
  <c r="G54" i="25"/>
  <c r="M53" i="25"/>
  <c r="L53" i="25"/>
  <c r="K53" i="25"/>
  <c r="J53" i="25"/>
  <c r="I53" i="25"/>
  <c r="G53" i="25"/>
  <c r="M52" i="25"/>
  <c r="L52" i="25"/>
  <c r="K52" i="25"/>
  <c r="J52" i="25"/>
  <c r="I52" i="25"/>
  <c r="G52" i="25"/>
  <c r="Y25" i="25"/>
  <c r="P16" i="25"/>
  <c r="Y24" i="25"/>
  <c r="Q15" i="25"/>
  <c r="Y23" i="25"/>
  <c r="Q14" i="25"/>
  <c r="Y22" i="25"/>
  <c r="Q13" i="25"/>
  <c r="Y21" i="25"/>
  <c r="Q12" i="25"/>
  <c r="Z20" i="25"/>
  <c r="Y20" i="25"/>
  <c r="Z12" i="25"/>
  <c r="Z19" i="25" s="1"/>
  <c r="X12" i="25"/>
  <c r="X13" i="25" s="1"/>
  <c r="W12" i="25"/>
  <c r="W13" i="25" s="1"/>
  <c r="V12" i="25"/>
  <c r="V13" i="25" s="1"/>
  <c r="M66" i="24"/>
  <c r="L66" i="24"/>
  <c r="H66" i="24"/>
  <c r="G66" i="24"/>
  <c r="F37" i="21"/>
  <c r="F36" i="21"/>
  <c r="F35" i="21"/>
  <c r="F34" i="21"/>
  <c r="D30" i="21"/>
  <c r="C30" i="21"/>
  <c r="D29" i="21"/>
  <c r="D28" i="21"/>
  <c r="D27" i="21"/>
  <c r="D26" i="21"/>
  <c r="N21" i="21"/>
  <c r="M21" i="21"/>
  <c r="L21" i="21"/>
  <c r="K21" i="21"/>
  <c r="J21" i="21"/>
  <c r="I21" i="21"/>
  <c r="H21" i="21"/>
  <c r="G21" i="21"/>
  <c r="F21" i="21"/>
  <c r="E21" i="21"/>
  <c r="D21" i="21"/>
  <c r="C21" i="21"/>
  <c r="F15" i="21"/>
  <c r="F14" i="21"/>
  <c r="F13" i="21"/>
  <c r="F12" i="21"/>
  <c r="F11" i="21"/>
  <c r="F10" i="21"/>
  <c r="F9" i="21"/>
  <c r="F8" i="21"/>
  <c r="F7" i="21"/>
  <c r="F6" i="21"/>
  <c r="F5" i="21"/>
  <c r="F4" i="21"/>
  <c r="W16" i="25" l="1"/>
  <c r="V19" i="25"/>
  <c r="X19" i="25"/>
  <c r="W15" i="25"/>
  <c r="V15" i="25"/>
  <c r="V16" i="25"/>
  <c r="W19" i="25"/>
  <c r="X15" i="25"/>
  <c r="X18" i="25"/>
  <c r="X14" i="25"/>
  <c r="T12" i="25"/>
  <c r="T13" i="25" s="1"/>
  <c r="T14" i="25" s="1"/>
  <c r="T15" i="25" s="1"/>
  <c r="T16" i="25" s="1"/>
  <c r="T17" i="25" s="1"/>
  <c r="T18" i="25" s="1"/>
  <c r="W18" i="25"/>
  <c r="W14" i="25"/>
  <c r="V18" i="25"/>
  <c r="V14" i="25"/>
  <c r="X17" i="25"/>
  <c r="W17" i="25"/>
  <c r="V17" i="25"/>
  <c r="W21" i="25" l="1"/>
  <c r="W24" i="25"/>
  <c r="W20" i="25"/>
  <c r="W22" i="25"/>
  <c r="W23" i="25"/>
  <c r="W25" i="25"/>
  <c r="X21" i="25"/>
  <c r="X24" i="25"/>
  <c r="X20" i="25"/>
  <c r="X23" i="25"/>
  <c r="X22" i="25"/>
  <c r="X25" i="25"/>
  <c r="V21" i="25"/>
  <c r="R12" i="25"/>
  <c r="V24" i="25"/>
  <c r="V20" i="25"/>
  <c r="R13" i="25" s="1"/>
  <c r="V23" i="25"/>
  <c r="V22" i="25"/>
  <c r="R15" i="25" s="1"/>
  <c r="V25" i="25"/>
  <c r="R14" i="25"/>
  <c r="T19" i="25" l="1"/>
  <c r="T20" i="25" s="1"/>
  <c r="T21" i="25" s="1"/>
  <c r="T22" i="25" s="1"/>
  <c r="T23" i="25" s="1"/>
  <c r="T24" i="25" s="1"/>
  <c r="T25"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charset val="134"/>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F64" authorId="0" shapeId="0" xr:uid="{00000000-0006-0000-0300-00000100000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charset val="134"/>
          </rPr>
          <t>Insert Table</t>
        </r>
      </text>
    </comment>
    <comment ref="D2" authorId="0" shapeId="0" xr:uid="{00000000-0006-0000-0400-000002000000}">
      <text>
        <r>
          <rPr>
            <b/>
            <sz val="8"/>
            <rFont val="Tahoma"/>
            <charset val="134"/>
          </rPr>
          <t>Insert Table</t>
        </r>
      </text>
    </comment>
    <comment ref="G3" authorId="1" shapeId="0" xr:uid="{00000000-0006-0000-0400-000003000000}">
      <text>
        <r>
          <rPr>
            <b/>
            <sz val="8"/>
            <rFont val="Tahoma"/>
            <charset val="134"/>
          </rPr>
          <t>Amit Kanudia:</t>
        </r>
        <r>
          <rPr>
            <sz val="8"/>
            <rFont val="Tahoma"/>
            <charset val="134"/>
          </rPr>
          <t xml:space="preserve">
10/12/2015
default value
</t>
        </r>
      </text>
    </comment>
    <comment ref="AI3" authorId="1" shapeId="0" xr:uid="{00000000-0006-0000-0400-000004000000}">
      <text>
        <r>
          <rPr>
            <b/>
            <sz val="8"/>
            <rFont val="Tahoma"/>
            <charset val="134"/>
          </rPr>
          <t>Amit Kanudia:</t>
        </r>
        <r>
          <rPr>
            <sz val="8"/>
            <rFont val="Tahoma"/>
            <charset val="134"/>
          </rPr>
          <t xml:space="preserve">
10/12/2015
default value
</t>
        </r>
      </text>
    </comment>
    <comment ref="A36" authorId="0" shapeId="0" xr:uid="{00000000-0006-0000-0400-000005000000}">
      <text>
        <r>
          <rPr>
            <b/>
            <sz val="8"/>
            <rFont val="Tahoma"/>
            <charset val="134"/>
          </rPr>
          <t>Insert Table</t>
        </r>
      </text>
    </comment>
    <comment ref="B46" authorId="2" shapeId="0" xr:uid="{00000000-0006-0000-0400-000006000000}">
      <text>
        <r>
          <rPr>
            <b/>
            <sz val="9"/>
            <rFont val="Tahoma"/>
            <charset val="134"/>
          </rPr>
          <t>ese-veda01:</t>
        </r>
        <r>
          <rPr>
            <sz val="9"/>
            <rFont val="Tahoma"/>
            <charset val="134"/>
          </rPr>
          <t xml:space="preserve">
WN: inserted zero availability in WP for reserve capacity.</t>
        </r>
      </text>
    </comment>
  </commentList>
</comments>
</file>

<file path=xl/sharedStrings.xml><?xml version="1.0" encoding="utf-8"?>
<sst xmlns="http://schemas.openxmlformats.org/spreadsheetml/2006/main" count="1962" uniqueCount="313">
  <si>
    <t>~TFM_INS</t>
  </si>
  <si>
    <t>TimeSlice</t>
  </si>
  <si>
    <t>LimType</t>
  </si>
  <si>
    <t>Attribute</t>
  </si>
  <si>
    <t>Year</t>
  </si>
  <si>
    <t>AllRegions</t>
  </si>
  <si>
    <t>RD</t>
  </si>
  <si>
    <t>G_YRFR</t>
  </si>
  <si>
    <t>RN</t>
  </si>
  <si>
    <t>RP</t>
  </si>
  <si>
    <t>SD</t>
  </si>
  <si>
    <t>SN</t>
  </si>
  <si>
    <t>SP</t>
  </si>
  <si>
    <t>FD</t>
  </si>
  <si>
    <t>FN</t>
  </si>
  <si>
    <t>FP</t>
  </si>
  <si>
    <t>WD</t>
  </si>
  <si>
    <t>WN</t>
  </si>
  <si>
    <t>WP</t>
  </si>
  <si>
    <t>Time slices</t>
  </si>
  <si>
    <t>YRFR</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</si>
  <si>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</si>
  <si>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</si>
  <si>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</si>
  <si>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</si>
  <si>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</si>
  <si>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</si>
  <si>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</si>
  <si>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</si>
  <si>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</si>
  <si>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</si>
  <si>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</si>
  <si>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</si>
  <si>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</si>
  <si>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</si>
  <si>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</si>
  <si>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</si>
  <si>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</si>
  <si>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</si>
  <si>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</si>
  <si>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</si>
  <si>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</si>
  <si>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</si>
  <si>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</si>
  <si>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FX</t>
  </si>
  <si>
    <t>LIFE</t>
  </si>
  <si>
    <t>DMD</t>
  </si>
  <si>
    <t>TRA_Car</t>
  </si>
  <si>
    <t>TRA_Bus</t>
  </si>
  <si>
    <t>TRA_Tru</t>
  </si>
  <si>
    <t>TRA_Mot</t>
  </si>
  <si>
    <t>R[_]ES*WatHeat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</si>
  <si>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</si>
  <si>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</si>
  <si>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</si>
  <si>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</si>
  <si>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</si>
  <si>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</si>
  <si>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</si>
  <si>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</si>
  <si>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</si>
  <si>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</si>
  <si>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</si>
  <si>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</si>
  <si>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</si>
  <si>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</si>
  <si>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</si>
  <si>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</si>
  <si>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</si>
  <si>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</si>
  <si>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</si>
  <si>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</si>
  <si>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</si>
  <si>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</si>
  <si>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</si>
  <si>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</si>
  <si>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</si>
  <si>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</si>
  <si>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</si>
  <si>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</si>
  <si>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</si>
  <si>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</si>
  <si>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</si>
  <si>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</si>
  <si>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</si>
  <si>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</si>
  <si>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</si>
  <si>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</si>
  <si>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</si>
  <si>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</si>
  <si>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</si>
  <si>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</si>
  <si>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</si>
  <si>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</si>
  <si>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</si>
  <si>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</si>
  <si>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NCAP_AF</t>
  </si>
  <si>
    <t>2020,2100</t>
  </si>
  <si>
    <t>EEPP_WindON</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</si>
  <si>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</si>
  <si>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EEPP_WindOFF</t>
  </si>
  <si>
    <t>EEPP_PV</t>
  </si>
  <si>
    <t>TFM_INS</t>
  </si>
  <si>
    <t>FD,FN,FP</t>
  </si>
  <si>
    <t>EEPP_OCE</t>
  </si>
  <si>
    <t>RD,RN,RP</t>
  </si>
  <si>
    <t>SD,SN,SP</t>
  </si>
  <si>
    <t>WD,WN</t>
  </si>
  <si>
    <t>*PV stock is from https://www.statista.com/statistics/472761/capacity-solar-pv-energy-in-canada-by-province/</t>
  </si>
  <si>
    <t>*onshore provincial wind capacity is from 2021 dat, mapped in https://www.sciencedirect.com/science/article/pii/S1364032122005792#fig1</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</si>
  <si>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</si>
  <si>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</si>
  <si>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</si>
  <si>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</si>
  <si>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</si>
  <si>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</si>
  <si>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</si>
  <si>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EUHYDRUN00</t>
  </si>
  <si>
    <t>*SA: 890MW, from https://www.cer-rec.gc.ca/en/data-analysis/energy-markets/provincial-territorial-energy-profiles/provincial-territorial-energy-profiles-saskatchewan.html</t>
  </si>
  <si>
    <t>*AB's data sourced from https://doi.org/10.1016/j.renene.2022.07.033</t>
  </si>
  <si>
    <t>*BC: 16017MW sourced from https://www.cer-rec.gc.ca/en/data-analysis/energy-commodities/electricity/report/canadas-renewable-power/provinces/renewable-power-canada-british-columbia.html</t>
  </si>
  <si>
    <t>*Assuming the existing hydropower stock doesn't shrink/decommissioned during 2020-2050, following the rule of EU-TIMES</t>
  </si>
  <si>
    <t>DAM</t>
  </si>
  <si>
    <t>RUN-OF-RIVER</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</si>
  <si>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</si>
  <si>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</si>
  <si>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</si>
  <si>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</si>
  <si>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*following the rules of EU-TIMES, it shows that original hydropower capacity could live long to 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</si>
  <si>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</si>
  <si>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</si>
  <si>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</si>
  <si>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</si>
  <si>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</si>
  <si>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</si>
  <si>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Fall Day</t>
  </si>
  <si>
    <t>Fall Night</t>
  </si>
  <si>
    <t>Fall Peak</t>
  </si>
  <si>
    <t>Spring Day</t>
  </si>
  <si>
    <t>Spring Night</t>
  </si>
  <si>
    <t>Spring Peak</t>
  </si>
  <si>
    <t>Summer Day</t>
  </si>
  <si>
    <t>Summer Night</t>
  </si>
  <si>
    <t>Summer Peak</t>
  </si>
  <si>
    <t>Winter Day</t>
  </si>
  <si>
    <t>Winter Night</t>
  </si>
  <si>
    <t>SI</t>
  </si>
  <si>
    <t>SK</t>
  </si>
  <si>
    <t>UK</t>
  </si>
  <si>
    <t>NO</t>
  </si>
  <si>
    <t>Winter Peak</t>
  </si>
  <si>
    <t>EEPP_HYDPS</t>
  </si>
  <si>
    <t>This is now in UC_Storage without using EEPP_HYDPS</t>
  </si>
  <si>
    <t>PASTI</t>
  </si>
  <si>
    <t>LT</t>
  </si>
  <si>
    <t>LU</t>
  </si>
  <si>
    <t>LV</t>
  </si>
  <si>
    <t>MT</t>
  </si>
  <si>
    <t>NL</t>
  </si>
  <si>
    <t>PL</t>
  </si>
  <si>
    <t>PT</t>
  </si>
  <si>
    <t>RO</t>
  </si>
  <si>
    <t>SE</t>
  </si>
  <si>
    <t>STG_EFF</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</si>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</sst>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5">
    <font>
      <sz val="1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u/>
      <sz val="10"/>
      <name val="Arial"/>
      <charset val="134"/>
    </font>
    <font>
      <b/>
      <sz val="10"/>
      <name val="Arial"/>
      <charset val="134"/>
    </font>
    <font>
      <sz val="10"/>
      <color rgb="FFFF0000"/>
      <name val="Arial"/>
      <charset val="134"/>
    </font>
    <font>
      <b/>
      <sz val="10"/>
      <color rgb="FFFF0000"/>
      <name val="Arial"/>
      <charset val="134"/>
    </font>
    <font>
      <sz val="12"/>
      <color rgb="FFFF0000"/>
      <name val="Arial"/>
      <charset val="134"/>
    </font>
    <font>
      <b/>
      <sz val="14"/>
      <color rgb="FFFF0000"/>
      <name val="Arial"/>
      <charset val="134"/>
    </font>
    <font>
      <sz val="10"/>
      <color rgb="FFC00000"/>
      <name val="Arial"/>
      <charset val="134"/>
    </font>
    <font>
      <b/>
      <sz val="10"/>
      <color rgb="FFC00000"/>
      <name val="Arial"/>
      <charset val="134"/>
    </font>
    <font>
      <sz val="10"/>
      <color theme="1"/>
      <name val="Arial"/>
      <charset val="134"/>
    </font>
    <font>
      <sz val="11"/>
      <color rgb="FFFF0000"/>
      <name val="Calibri"/>
      <charset val="134"/>
      <scheme val="minor"/>
    </font>
    <font>
      <sz val="10"/>
      <name val="Courier"/>
      <charset val="134"/>
    </font>
    <font>
      <b/>
      <sz val="7"/>
      <color rgb="FF48433F"/>
      <name val="Lucida Sans Unicode"/>
      <charset val="134"/>
    </font>
    <font>
      <sz val="7"/>
      <color rgb="FF48433F"/>
      <name val="Lucida Sans Unicode"/>
      <charset val="134"/>
    </font>
    <font>
      <b/>
      <sz val="8"/>
      <name val="Tahoma"/>
      <charset val="134"/>
    </font>
    <font>
      <sz val="9"/>
      <name val="Tahoma"/>
      <charset val="134"/>
    </font>
    <font>
      <sz val="8"/>
      <name val="Tahoma"/>
      <charset val="134"/>
    </font>
    <font>
      <b/>
      <sz val="9"/>
      <name val="Tahoma"/>
      <charset val="134"/>
    </font>
    <font>
      <sz val="10"/>
      <name val="Arial"/>
      <charset val="134"/>
    </font>
    <font>
      <sz val="11"/>
      <color rgb="FF000000"/>
      <name val="Calibri"/>
      <family val="2"/>
    </font>
  </fonts>
  <fills count="9">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374370555742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5117038483843"/>
        <bgColor indexed="64"/>
      </patternFill>
    </fill>
    <fill>
      <patternFill patternType="solid">
        <fgColor rgb="FFFFFFCC"/>
        <bgColor indexed="64"/>
      </patternFill>
    </fill>
  </fills>
  <borders count="6">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23" fillId="0" borderId="0"/>
    <xf numFmtId="0" fontId="1" fillId="0" borderId="0"/>
    <xf numFmtId="0" fontId="1"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16" fillId="0" borderId="0"/>
    <xf numFmtId="0" fontId="1" fillId="8" borderId="5" applyNumberFormat="0" applyFon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23" fillId="0" borderId="0"/>
  </cellStyleXfs>
  <cellXfs count="52">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0" borderId="0" xfId="0" applyFill="1"/>
    <xf numFmtId="0" fontId="0" fillId="4" borderId="0" xfId="0" applyFill="1"/>
    <xf numFmtId="0" fontId="6" fillId="0" borderId="0" xfId="0" applyFont="1"/>
    <xf numFmtId="0" fontId="0" fillId="0" borderId="2" xfId="0" applyBorder="1"/>
    <xf numFmtId="0" fontId="0" fillId="0" borderId="2" xfId="0" applyFont="1" applyBorder="1"/>
    <xf numFmtId="0" fontId="7" fillId="0" borderId="2" xfId="0" applyFont="1" applyBorder="1"/>
    <xf numFmtId="0" fontId="8" fillId="0" borderId="2" xfId="0" applyFont="1" applyBorder="1"/>
    <xf numFmtId="0" fontId="9" fillId="0" borderId="2" xfId="0" applyFont="1" applyBorder="1"/>
    <xf numFmtId="0" fontId="0" fillId="0" borderId="0" xfId="0" applyFont="1"/>
    <xf numFmtId="49" fontId="0"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0" fillId="5" borderId="2" xfId="0" applyFill="1" applyBorder="1"/>
    <xf numFmtId="0" fontId="0" fillId="5" borderId="0" xfId="0" applyFill="1"/>
    <xf numFmtId="0" fontId="7" fillId="5" borderId="2" xfId="0" applyFont="1" applyFill="1" applyBorder="1"/>
    <xf numFmtId="49" fontId="0" fillId="5" borderId="2" xfId="0" applyNumberFormat="1" applyFont="1" applyFill="1" applyBorder="1"/>
    <xf numFmtId="49" fontId="0" fillId="5" borderId="0" xfId="0" applyNumberFormat="1" applyFont="1" applyFill="1" applyBorder="1"/>
    <xf numFmtId="0" fontId="14" fillId="5" borderId="0" xfId="0" applyFont="1" applyFill="1"/>
    <xf numFmtId="0" fontId="0" fillId="5" borderId="0" xfId="0" applyFont="1" applyFill="1"/>
    <xf numFmtId="0" fontId="0" fillId="5" borderId="2" xfId="0" applyFont="1" applyFill="1" applyBorder="1"/>
    <xf numFmtId="0" fontId="0" fillId="6" borderId="0" xfId="0" applyFill="1"/>
    <xf numFmtId="0" fontId="9" fillId="0" borderId="0" xfId="0" applyFont="1"/>
    <xf numFmtId="0" fontId="14" fillId="0" borderId="2" xfId="0" applyFont="1" applyBorder="1"/>
    <xf numFmtId="0" fontId="14" fillId="0" borderId="3" xfId="0" applyFont="1" applyBorder="1"/>
    <xf numFmtId="0" fontId="15" fillId="0" borderId="2" xfId="4" applyFont="1" applyBorder="1"/>
    <xf numFmtId="0" fontId="23" fillId="0" borderId="0" xfId="3"/>
    <xf numFmtId="2" fontId="0" fillId="7" borderId="0" xfId="0" applyNumberFormat="1" applyFill="1"/>
    <xf numFmtId="0" fontId="0" fillId="0" borderId="4" xfId="0" applyFont="1" applyBorder="1"/>
    <xf numFmtId="0" fontId="23" fillId="0" borderId="4" xfId="3" applyBorder="1"/>
    <xf numFmtId="2" fontId="0" fillId="7" borderId="4" xfId="0" applyNumberFormat="1" applyFill="1" applyBorder="1"/>
    <xf numFmtId="0" fontId="24" fillId="0" borderId="0" xfId="0" applyFont="1"/>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186556</xdr:colOff>
      <xdr:row>2</xdr:row>
      <xdr:rowOff>127385</xdr:rowOff>
    </xdr:from>
    <xdr:to>
      <xdr:col>30</xdr:col>
      <xdr:colOff>19952</xdr:colOff>
      <xdr:row>12</xdr:row>
      <xdr:rowOff>172652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225155" y="444500"/>
          <a:ext cx="5231130" cy="1852930"/>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8324850" y="5702300"/>
          <a:ext cx="5242560" cy="18522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120726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9480550" y="10626725"/>
          <a:ext cx="6732270" cy="48933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970125" y="6342380"/>
          <a:ext cx="5245735" cy="18586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efreshError="1">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37"/>
  <sheetViews>
    <sheetView topLeftCell="A18" workbookViewId="0">
      <selection activeCell="Q1" sqref="Q1:U16"/>
    </sheetView>
  </sheetViews>
  <sheetFormatPr defaultColWidth="9" defaultRowHeight="12.5"/>
  <cols>
    <col min="6" max="6" width="12" customWidth="1"/>
    <col min="18" max="18" width="16.36328125" customWidth="1"/>
  </cols>
  <sheetData>
    <row r="2" spans="1:6">
      <c r="A2" s="30"/>
      <c r="B2" s="30" t="s">
        <v>0</v>
      </c>
      <c r="C2" s="30"/>
      <c r="D2" s="30"/>
      <c r="E2" s="30"/>
      <c r="F2" s="30"/>
    </row>
    <row r="3" spans="1:6">
      <c r="A3" s="30"/>
      <c r="B3" s="30" t="s">
        <v>1</v>
      </c>
      <c r="C3" s="30" t="s">
        <v>2</v>
      </c>
      <c r="D3" s="30" t="s">
        <v>3</v>
      </c>
      <c r="E3" s="30" t="s">
        <v>4</v>
      </c>
      <c r="F3" s="30" t="s">
        <v>5</v>
      </c>
    </row>
    <row r="4" spans="1:6">
      <c r="A4" s="30"/>
      <c r="B4" s="30" t="s">
        <v>6</v>
      </c>
      <c r="C4" s="30"/>
      <c r="D4" s="30" t="s">
        <v>7</v>
      </c>
      <c r="E4" s="30"/>
      <c r="F4" s="30">
        <f>[1]TimeSlices!C22</f>
        <v>9.4178082191780796E-2</v>
      </c>
    </row>
    <row r="5" spans="1:6">
      <c r="A5" s="30"/>
      <c r="B5" s="30" t="s">
        <v>8</v>
      </c>
      <c r="C5" s="30"/>
      <c r="D5" s="30" t="s">
        <v>7</v>
      </c>
      <c r="E5" s="30"/>
      <c r="F5" s="30">
        <f>[1]TimeSlices!D22</f>
        <v>0.102739726027397</v>
      </c>
    </row>
    <row r="6" spans="1:6">
      <c r="A6" s="30"/>
      <c r="B6" s="30" t="s">
        <v>9</v>
      </c>
      <c r="C6" s="30"/>
      <c r="D6" s="30" t="s">
        <v>7</v>
      </c>
      <c r="E6" s="30"/>
      <c r="F6" s="30">
        <f>[1]TimeSlices!E22</f>
        <v>8.5616438356164396E-3</v>
      </c>
    </row>
    <row r="7" spans="1:6">
      <c r="A7" s="30"/>
      <c r="B7" s="30" t="s">
        <v>10</v>
      </c>
      <c r="C7" s="30"/>
      <c r="D7" s="30" t="s">
        <v>7</v>
      </c>
      <c r="E7" s="30"/>
      <c r="F7" s="30">
        <f>[1]TimeSlices!F22</f>
        <v>0.12682648401826499</v>
      </c>
    </row>
    <row r="8" spans="1:6">
      <c r="A8" s="30"/>
      <c r="B8" s="30" t="s">
        <v>11</v>
      </c>
      <c r="C8" s="30"/>
      <c r="D8" s="30" t="s">
        <v>7</v>
      </c>
      <c r="E8" s="30"/>
      <c r="F8" s="30">
        <f>[1]TimeSlices!G22</f>
        <v>0.13835616438356199</v>
      </c>
    </row>
    <row r="9" spans="1:6">
      <c r="A9" s="30"/>
      <c r="B9" s="30" t="s">
        <v>12</v>
      </c>
      <c r="C9" s="30"/>
      <c r="D9" s="30" t="s">
        <v>7</v>
      </c>
      <c r="E9" s="30"/>
      <c r="F9" s="30">
        <f>[1]TimeSlices!H22</f>
        <v>1.15296803652968E-2</v>
      </c>
    </row>
    <row r="10" spans="1:6">
      <c r="A10" s="30"/>
      <c r="B10" s="30" t="s">
        <v>13</v>
      </c>
      <c r="C10" s="30"/>
      <c r="D10" s="30" t="s">
        <v>7</v>
      </c>
      <c r="E10" s="30"/>
      <c r="F10" s="30">
        <f>[1]TimeSlices!I22</f>
        <v>9.9200913242009095E-2</v>
      </c>
    </row>
    <row r="11" spans="1:6">
      <c r="A11" s="30"/>
      <c r="B11" s="30" t="s">
        <v>14</v>
      </c>
      <c r="C11" s="30"/>
      <c r="D11" s="30" t="s">
        <v>7</v>
      </c>
      <c r="E11" s="30"/>
      <c r="F11" s="30">
        <f>[1]TimeSlices!J22</f>
        <v>0.108219178082192</v>
      </c>
    </row>
    <row r="12" spans="1:6">
      <c r="A12" s="30"/>
      <c r="B12" s="30" t="s">
        <v>15</v>
      </c>
      <c r="C12" s="30"/>
      <c r="D12" s="30" t="s">
        <v>7</v>
      </c>
      <c r="E12" s="30"/>
      <c r="F12" s="30">
        <f>[1]TimeSlices!K22</f>
        <v>9.0182648401826507E-3</v>
      </c>
    </row>
    <row r="13" spans="1:6">
      <c r="A13" s="30"/>
      <c r="B13" s="30" t="s">
        <v>16</v>
      </c>
      <c r="C13" s="30"/>
      <c r="D13" s="30" t="s">
        <v>7</v>
      </c>
      <c r="E13" s="30"/>
      <c r="F13" s="30">
        <f>[1]TimeSlices!L22</f>
        <v>0.13812785388127899</v>
      </c>
    </row>
    <row r="14" spans="1:6">
      <c r="A14" s="30"/>
      <c r="B14" s="30" t="s">
        <v>17</v>
      </c>
      <c r="C14" s="30"/>
      <c r="D14" s="30" t="s">
        <v>7</v>
      </c>
      <c r="E14" s="30"/>
      <c r="F14" s="30">
        <f>[1]TimeSlices!M22</f>
        <v>0.150684931506849</v>
      </c>
    </row>
    <row r="15" spans="1:6">
      <c r="A15" s="30"/>
      <c r="B15" s="30" t="s">
        <v>18</v>
      </c>
      <c r="C15" s="30"/>
      <c r="D15" s="30" t="s">
        <v>7</v>
      </c>
      <c r="E15" s="30"/>
      <c r="F15" s="30">
        <f>[1]TimeSlices!N22</f>
        <v>1.25570776255708E-2</v>
      </c>
    </row>
    <row r="17" spans="2:20">
      <c r="Q17" s="24"/>
      <c r="R17" s="24"/>
      <c r="S17" s="46"/>
      <c r="T17" s="47"/>
    </row>
    <row r="18" spans="2:20">
      <c r="B18" t="s">
        <v>19</v>
      </c>
      <c r="Q18" s="24"/>
      <c r="R18" s="24"/>
      <c r="S18" s="46"/>
      <c r="T18" s="47"/>
    </row>
    <row r="19" spans="2:20">
      <c r="Q19" s="24"/>
      <c r="R19" s="24"/>
      <c r="S19" s="46"/>
      <c r="T19" s="47"/>
    </row>
    <row r="20" spans="2:20">
      <c r="B20" t="s">
        <v>3</v>
      </c>
      <c r="C20" t="s">
        <v>6</v>
      </c>
      <c r="D20" t="s">
        <v>8</v>
      </c>
      <c r="E20" t="s">
        <v>9</v>
      </c>
      <c r="F20" t="s">
        <v>10</v>
      </c>
      <c r="G20" t="s">
        <v>11</v>
      </c>
      <c r="H20" t="s">
        <v>12</v>
      </c>
      <c r="I20" t="s">
        <v>13</v>
      </c>
      <c r="J20" t="s">
        <v>14</v>
      </c>
      <c r="K20" t="s">
        <v>15</v>
      </c>
      <c r="L20" t="s">
        <v>16</v>
      </c>
      <c r="M20" t="s">
        <v>17</v>
      </c>
      <c r="N20" t="s">
        <v>18</v>
      </c>
      <c r="Q20" s="48"/>
      <c r="R20" s="48"/>
      <c r="S20" s="49"/>
      <c r="T20" s="50"/>
    </row>
    <row r="21" spans="2:20">
      <c r="B21" t="s">
        <v>20</v>
      </c>
      <c r="C21">
        <f>C34/$F34*$D26</f>
        <v>9.4178082191780796E-2</v>
      </c>
      <c r="D21">
        <f>D34/$F34*$D26</f>
        <v>0.102739726027397</v>
      </c>
      <c r="E21">
        <f>E34/$F34*$D26</f>
        <v>8.5616438356164396E-3</v>
      </c>
      <c r="F21">
        <f>C35/$F35*$D27</f>
        <v>0.12682648401826499</v>
      </c>
      <c r="G21">
        <f>D35/$F35*$D27</f>
        <v>0.13835616438356199</v>
      </c>
      <c r="H21">
        <f>E35/$F35*$D27</f>
        <v>1.15296803652968E-2</v>
      </c>
      <c r="I21">
        <f>C36/$F36*$D28</f>
        <v>9.9200913242009095E-2</v>
      </c>
      <c r="J21">
        <f>D36/$F36*$D28</f>
        <v>0.108219178082192</v>
      </c>
      <c r="K21">
        <f>E36/$F36*$D28</f>
        <v>9.0182648401826507E-3</v>
      </c>
      <c r="L21">
        <f>C37/$F37*$D29</f>
        <v>0.13812785388127899</v>
      </c>
      <c r="M21">
        <f>D37/$F37*$D29</f>
        <v>0.150684931506849</v>
      </c>
      <c r="N21">
        <f>E37/$F37*$D29</f>
        <v>1.25570776255708E-2</v>
      </c>
      <c r="Q21" s="24"/>
      <c r="R21" s="24"/>
      <c r="S21" s="46"/>
      <c r="T21" s="47"/>
    </row>
    <row r="22" spans="2:20">
      <c r="Q22" s="24"/>
      <c r="R22" s="24"/>
      <c r="S22" s="46"/>
      <c r="T22" s="47"/>
    </row>
    <row r="23" spans="2:20">
      <c r="Q23" s="24"/>
      <c r="R23" s="24"/>
      <c r="S23" s="46"/>
      <c r="T23" s="47"/>
    </row>
    <row r="24" spans="2:20">
      <c r="Q24" s="48"/>
      <c r="R24" s="48"/>
      <c r="S24" s="49"/>
      <c r="T24" s="50"/>
    </row>
    <row r="25" spans="2:20">
      <c r="B25" t="s">
        <v>21</v>
      </c>
      <c r="C25" t="s">
        <v>22</v>
      </c>
      <c r="D25" t="s">
        <v>23</v>
      </c>
      <c r="E25" t="s">
        <v>24</v>
      </c>
      <c r="Q25" s="24"/>
      <c r="R25" s="24"/>
      <c r="S25" s="46"/>
      <c r="T25" s="47"/>
    </row>
    <row r="26" spans="2:20">
      <c r="B26" t="s">
        <v>25</v>
      </c>
      <c r="C26">
        <v>75</v>
      </c>
      <c r="D26">
        <f>C26/C30</f>
        <v>0.20547945205479501</v>
      </c>
      <c r="E26" t="s">
        <v>26</v>
      </c>
      <c r="Q26" s="24"/>
      <c r="R26" s="24"/>
      <c r="S26" s="46"/>
      <c r="T26" s="47"/>
    </row>
    <row r="27" spans="2:20">
      <c r="B27" t="s">
        <v>27</v>
      </c>
      <c r="C27">
        <v>101</v>
      </c>
      <c r="D27">
        <f>C27/C30</f>
        <v>0.27671232876712298</v>
      </c>
      <c r="E27" t="s">
        <v>28</v>
      </c>
      <c r="Q27" s="24"/>
      <c r="R27" s="24"/>
      <c r="S27" s="46"/>
      <c r="T27" s="47"/>
    </row>
    <row r="28" spans="2:20">
      <c r="B28" t="s">
        <v>29</v>
      </c>
      <c r="C28">
        <v>79</v>
      </c>
      <c r="D28">
        <f>C28/C30</f>
        <v>0.216438356164384</v>
      </c>
      <c r="E28" t="s">
        <v>30</v>
      </c>
      <c r="Q28" s="24"/>
      <c r="R28" s="24"/>
      <c r="S28" s="46"/>
      <c r="T28" s="47"/>
    </row>
    <row r="29" spans="2:20">
      <c r="B29" t="s">
        <v>31</v>
      </c>
      <c r="C29">
        <v>110</v>
      </c>
      <c r="D29">
        <f>C29/C30</f>
        <v>0.301369863013699</v>
      </c>
      <c r="E29" t="s">
        <v>32</v>
      </c>
    </row>
    <row r="30" spans="2:20">
      <c r="C30">
        <f>SUM(C26:C29)</f>
        <v>365</v>
      </c>
      <c r="D30">
        <f>SUM(D26:D29)</f>
        <v>1</v>
      </c>
    </row>
    <row r="33" spans="2:6">
      <c r="B33" t="s">
        <v>33</v>
      </c>
      <c r="C33" t="s">
        <v>34</v>
      </c>
      <c r="D33" t="s">
        <v>35</v>
      </c>
      <c r="E33" t="s">
        <v>36</v>
      </c>
    </row>
    <row r="34" spans="2:6">
      <c r="B34" t="s">
        <v>25</v>
      </c>
      <c r="C34">
        <v>11</v>
      </c>
      <c r="D34">
        <v>12</v>
      </c>
      <c r="E34">
        <v>1</v>
      </c>
      <c r="F34">
        <f>SUM(C34:E34)</f>
        <v>24</v>
      </c>
    </row>
    <row r="35" spans="2:6">
      <c r="B35" t="s">
        <v>27</v>
      </c>
      <c r="C35">
        <v>11</v>
      </c>
      <c r="D35">
        <v>12</v>
      </c>
      <c r="E35">
        <v>1</v>
      </c>
      <c r="F35">
        <f>SUM(C35:E35)</f>
        <v>24</v>
      </c>
    </row>
    <row r="36" spans="2:6">
      <c r="B36" t="s">
        <v>29</v>
      </c>
      <c r="C36">
        <v>11</v>
      </c>
      <c r="D36">
        <v>12</v>
      </c>
      <c r="E36">
        <v>1</v>
      </c>
      <c r="F36">
        <f>SUM(C36:E36)</f>
        <v>24</v>
      </c>
    </row>
    <row r="37" spans="2:6">
      <c r="B37" t="s">
        <v>31</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H19" sqref="H19"/>
    </sheetView>
  </sheetViews>
  <sheetFormatPr defaultColWidth="9.1796875" defaultRowHeight="12.5"/>
  <cols>
    <col min="1" max="2" width="9.1796875" style="30"/>
    <col min="3" max="3" width="11.453125" style="30" customWidth="1"/>
    <col min="4" max="4" width="10.7265625" style="30" customWidth="1"/>
    <col min="5" max="5" width="9.1796875" style="30"/>
    <col min="6" max="6" width="9.81640625" style="30" customWidth="1"/>
    <col min="7" max="7" width="9.1796875" style="30"/>
    <col min="8" max="8" width="12.81640625" style="30" customWidth="1"/>
    <col min="9" max="9" width="11.453125" style="30" customWidth="1"/>
    <col min="10" max="10" width="9.1796875" style="30"/>
    <col min="11" max="11" width="15.1796875" style="30" customWidth="1"/>
    <col min="12" max="16384" width="9.1796875" style="30"/>
  </cols>
  <sheetData>
    <row r="3" spans="1:12">
      <c r="A3" s="30" t="s">
        <v>0</v>
      </c>
    </row>
    <row r="4" spans="1:12">
      <c r="A4" s="30" t="s">
        <v>1</v>
      </c>
      <c r="B4" s="30" t="s">
        <v>2</v>
      </c>
      <c r="C4" s="30" t="s">
        <v>3</v>
      </c>
      <c r="D4" s="30" t="s">
        <v>37</v>
      </c>
      <c r="E4" s="30" t="s">
        <v>4</v>
      </c>
      <c r="F4" s="30" t="s">
        <v>5</v>
      </c>
      <c r="G4" s="30" t="s">
        <v>38</v>
      </c>
      <c r="H4" s="30" t="s">
        <v>39</v>
      </c>
      <c r="I4" s="30" t="s">
        <v>40</v>
      </c>
      <c r="J4" s="30" t="s">
        <v>41</v>
      </c>
      <c r="K4" s="30" t="s">
        <v>42</v>
      </c>
      <c r="L4" s="30" t="s">
        <v>43</v>
      </c>
    </row>
    <row r="5" spans="1:12" ht="14.5">
      <c r="B5" s="30" t="s">
        <v>44</v>
      </c>
      <c r="C5" s="22" t="s">
        <v>45</v>
      </c>
      <c r="D5" s="22"/>
      <c r="E5" s="22"/>
      <c r="F5" s="22">
        <v>12</v>
      </c>
      <c r="G5" s="22" t="s">
        <v>46</v>
      </c>
      <c r="H5" s="22"/>
      <c r="I5" s="22"/>
      <c r="J5" s="22"/>
      <c r="K5" s="45" t="s">
        <v>47</v>
      </c>
    </row>
    <row r="6" spans="1:12">
      <c r="B6" s="30" t="s">
        <v>44</v>
      </c>
      <c r="C6" s="22" t="s">
        <v>45</v>
      </c>
      <c r="D6" s="22"/>
      <c r="E6" s="22"/>
      <c r="F6" s="22">
        <v>20</v>
      </c>
      <c r="G6" s="22" t="s">
        <v>46</v>
      </c>
      <c r="H6" s="22"/>
      <c r="I6" s="22"/>
      <c r="J6" s="22"/>
      <c r="K6" s="22" t="s">
        <v>48</v>
      </c>
    </row>
    <row r="7" spans="1:12" ht="14.5">
      <c r="C7" s="22" t="s">
        <v>45</v>
      </c>
      <c r="D7" s="22"/>
      <c r="E7" s="22"/>
      <c r="F7" s="22">
        <v>15</v>
      </c>
      <c r="G7" s="22" t="s">
        <v>46</v>
      </c>
      <c r="H7" s="22"/>
      <c r="I7" s="22"/>
      <c r="J7" s="22"/>
      <c r="K7" s="45" t="s">
        <v>49</v>
      </c>
    </row>
    <row r="8" spans="1:12">
      <c r="C8" s="22" t="s">
        <v>45</v>
      </c>
      <c r="D8" s="22"/>
      <c r="E8" s="22"/>
      <c r="F8" s="22">
        <v>12</v>
      </c>
      <c r="G8" s="22" t="s">
        <v>46</v>
      </c>
      <c r="H8" s="22"/>
      <c r="I8" s="22"/>
      <c r="J8" s="22"/>
      <c r="K8" s="22" t="s">
        <v>50</v>
      </c>
    </row>
    <row r="9" spans="1:12">
      <c r="C9" s="22" t="s">
        <v>45</v>
      </c>
      <c r="D9" s="22"/>
      <c r="E9" s="22"/>
      <c r="F9" s="22">
        <v>15</v>
      </c>
      <c r="G9" s="22"/>
      <c r="H9" s="22"/>
      <c r="I9" s="22"/>
      <c r="J9" s="22"/>
      <c r="K9" s="22" t="s">
        <v>51</v>
      </c>
    </row>
    <row r="10" spans="1:12">
      <c r="C10" s="22" t="s">
        <v>45</v>
      </c>
      <c r="D10" s="22"/>
      <c r="E10" s="22"/>
      <c r="F10" s="22">
        <v>15</v>
      </c>
      <c r="G10" s="22"/>
      <c r="H10" s="22"/>
      <c r="I10" s="22"/>
      <c r="J10" s="22"/>
      <c r="K10" s="22" t="s">
        <v>52</v>
      </c>
    </row>
    <row r="11" spans="1:12">
      <c r="C11" s="22" t="s">
        <v>45</v>
      </c>
      <c r="D11" s="22"/>
      <c r="E11" s="22"/>
      <c r="F11" s="22">
        <v>15</v>
      </c>
      <c r="G11" s="22"/>
      <c r="H11" s="22"/>
      <c r="I11" s="22"/>
      <c r="J11" s="22"/>
      <c r="K11" s="22" t="s">
        <v>53</v>
      </c>
    </row>
    <row r="12" spans="1:12">
      <c r="C12" s="22" t="s">
        <v>54</v>
      </c>
      <c r="D12" s="22"/>
      <c r="E12" s="22"/>
      <c r="F12" s="22">
        <v>0.5</v>
      </c>
      <c r="G12" s="22"/>
      <c r="H12" s="22" t="s">
        <v>55</v>
      </c>
      <c r="I12" s="22" t="s">
        <v>56</v>
      </c>
    </row>
    <row r="13" spans="1:12">
      <c r="C13" s="22" t="s">
        <v>54</v>
      </c>
      <c r="D13" s="22"/>
      <c r="E13" s="22"/>
      <c r="F13" s="22">
        <v>0.75</v>
      </c>
      <c r="G13" s="22"/>
      <c r="H13" s="22" t="s">
        <v>55</v>
      </c>
      <c r="I13" s="22" t="s">
        <v>57</v>
      </c>
    </row>
    <row r="14" spans="1:12">
      <c r="C14" s="22" t="s">
        <v>54</v>
      </c>
      <c r="D14" s="22"/>
      <c r="E14" s="22"/>
      <c r="F14" s="22">
        <v>0.5</v>
      </c>
      <c r="G14" s="22"/>
      <c r="H14" s="22" t="s">
        <v>55</v>
      </c>
      <c r="I14" s="22" t="s">
        <v>58</v>
      </c>
    </row>
    <row r="15" spans="1:12">
      <c r="C15" s="22" t="s">
        <v>54</v>
      </c>
      <c r="D15" s="22"/>
      <c r="E15" s="22"/>
      <c r="F15" s="22">
        <v>0.5</v>
      </c>
      <c r="G15" s="22"/>
      <c r="H15" s="22" t="s">
        <v>55</v>
      </c>
      <c r="I15" s="22" t="s">
        <v>59</v>
      </c>
    </row>
    <row r="16" spans="1:12">
      <c r="C16" s="22" t="s">
        <v>54</v>
      </c>
      <c r="D16" s="22"/>
      <c r="E16" s="22"/>
      <c r="F16" s="22">
        <v>0.75</v>
      </c>
      <c r="G16" s="22"/>
      <c r="H16" s="22" t="s">
        <v>55</v>
      </c>
      <c r="I16" s="22" t="s">
        <v>60</v>
      </c>
    </row>
    <row r="21" spans="3:8">
      <c r="C21" s="30" t="s">
        <v>0</v>
      </c>
    </row>
    <row r="22" spans="3:8">
      <c r="C22" s="30" t="s">
        <v>61</v>
      </c>
      <c r="D22" s="30" t="s">
        <v>62</v>
      </c>
      <c r="E22" s="30" t="s">
        <v>63</v>
      </c>
      <c r="F22" s="30" t="s">
        <v>64</v>
      </c>
      <c r="G22" s="30" t="s">
        <v>65</v>
      </c>
      <c r="H22" s="30" t="s">
        <v>66</v>
      </c>
    </row>
    <row r="23" spans="3:8">
      <c r="C23" s="30" t="s">
        <v>67</v>
      </c>
      <c r="D23" s="30" t="s">
        <v>68</v>
      </c>
      <c r="E23" s="30" t="s">
        <v>69</v>
      </c>
      <c r="F23" s="30">
        <v>0</v>
      </c>
      <c r="G23" s="30">
        <v>2</v>
      </c>
      <c r="H23" s="30" t="s">
        <v>70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topLeftCell="L81" workbookViewId="0">
      <selection activeCell="M10" sqref="M10"/>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customWidth="1"/>
    <col min="15" max="15" width="9.26953125" customWidth="1"/>
    <col min="16" max="16" width="12" customWidth="1"/>
    <col min="17" max="17" width="25.1796875" customWidth="1"/>
  </cols>
  <sheetData>
    <row r="1" spans="2:19">
      <c r="B1" s="30" t="s">
        <v>71</v>
      </c>
    </row>
    <row r="2" spans="2:19">
      <c r="C2" s="30"/>
    </row>
    <row r="4" spans="2:19">
      <c r="B4" s="22" t="s">
        <v>72</v>
      </c>
      <c r="C4" s="19"/>
      <c r="D4" s="22">
        <v>31.536000000000001</v>
      </c>
      <c r="E4" s="22" t="s">
        <v>73</v>
      </c>
      <c r="F4" s="19"/>
    </row>
    <row r="5" spans="2:19" ht="13">
      <c r="B5" s="23" t="s">
        <v>74</v>
      </c>
      <c r="C5" s="19"/>
      <c r="D5" s="19"/>
      <c r="E5" s="19"/>
      <c r="F5" s="19"/>
    </row>
    <row r="8" spans="2:19" s="30" customFormat="1">
      <c r="B8" s="30" t="s">
        <v>0</v>
      </c>
      <c r="H8" s="30" t="s">
        <v>0</v>
      </c>
      <c r="N8" s="30" t="s">
        <v>0</v>
      </c>
    </row>
    <row r="9" spans="2:19" s="30" customFormat="1">
      <c r="B9" s="30" t="s">
        <v>3</v>
      </c>
      <c r="C9" s="30" t="s">
        <v>4</v>
      </c>
      <c r="D9" s="30" t="s">
        <v>5</v>
      </c>
      <c r="E9" s="30" t="s">
        <v>75</v>
      </c>
      <c r="F9" s="30" t="s">
        <v>76</v>
      </c>
      <c r="H9" s="30" t="s">
        <v>3</v>
      </c>
      <c r="I9" s="30" t="s">
        <v>4</v>
      </c>
      <c r="J9" s="30" t="s">
        <v>5</v>
      </c>
      <c r="K9" s="30" t="s">
        <v>75</v>
      </c>
      <c r="L9" s="30" t="s">
        <v>76</v>
      </c>
      <c r="N9" s="30" t="s">
        <v>3</v>
      </c>
      <c r="O9" s="30" t="s">
        <v>4</v>
      </c>
      <c r="P9" s="30" t="s">
        <v>5</v>
      </c>
      <c r="Q9" s="30" t="s">
        <v>75</v>
      </c>
      <c r="R9" s="30" t="s">
        <v>76</v>
      </c>
      <c r="S9" s="30" t="s">
        <v>77</v>
      </c>
    </row>
    <row r="10" spans="2:19" s="30" customFormat="1">
      <c r="B10" s="30" t="s">
        <v>78</v>
      </c>
      <c r="C10" s="30">
        <v>1960</v>
      </c>
      <c r="D10" s="30">
        <v>0.32</v>
      </c>
      <c r="E10" s="30" t="s">
        <v>79</v>
      </c>
      <c r="F10" s="30" t="s">
        <v>80</v>
      </c>
      <c r="H10" s="30" t="s">
        <v>78</v>
      </c>
      <c r="I10" s="30">
        <v>1960</v>
      </c>
      <c r="J10" s="30">
        <v>0.28799999999999998</v>
      </c>
      <c r="K10" s="30" t="s">
        <v>79</v>
      </c>
      <c r="L10" s="30" t="s">
        <v>81</v>
      </c>
      <c r="N10" s="30" t="s">
        <v>82</v>
      </c>
      <c r="O10" s="30">
        <v>1960</v>
      </c>
      <c r="P10" s="30">
        <v>1.8527966932641</v>
      </c>
      <c r="Q10" s="30" t="s">
        <v>79</v>
      </c>
      <c r="R10" s="30" t="s">
        <v>83</v>
      </c>
      <c r="S10" s="30" t="s">
        <v>84</v>
      </c>
    </row>
    <row r="11" spans="2:19" s="30" customFormat="1">
      <c r="B11" s="30" t="s">
        <v>78</v>
      </c>
      <c r="C11" s="30">
        <v>1965</v>
      </c>
      <c r="D11" s="30">
        <v>0.33</v>
      </c>
      <c r="E11" s="30" t="s">
        <v>79</v>
      </c>
      <c r="F11" s="30" t="s">
        <v>80</v>
      </c>
      <c r="H11" s="30" t="s">
        <v>78</v>
      </c>
      <c r="I11" s="30">
        <v>1965</v>
      </c>
      <c r="J11" s="30">
        <v>0.29699999999999999</v>
      </c>
      <c r="K11" s="30" t="s">
        <v>79</v>
      </c>
      <c r="L11" s="30" t="s">
        <v>81</v>
      </c>
      <c r="N11" s="30" t="s">
        <v>82</v>
      </c>
      <c r="O11" s="30">
        <v>1961</v>
      </c>
      <c r="P11" s="30">
        <v>1.8435787992677599</v>
      </c>
      <c r="Q11" s="30" t="s">
        <v>79</v>
      </c>
      <c r="R11" s="30" t="s">
        <v>83</v>
      </c>
      <c r="S11" s="30" t="s">
        <v>84</v>
      </c>
    </row>
    <row r="12" spans="2:19" s="30" customFormat="1">
      <c r="B12" s="30" t="s">
        <v>78</v>
      </c>
      <c r="C12" s="30">
        <v>1970</v>
      </c>
      <c r="D12" s="30">
        <v>0.34</v>
      </c>
      <c r="E12" s="30" t="s">
        <v>79</v>
      </c>
      <c r="F12" s="30" t="s">
        <v>80</v>
      </c>
      <c r="H12" s="30" t="s">
        <v>78</v>
      </c>
      <c r="I12" s="30">
        <v>1970</v>
      </c>
      <c r="J12" s="30">
        <v>0.30599999999999999</v>
      </c>
      <c r="K12" s="30" t="s">
        <v>79</v>
      </c>
      <c r="L12" s="30" t="s">
        <v>81</v>
      </c>
      <c r="N12" s="30" t="s">
        <v>82</v>
      </c>
      <c r="O12" s="30">
        <v>1962</v>
      </c>
      <c r="P12" s="30">
        <v>1.83440676544056</v>
      </c>
      <c r="Q12" s="30" t="s">
        <v>79</v>
      </c>
      <c r="R12" s="30" t="s">
        <v>83</v>
      </c>
      <c r="S12" s="30" t="s">
        <v>84</v>
      </c>
    </row>
    <row r="13" spans="2:19" s="30" customFormat="1">
      <c r="B13" s="30" t="s">
        <v>78</v>
      </c>
      <c r="C13" s="30">
        <v>1975</v>
      </c>
      <c r="D13" s="30">
        <v>0.35</v>
      </c>
      <c r="E13" s="30" t="s">
        <v>79</v>
      </c>
      <c r="F13" s="30" t="s">
        <v>80</v>
      </c>
      <c r="H13" s="30" t="s">
        <v>78</v>
      </c>
      <c r="I13" s="30">
        <v>1975</v>
      </c>
      <c r="J13" s="30">
        <v>0.315</v>
      </c>
      <c r="K13" s="30" t="s">
        <v>79</v>
      </c>
      <c r="L13" s="30" t="s">
        <v>81</v>
      </c>
      <c r="N13" s="30" t="s">
        <v>82</v>
      </c>
      <c r="O13" s="30">
        <v>1963</v>
      </c>
      <c r="P13" s="30">
        <v>1.8252803636224499</v>
      </c>
      <c r="Q13" s="30" t="s">
        <v>79</v>
      </c>
      <c r="R13" s="30" t="s">
        <v>83</v>
      </c>
      <c r="S13" s="30" t="s">
        <v>84</v>
      </c>
    </row>
    <row r="14" spans="2:19" s="30" customFormat="1">
      <c r="B14" s="30" t="s">
        <v>78</v>
      </c>
      <c r="C14" s="30">
        <v>1980</v>
      </c>
      <c r="D14" s="30">
        <v>0.36</v>
      </c>
      <c r="E14" s="30" t="s">
        <v>79</v>
      </c>
      <c r="F14" s="30" t="s">
        <v>80</v>
      </c>
      <c r="H14" s="30" t="s">
        <v>78</v>
      </c>
      <c r="I14" s="30">
        <v>1980</v>
      </c>
      <c r="J14" s="30">
        <v>0.32400000000000001</v>
      </c>
      <c r="K14" s="30" t="s">
        <v>79</v>
      </c>
      <c r="L14" s="30" t="s">
        <v>81</v>
      </c>
      <c r="N14" s="30" t="s">
        <v>82</v>
      </c>
      <c r="O14" s="30">
        <v>1964</v>
      </c>
      <c r="P14" s="30">
        <v>1.8161993667884999</v>
      </c>
      <c r="Q14" s="30" t="s">
        <v>79</v>
      </c>
      <c r="R14" s="30" t="s">
        <v>83</v>
      </c>
      <c r="S14" s="30" t="s">
        <v>84</v>
      </c>
    </row>
    <row r="15" spans="2:19" s="30" customFormat="1">
      <c r="B15" s="30" t="s">
        <v>78</v>
      </c>
      <c r="C15" s="30">
        <v>1985</v>
      </c>
      <c r="D15" s="30">
        <v>0.37</v>
      </c>
      <c r="E15" s="30" t="s">
        <v>79</v>
      </c>
      <c r="F15" s="30" t="s">
        <v>80</v>
      </c>
      <c r="H15" s="30" t="s">
        <v>78</v>
      </c>
      <c r="I15" s="30">
        <v>1985</v>
      </c>
      <c r="J15" s="30">
        <v>0.33300000000000002</v>
      </c>
      <c r="K15" s="30" t="s">
        <v>79</v>
      </c>
      <c r="L15" s="30" t="s">
        <v>81</v>
      </c>
      <c r="N15" s="30" t="s">
        <v>82</v>
      </c>
      <c r="O15" s="30">
        <v>1965</v>
      </c>
      <c r="P15" s="30">
        <v>1.80716354904329</v>
      </c>
      <c r="Q15" s="30" t="s">
        <v>79</v>
      </c>
      <c r="R15" s="30" t="s">
        <v>83</v>
      </c>
      <c r="S15" s="30" t="s">
        <v>84</v>
      </c>
    </row>
    <row r="16" spans="2:19" s="30" customFormat="1">
      <c r="B16" s="30" t="s">
        <v>78</v>
      </c>
      <c r="C16" s="30">
        <v>1990</v>
      </c>
      <c r="D16" s="30">
        <v>0.38</v>
      </c>
      <c r="E16" s="30" t="s">
        <v>79</v>
      </c>
      <c r="F16" s="30" t="s">
        <v>80</v>
      </c>
      <c r="H16" s="30" t="s">
        <v>78</v>
      </c>
      <c r="I16" s="30">
        <v>1990</v>
      </c>
      <c r="J16" s="30">
        <v>0.34200000000000003</v>
      </c>
      <c r="K16" s="30" t="s">
        <v>79</v>
      </c>
      <c r="L16" s="30" t="s">
        <v>81</v>
      </c>
      <c r="N16" s="30" t="s">
        <v>82</v>
      </c>
      <c r="O16" s="30">
        <v>1966</v>
      </c>
      <c r="P16" s="30">
        <v>1.79817268561521</v>
      </c>
      <c r="Q16" s="30" t="s">
        <v>79</v>
      </c>
      <c r="R16" s="30" t="s">
        <v>83</v>
      </c>
      <c r="S16" s="30" t="s">
        <v>84</v>
      </c>
    </row>
    <row r="17" spans="2:19" s="30" customFormat="1">
      <c r="B17" s="30" t="s">
        <v>78</v>
      </c>
      <c r="C17" s="30">
        <v>1995</v>
      </c>
      <c r="D17" s="30">
        <v>0.39</v>
      </c>
      <c r="E17" s="30" t="s">
        <v>79</v>
      </c>
      <c r="F17" s="30" t="s">
        <v>80</v>
      </c>
      <c r="H17" s="30" t="s">
        <v>78</v>
      </c>
      <c r="I17" s="30">
        <v>1995</v>
      </c>
      <c r="J17" s="30">
        <v>0.35099999999999998</v>
      </c>
      <c r="K17" s="30" t="s">
        <v>79</v>
      </c>
      <c r="L17" s="30" t="s">
        <v>81</v>
      </c>
      <c r="N17" s="30" t="s">
        <v>82</v>
      </c>
      <c r="O17" s="30">
        <v>1967</v>
      </c>
      <c r="P17" s="30">
        <v>1.7892265528509601</v>
      </c>
      <c r="Q17" s="30" t="s">
        <v>79</v>
      </c>
      <c r="R17" s="30" t="s">
        <v>83</v>
      </c>
      <c r="S17" s="30" t="s">
        <v>84</v>
      </c>
    </row>
    <row r="18" spans="2:19" s="30" customFormat="1">
      <c r="B18" s="30" t="s">
        <v>78</v>
      </c>
      <c r="C18" s="30">
        <v>2000</v>
      </c>
      <c r="D18" s="30">
        <v>0.4</v>
      </c>
      <c r="E18" s="30" t="s">
        <v>79</v>
      </c>
      <c r="F18" s="30" t="s">
        <v>80</v>
      </c>
      <c r="H18" s="30" t="s">
        <v>78</v>
      </c>
      <c r="I18" s="30">
        <v>2000</v>
      </c>
      <c r="J18" s="30">
        <v>0.36</v>
      </c>
      <c r="K18" s="30" t="s">
        <v>79</v>
      </c>
      <c r="L18" s="30" t="s">
        <v>81</v>
      </c>
      <c r="N18" s="30" t="s">
        <v>82</v>
      </c>
      <c r="O18" s="30">
        <v>1968</v>
      </c>
      <c r="P18" s="30">
        <v>1.7803249282099101</v>
      </c>
      <c r="Q18" s="30" t="s">
        <v>79</v>
      </c>
      <c r="R18" s="30" t="s">
        <v>83</v>
      </c>
      <c r="S18" s="30" t="s">
        <v>84</v>
      </c>
    </row>
    <row r="19" spans="2:19" s="30" customFormat="1">
      <c r="B19" s="30" t="s">
        <v>78</v>
      </c>
      <c r="C19" s="30">
        <v>2005</v>
      </c>
      <c r="D19" s="30">
        <v>0.41</v>
      </c>
      <c r="E19" s="30" t="s">
        <v>79</v>
      </c>
      <c r="F19" s="30" t="s">
        <v>80</v>
      </c>
      <c r="H19" s="30" t="s">
        <v>78</v>
      </c>
      <c r="I19" s="30">
        <v>2005</v>
      </c>
      <c r="J19" s="30">
        <v>0.36899999999999999</v>
      </c>
      <c r="K19" s="30" t="s">
        <v>79</v>
      </c>
      <c r="L19" s="30" t="s">
        <v>81</v>
      </c>
      <c r="N19" s="30" t="s">
        <v>82</v>
      </c>
      <c r="O19" s="30">
        <v>1969</v>
      </c>
      <c r="P19" s="30">
        <v>1.7714675902586099</v>
      </c>
      <c r="Q19" s="30" t="s">
        <v>79</v>
      </c>
      <c r="R19" s="30" t="s">
        <v>83</v>
      </c>
      <c r="S19" s="30" t="s">
        <v>84</v>
      </c>
    </row>
    <row r="20" spans="2:19" s="30" customFormat="1">
      <c r="B20" s="30" t="s">
        <v>78</v>
      </c>
      <c r="C20" s="30">
        <v>2010</v>
      </c>
      <c r="D20" s="30">
        <v>0.42</v>
      </c>
      <c r="E20" s="30" t="s">
        <v>79</v>
      </c>
      <c r="F20" s="30" t="s">
        <v>80</v>
      </c>
      <c r="H20" s="30" t="s">
        <v>78</v>
      </c>
      <c r="I20" s="30">
        <v>2010</v>
      </c>
      <c r="J20" s="30">
        <v>0.378</v>
      </c>
      <c r="K20" s="30" t="s">
        <v>79</v>
      </c>
      <c r="L20" s="30" t="s">
        <v>81</v>
      </c>
      <c r="N20" s="30" t="s">
        <v>82</v>
      </c>
      <c r="O20" s="30">
        <v>1970</v>
      </c>
      <c r="P20" s="30">
        <v>1.7626543186652901</v>
      </c>
      <c r="Q20" s="30" t="s">
        <v>79</v>
      </c>
      <c r="R20" s="30" t="s">
        <v>83</v>
      </c>
      <c r="S20" s="30" t="s">
        <v>84</v>
      </c>
    </row>
    <row r="21" spans="2:19" s="30" customFormat="1">
      <c r="B21" s="30" t="s">
        <v>78</v>
      </c>
      <c r="C21" s="30">
        <v>2015</v>
      </c>
      <c r="D21" s="30">
        <v>0.43</v>
      </c>
      <c r="E21" s="30" t="s">
        <v>79</v>
      </c>
      <c r="F21" s="30" t="s">
        <v>80</v>
      </c>
      <c r="H21" s="30" t="s">
        <v>78</v>
      </c>
      <c r="I21" s="30">
        <v>2015</v>
      </c>
      <c r="J21" s="30">
        <v>0.38700000000000001</v>
      </c>
      <c r="K21" s="30" t="s">
        <v>79</v>
      </c>
      <c r="L21" s="30" t="s">
        <v>81</v>
      </c>
      <c r="N21" s="30" t="s">
        <v>82</v>
      </c>
      <c r="O21" s="30">
        <v>1971</v>
      </c>
      <c r="P21" s="30">
        <v>1.7538848941943199</v>
      </c>
      <c r="Q21" s="30" t="s">
        <v>79</v>
      </c>
      <c r="R21" s="30" t="s">
        <v>83</v>
      </c>
      <c r="S21" s="30" t="s">
        <v>84</v>
      </c>
    </row>
    <row r="22" spans="2:19" s="30" customFormat="1">
      <c r="B22" s="30" t="s">
        <v>78</v>
      </c>
      <c r="C22" s="30">
        <v>1960</v>
      </c>
      <c r="D22" s="30">
        <v>0.253</v>
      </c>
      <c r="E22" s="30" t="s">
        <v>85</v>
      </c>
      <c r="F22" s="30" t="s">
        <v>80</v>
      </c>
      <c r="H22" s="30" t="s">
        <v>78</v>
      </c>
      <c r="I22" s="30">
        <v>1960</v>
      </c>
      <c r="J22" s="30">
        <v>0.22770000000000001</v>
      </c>
      <c r="K22" s="30" t="s">
        <v>85</v>
      </c>
      <c r="L22" s="30" t="s">
        <v>81</v>
      </c>
      <c r="N22" s="30" t="s">
        <v>82</v>
      </c>
      <c r="O22" s="30">
        <v>1972</v>
      </c>
      <c r="P22" s="30">
        <v>1.7451590987008101</v>
      </c>
      <c r="Q22" s="30" t="s">
        <v>79</v>
      </c>
      <c r="R22" s="30" t="s">
        <v>83</v>
      </c>
      <c r="S22" s="30" t="s">
        <v>84</v>
      </c>
    </row>
    <row r="23" spans="2:19" s="30" customFormat="1">
      <c r="B23" s="30" t="s">
        <v>78</v>
      </c>
      <c r="C23" s="30">
        <v>1965</v>
      </c>
      <c r="D23" s="30">
        <v>0.26450000000000001</v>
      </c>
      <c r="E23" s="30" t="s">
        <v>85</v>
      </c>
      <c r="F23" s="30" t="s">
        <v>80</v>
      </c>
      <c r="H23" s="30" t="s">
        <v>78</v>
      </c>
      <c r="I23" s="30">
        <v>1965</v>
      </c>
      <c r="J23" s="30">
        <v>0.23805000000000001</v>
      </c>
      <c r="K23" s="30" t="s">
        <v>85</v>
      </c>
      <c r="L23" s="30" t="s">
        <v>81</v>
      </c>
      <c r="N23" s="30" t="s">
        <v>82</v>
      </c>
      <c r="O23" s="30">
        <v>1973</v>
      </c>
      <c r="P23" s="30">
        <v>1.7364767151251901</v>
      </c>
      <c r="Q23" s="30" t="s">
        <v>79</v>
      </c>
      <c r="R23" s="30" t="s">
        <v>83</v>
      </c>
      <c r="S23" s="30" t="s">
        <v>84</v>
      </c>
    </row>
    <row r="24" spans="2:19" s="30" customFormat="1">
      <c r="B24" s="30" t="s">
        <v>78</v>
      </c>
      <c r="C24" s="30">
        <v>1970</v>
      </c>
      <c r="D24" s="30">
        <v>0.27600000000000002</v>
      </c>
      <c r="E24" s="30" t="s">
        <v>85</v>
      </c>
      <c r="F24" s="30" t="s">
        <v>80</v>
      </c>
      <c r="H24" s="30" t="s">
        <v>78</v>
      </c>
      <c r="I24" s="30">
        <v>1970</v>
      </c>
      <c r="J24" s="30">
        <v>0.24840000000000001</v>
      </c>
      <c r="K24" s="30" t="s">
        <v>85</v>
      </c>
      <c r="L24" s="30" t="s">
        <v>81</v>
      </c>
      <c r="N24" s="30" t="s">
        <v>82</v>
      </c>
      <c r="O24" s="30">
        <v>1974</v>
      </c>
      <c r="P24" s="30">
        <v>1.72783752748775</v>
      </c>
      <c r="Q24" s="30" t="s">
        <v>79</v>
      </c>
      <c r="R24" s="30" t="s">
        <v>83</v>
      </c>
      <c r="S24" s="30" t="s">
        <v>84</v>
      </c>
    </row>
    <row r="25" spans="2:19" s="30" customFormat="1">
      <c r="B25" s="30" t="s">
        <v>78</v>
      </c>
      <c r="C25" s="30">
        <v>1975</v>
      </c>
      <c r="D25" s="30">
        <v>0.28749999999999998</v>
      </c>
      <c r="E25" s="30" t="s">
        <v>85</v>
      </c>
      <c r="F25" s="30" t="s">
        <v>80</v>
      </c>
      <c r="H25" s="30" t="s">
        <v>78</v>
      </c>
      <c r="I25" s="30">
        <v>1975</v>
      </c>
      <c r="J25" s="30">
        <v>0.25874999999999998</v>
      </c>
      <c r="K25" s="30" t="s">
        <v>85</v>
      </c>
      <c r="L25" s="30" t="s">
        <v>81</v>
      </c>
      <c r="N25" s="30" t="s">
        <v>82</v>
      </c>
      <c r="O25" s="30">
        <v>1975</v>
      </c>
      <c r="P25" s="30">
        <v>1.7192413208833299</v>
      </c>
      <c r="Q25" s="30" t="s">
        <v>79</v>
      </c>
      <c r="R25" s="30" t="s">
        <v>83</v>
      </c>
      <c r="S25" s="30" t="s">
        <v>84</v>
      </c>
    </row>
    <row r="26" spans="2:19" s="30" customFormat="1">
      <c r="B26" s="30" t="s">
        <v>78</v>
      </c>
      <c r="C26" s="30">
        <v>1980</v>
      </c>
      <c r="D26" s="30">
        <v>0.29899999999999999</v>
      </c>
      <c r="E26" s="30" t="s">
        <v>85</v>
      </c>
      <c r="F26" s="30" t="s">
        <v>80</v>
      </c>
      <c r="H26" s="30" t="s">
        <v>78</v>
      </c>
      <c r="I26" s="30">
        <v>1980</v>
      </c>
      <c r="J26" s="30">
        <v>0.26910000000000001</v>
      </c>
      <c r="K26" s="30" t="s">
        <v>85</v>
      </c>
      <c r="L26" s="30" t="s">
        <v>81</v>
      </c>
      <c r="N26" s="30" t="s">
        <v>82</v>
      </c>
      <c r="O26" s="30">
        <v>1976</v>
      </c>
      <c r="P26" s="30">
        <v>1.7106878814759501</v>
      </c>
      <c r="Q26" s="30" t="s">
        <v>79</v>
      </c>
      <c r="R26" s="30" t="s">
        <v>83</v>
      </c>
      <c r="S26" s="30" t="s">
        <v>84</v>
      </c>
    </row>
    <row r="27" spans="2:19" s="30" customFormat="1">
      <c r="B27" s="30" t="s">
        <v>78</v>
      </c>
      <c r="C27" s="30">
        <v>1985</v>
      </c>
      <c r="D27" s="30">
        <v>0.3105</v>
      </c>
      <c r="E27" s="30" t="s">
        <v>85</v>
      </c>
      <c r="F27" s="30" t="s">
        <v>80</v>
      </c>
      <c r="H27" s="30" t="s">
        <v>78</v>
      </c>
      <c r="I27" s="30">
        <v>1985</v>
      </c>
      <c r="J27" s="30">
        <v>0.27944999999999998</v>
      </c>
      <c r="K27" s="30" t="s">
        <v>85</v>
      </c>
      <c r="L27" s="30" t="s">
        <v>81</v>
      </c>
      <c r="N27" s="30" t="s">
        <v>82</v>
      </c>
      <c r="O27" s="30">
        <v>1977</v>
      </c>
      <c r="P27" s="30">
        <v>1.7021769964934901</v>
      </c>
      <c r="Q27" s="30" t="s">
        <v>79</v>
      </c>
      <c r="R27" s="30" t="s">
        <v>83</v>
      </c>
      <c r="S27" s="30" t="s">
        <v>84</v>
      </c>
    </row>
    <row r="28" spans="2:19" s="30" customFormat="1">
      <c r="B28" s="30" t="s">
        <v>78</v>
      </c>
      <c r="C28" s="30">
        <v>1990</v>
      </c>
      <c r="D28" s="30">
        <v>0.32200000000000001</v>
      </c>
      <c r="E28" s="30" t="s">
        <v>85</v>
      </c>
      <c r="F28" s="30" t="s">
        <v>80</v>
      </c>
      <c r="H28" s="30" t="s">
        <v>78</v>
      </c>
      <c r="I28" s="30">
        <v>1990</v>
      </c>
      <c r="J28" s="30">
        <v>0.2898</v>
      </c>
      <c r="K28" s="30" t="s">
        <v>85</v>
      </c>
      <c r="L28" s="30" t="s">
        <v>81</v>
      </c>
      <c r="N28" s="30" t="s">
        <v>82</v>
      </c>
      <c r="O28" s="30">
        <v>1978</v>
      </c>
      <c r="P28" s="30">
        <v>1.6937084542223699</v>
      </c>
      <c r="Q28" s="30" t="s">
        <v>79</v>
      </c>
      <c r="R28" s="30" t="s">
        <v>83</v>
      </c>
      <c r="S28" s="30" t="s">
        <v>84</v>
      </c>
    </row>
    <row r="29" spans="2:19" s="30" customFormat="1">
      <c r="B29" s="30" t="s">
        <v>78</v>
      </c>
      <c r="C29" s="30">
        <v>1995</v>
      </c>
      <c r="D29" s="30">
        <v>0.33350000000000002</v>
      </c>
      <c r="E29" s="30" t="s">
        <v>85</v>
      </c>
      <c r="F29" s="30" t="s">
        <v>80</v>
      </c>
      <c r="H29" s="30" t="s">
        <v>78</v>
      </c>
      <c r="I29" s="30">
        <v>1995</v>
      </c>
      <c r="J29" s="30">
        <v>0.30014999999999997</v>
      </c>
      <c r="K29" s="30" t="s">
        <v>85</v>
      </c>
      <c r="L29" s="30" t="s">
        <v>81</v>
      </c>
      <c r="N29" s="30" t="s">
        <v>82</v>
      </c>
      <c r="O29" s="30">
        <v>1979</v>
      </c>
      <c r="P29" s="30">
        <v>1.6852820440023599</v>
      </c>
      <c r="Q29" s="30" t="s">
        <v>79</v>
      </c>
      <c r="R29" s="30" t="s">
        <v>83</v>
      </c>
      <c r="S29" s="30" t="s">
        <v>84</v>
      </c>
    </row>
    <row r="30" spans="2:19" s="30" customFormat="1">
      <c r="B30" s="30" t="s">
        <v>78</v>
      </c>
      <c r="C30" s="30">
        <v>2000</v>
      </c>
      <c r="D30" s="30">
        <v>0.34499999999999997</v>
      </c>
      <c r="E30" s="30" t="s">
        <v>85</v>
      </c>
      <c r="F30" s="30" t="s">
        <v>80</v>
      </c>
      <c r="H30" s="30" t="s">
        <v>78</v>
      </c>
      <c r="I30" s="30">
        <v>2000</v>
      </c>
      <c r="J30" s="30">
        <v>0.3105</v>
      </c>
      <c r="K30" s="30" t="s">
        <v>85</v>
      </c>
      <c r="L30" s="30" t="s">
        <v>81</v>
      </c>
      <c r="N30" s="30" t="s">
        <v>82</v>
      </c>
      <c r="O30" s="30">
        <v>1980</v>
      </c>
      <c r="P30" s="30">
        <v>1.67689755622126</v>
      </c>
      <c r="Q30" s="30" t="s">
        <v>79</v>
      </c>
      <c r="R30" s="30" t="s">
        <v>83</v>
      </c>
      <c r="S30" s="30" t="s">
        <v>84</v>
      </c>
    </row>
    <row r="31" spans="2:19" s="30" customFormat="1">
      <c r="B31" s="30" t="s">
        <v>78</v>
      </c>
      <c r="C31" s="30">
        <v>2005</v>
      </c>
      <c r="D31" s="30">
        <v>0.35649999999999998</v>
      </c>
      <c r="E31" s="30" t="s">
        <v>85</v>
      </c>
      <c r="F31" s="30" t="s">
        <v>80</v>
      </c>
      <c r="H31" s="30" t="s">
        <v>78</v>
      </c>
      <c r="I31" s="30">
        <v>2005</v>
      </c>
      <c r="J31" s="30">
        <v>0.32085000000000002</v>
      </c>
      <c r="K31" s="30" t="s">
        <v>85</v>
      </c>
      <c r="L31" s="30" t="s">
        <v>81</v>
      </c>
      <c r="N31" s="30" t="s">
        <v>82</v>
      </c>
      <c r="O31" s="30">
        <v>1981</v>
      </c>
      <c r="P31" s="30">
        <v>1.66855478230971</v>
      </c>
      <c r="Q31" s="30" t="s">
        <v>79</v>
      </c>
      <c r="R31" s="30" t="s">
        <v>83</v>
      </c>
      <c r="S31" s="30" t="s">
        <v>84</v>
      </c>
    </row>
    <row r="32" spans="2:19" s="30" customFormat="1">
      <c r="B32" s="30" t="s">
        <v>78</v>
      </c>
      <c r="C32" s="30">
        <v>2010</v>
      </c>
      <c r="D32" s="30">
        <v>0.36799999999999999</v>
      </c>
      <c r="E32" s="30" t="s">
        <v>85</v>
      </c>
      <c r="F32" s="30" t="s">
        <v>80</v>
      </c>
      <c r="H32" s="30" t="s">
        <v>78</v>
      </c>
      <c r="I32" s="30">
        <v>2010</v>
      </c>
      <c r="J32" s="30">
        <v>0.33119999999999999</v>
      </c>
      <c r="K32" s="30" t="s">
        <v>85</v>
      </c>
      <c r="L32" s="30" t="s">
        <v>81</v>
      </c>
      <c r="N32" s="30" t="s">
        <v>82</v>
      </c>
      <c r="O32" s="30">
        <v>1982</v>
      </c>
      <c r="P32" s="30">
        <v>1.66025351473603</v>
      </c>
      <c r="Q32" s="30" t="s">
        <v>79</v>
      </c>
      <c r="R32" s="30" t="s">
        <v>83</v>
      </c>
      <c r="S32" s="30" t="s">
        <v>84</v>
      </c>
    </row>
    <row r="33" spans="2:19" s="30" customFormat="1">
      <c r="B33" s="30" t="s">
        <v>78</v>
      </c>
      <c r="C33" s="30">
        <v>2015</v>
      </c>
      <c r="D33" s="30">
        <v>0.3795</v>
      </c>
      <c r="E33" s="30" t="s">
        <v>85</v>
      </c>
      <c r="F33" s="30" t="s">
        <v>80</v>
      </c>
      <c r="H33" s="30" t="s">
        <v>78</v>
      </c>
      <c r="I33" s="30">
        <v>2015</v>
      </c>
      <c r="J33" s="30">
        <v>0.34155000000000002</v>
      </c>
      <c r="K33" s="30" t="s">
        <v>85</v>
      </c>
      <c r="L33" s="30" t="s">
        <v>81</v>
      </c>
      <c r="N33" s="30" t="s">
        <v>82</v>
      </c>
      <c r="O33" s="30">
        <v>1983</v>
      </c>
      <c r="P33" s="30">
        <v>1.6519935470010201</v>
      </c>
      <c r="Q33" s="30" t="s">
        <v>79</v>
      </c>
      <c r="R33" s="30" t="s">
        <v>83</v>
      </c>
      <c r="S33" s="30" t="s">
        <v>84</v>
      </c>
    </row>
    <row r="34" spans="2:19" s="30" customFormat="1">
      <c r="B34" s="30" t="s">
        <v>78</v>
      </c>
      <c r="C34" s="30">
        <v>1970</v>
      </c>
      <c r="D34" s="30">
        <v>0.45</v>
      </c>
      <c r="E34" s="30" t="s">
        <v>86</v>
      </c>
      <c r="F34" s="30" t="s">
        <v>80</v>
      </c>
      <c r="H34" s="30" t="s">
        <v>78</v>
      </c>
      <c r="I34" s="30">
        <v>1970</v>
      </c>
      <c r="J34" s="30">
        <v>0.40500000000000003</v>
      </c>
      <c r="K34" s="30" t="s">
        <v>86</v>
      </c>
      <c r="L34" s="30" t="s">
        <v>81</v>
      </c>
      <c r="N34" s="30" t="s">
        <v>82</v>
      </c>
      <c r="O34" s="30">
        <v>1984</v>
      </c>
      <c r="P34" s="30">
        <v>1.64377467363286</v>
      </c>
      <c r="Q34" s="30" t="s">
        <v>79</v>
      </c>
      <c r="R34" s="30" t="s">
        <v>83</v>
      </c>
      <c r="S34" s="30" t="s">
        <v>84</v>
      </c>
    </row>
    <row r="35" spans="2:19" s="30" customFormat="1">
      <c r="B35" s="30" t="s">
        <v>78</v>
      </c>
      <c r="C35" s="30">
        <v>1975</v>
      </c>
      <c r="D35" s="30">
        <v>0.45</v>
      </c>
      <c r="E35" s="30" t="s">
        <v>86</v>
      </c>
      <c r="F35" s="30" t="s">
        <v>80</v>
      </c>
      <c r="H35" s="30" t="s">
        <v>78</v>
      </c>
      <c r="I35" s="30">
        <v>1975</v>
      </c>
      <c r="J35" s="30">
        <v>0.40500000000000003</v>
      </c>
      <c r="K35" s="30" t="s">
        <v>86</v>
      </c>
      <c r="L35" s="30" t="s">
        <v>81</v>
      </c>
      <c r="N35" s="30" t="s">
        <v>82</v>
      </c>
      <c r="O35" s="30">
        <v>1985</v>
      </c>
      <c r="P35" s="30">
        <v>1.6355966901819501</v>
      </c>
      <c r="Q35" s="30" t="s">
        <v>79</v>
      </c>
      <c r="R35" s="30" t="s">
        <v>83</v>
      </c>
      <c r="S35" s="30" t="s">
        <v>84</v>
      </c>
    </row>
    <row r="36" spans="2:19" s="30" customFormat="1">
      <c r="B36" s="30" t="s">
        <v>78</v>
      </c>
      <c r="C36" s="30">
        <v>1980</v>
      </c>
      <c r="D36" s="30">
        <v>0.45</v>
      </c>
      <c r="E36" s="30" t="s">
        <v>86</v>
      </c>
      <c r="F36" s="30" t="s">
        <v>80</v>
      </c>
      <c r="H36" s="30" t="s">
        <v>78</v>
      </c>
      <c r="I36" s="30">
        <v>1980</v>
      </c>
      <c r="J36" s="30">
        <v>0.40500000000000003</v>
      </c>
      <c r="K36" s="30" t="s">
        <v>86</v>
      </c>
      <c r="L36" s="30" t="s">
        <v>81</v>
      </c>
      <c r="N36" s="30" t="s">
        <v>82</v>
      </c>
      <c r="O36" s="30">
        <v>1986</v>
      </c>
      <c r="P36" s="30">
        <v>1.6274593932158701</v>
      </c>
      <c r="Q36" s="30" t="s">
        <v>79</v>
      </c>
      <c r="R36" s="30" t="s">
        <v>83</v>
      </c>
      <c r="S36" s="30" t="s">
        <v>84</v>
      </c>
    </row>
    <row r="37" spans="2:19" s="30" customFormat="1">
      <c r="B37" s="30" t="s">
        <v>78</v>
      </c>
      <c r="C37" s="30">
        <v>1985</v>
      </c>
      <c r="D37" s="30">
        <v>0.45</v>
      </c>
      <c r="E37" s="30" t="s">
        <v>86</v>
      </c>
      <c r="F37" s="30" t="s">
        <v>80</v>
      </c>
      <c r="H37" s="30" t="s">
        <v>78</v>
      </c>
      <c r="I37" s="30">
        <v>1985</v>
      </c>
      <c r="J37" s="30">
        <v>0.40500000000000003</v>
      </c>
      <c r="K37" s="30" t="s">
        <v>86</v>
      </c>
      <c r="L37" s="30" t="s">
        <v>81</v>
      </c>
      <c r="N37" s="30" t="s">
        <v>82</v>
      </c>
      <c r="O37" s="30">
        <v>1987</v>
      </c>
      <c r="P37" s="30">
        <v>1.6193625803142999</v>
      </c>
      <c r="Q37" s="30" t="s">
        <v>79</v>
      </c>
      <c r="R37" s="30" t="s">
        <v>83</v>
      </c>
      <c r="S37" s="30" t="s">
        <v>84</v>
      </c>
    </row>
    <row r="38" spans="2:19" s="30" customFormat="1">
      <c r="B38" s="30" t="s">
        <v>78</v>
      </c>
      <c r="C38" s="30">
        <v>1990</v>
      </c>
      <c r="D38" s="30">
        <v>0.45</v>
      </c>
      <c r="E38" s="30" t="s">
        <v>86</v>
      </c>
      <c r="F38" s="30" t="s">
        <v>80</v>
      </c>
      <c r="H38" s="30" t="s">
        <v>78</v>
      </c>
      <c r="I38" s="30">
        <v>1990</v>
      </c>
      <c r="J38" s="30">
        <v>0.40500000000000003</v>
      </c>
      <c r="K38" s="30" t="s">
        <v>86</v>
      </c>
      <c r="L38" s="30" t="s">
        <v>81</v>
      </c>
      <c r="N38" s="30" t="s">
        <v>82</v>
      </c>
      <c r="O38" s="30">
        <v>1988</v>
      </c>
      <c r="P38" s="30">
        <v>1.61130605006398</v>
      </c>
      <c r="Q38" s="30" t="s">
        <v>79</v>
      </c>
      <c r="R38" s="30" t="s">
        <v>83</v>
      </c>
      <c r="S38" s="30" t="s">
        <v>84</v>
      </c>
    </row>
    <row r="39" spans="2:19" s="30" customFormat="1">
      <c r="B39" s="30" t="s">
        <v>78</v>
      </c>
      <c r="C39" s="30">
        <v>1995</v>
      </c>
      <c r="D39" s="30">
        <v>0.47499999999999998</v>
      </c>
      <c r="E39" s="30" t="s">
        <v>86</v>
      </c>
      <c r="F39" s="30" t="s">
        <v>80</v>
      </c>
      <c r="H39" s="30" t="s">
        <v>78</v>
      </c>
      <c r="I39" s="30">
        <v>1995</v>
      </c>
      <c r="J39" s="30">
        <v>0.42749999999999999</v>
      </c>
      <c r="K39" s="30" t="s">
        <v>86</v>
      </c>
      <c r="L39" s="30" t="s">
        <v>81</v>
      </c>
      <c r="N39" s="30" t="s">
        <v>82</v>
      </c>
      <c r="O39" s="30">
        <v>1989</v>
      </c>
      <c r="P39" s="30">
        <v>1.60328960205371</v>
      </c>
      <c r="Q39" s="30" t="s">
        <v>79</v>
      </c>
      <c r="R39" s="30" t="s">
        <v>83</v>
      </c>
      <c r="S39" s="30" t="s">
        <v>84</v>
      </c>
    </row>
    <row r="40" spans="2:19" s="30" customFormat="1">
      <c r="B40" s="30" t="s">
        <v>78</v>
      </c>
      <c r="C40" s="30">
        <v>2000</v>
      </c>
      <c r="D40" s="30">
        <v>0.5</v>
      </c>
      <c r="E40" s="30" t="s">
        <v>86</v>
      </c>
      <c r="F40" s="30" t="s">
        <v>80</v>
      </c>
      <c r="H40" s="30" t="s">
        <v>78</v>
      </c>
      <c r="I40" s="30">
        <v>2000</v>
      </c>
      <c r="J40" s="30">
        <v>0.45</v>
      </c>
      <c r="K40" s="30" t="s">
        <v>86</v>
      </c>
      <c r="L40" s="30" t="s">
        <v>81</v>
      </c>
      <c r="N40" s="30" t="s">
        <v>82</v>
      </c>
      <c r="O40" s="30">
        <v>1990</v>
      </c>
      <c r="P40" s="30">
        <v>1.59531303686936</v>
      </c>
      <c r="Q40" s="30" t="s">
        <v>79</v>
      </c>
      <c r="R40" s="30" t="s">
        <v>83</v>
      </c>
      <c r="S40" s="30" t="s">
        <v>84</v>
      </c>
    </row>
    <row r="41" spans="2:19" s="30" customFormat="1">
      <c r="B41" s="30" t="s">
        <v>78</v>
      </c>
      <c r="C41" s="30">
        <v>2005</v>
      </c>
      <c r="D41" s="30">
        <v>0.51500000000000001</v>
      </c>
      <c r="E41" s="30" t="s">
        <v>86</v>
      </c>
      <c r="F41" s="30" t="s">
        <v>80</v>
      </c>
      <c r="H41" s="30" t="s">
        <v>78</v>
      </c>
      <c r="I41" s="30">
        <v>2005</v>
      </c>
      <c r="J41" s="30">
        <v>0.46350000000000002</v>
      </c>
      <c r="K41" s="30" t="s">
        <v>86</v>
      </c>
      <c r="L41" s="30" t="s">
        <v>81</v>
      </c>
      <c r="N41" s="30" t="s">
        <v>82</v>
      </c>
      <c r="O41" s="30">
        <v>1991</v>
      </c>
      <c r="P41" s="30">
        <v>1.5873761560889199</v>
      </c>
      <c r="Q41" s="30" t="s">
        <v>79</v>
      </c>
      <c r="R41" s="30" t="s">
        <v>83</v>
      </c>
      <c r="S41" s="30" t="s">
        <v>84</v>
      </c>
    </row>
    <row r="42" spans="2:19" s="30" customFormat="1">
      <c r="B42" s="30" t="s">
        <v>78</v>
      </c>
      <c r="C42" s="30">
        <v>2010</v>
      </c>
      <c r="D42" s="30">
        <v>0.52</v>
      </c>
      <c r="E42" s="30" t="s">
        <v>86</v>
      </c>
      <c r="F42" s="30" t="s">
        <v>80</v>
      </c>
      <c r="H42" s="30" t="s">
        <v>78</v>
      </c>
      <c r="I42" s="30">
        <v>2010</v>
      </c>
      <c r="J42" s="30">
        <v>0.46800000000000003</v>
      </c>
      <c r="K42" s="30" t="s">
        <v>86</v>
      </c>
      <c r="L42" s="30" t="s">
        <v>81</v>
      </c>
      <c r="N42" s="30" t="s">
        <v>82</v>
      </c>
      <c r="O42" s="30">
        <v>1992</v>
      </c>
      <c r="P42" s="30">
        <v>1.5794787622775299</v>
      </c>
      <c r="Q42" s="30" t="s">
        <v>79</v>
      </c>
      <c r="R42" s="30" t="s">
        <v>83</v>
      </c>
      <c r="S42" s="30" t="s">
        <v>84</v>
      </c>
    </row>
    <row r="43" spans="2:19" s="30" customFormat="1">
      <c r="B43" s="30" t="s">
        <v>78</v>
      </c>
      <c r="C43" s="30">
        <v>2015</v>
      </c>
      <c r="D43" s="30">
        <v>0.53</v>
      </c>
      <c r="E43" s="30" t="s">
        <v>86</v>
      </c>
      <c r="F43" s="30" t="s">
        <v>80</v>
      </c>
      <c r="H43" s="30" t="s">
        <v>78</v>
      </c>
      <c r="I43" s="30">
        <v>2015</v>
      </c>
      <c r="J43" s="30">
        <v>0.47699999999999998</v>
      </c>
      <c r="K43" s="30" t="s">
        <v>86</v>
      </c>
      <c r="L43" s="30" t="s">
        <v>81</v>
      </c>
      <c r="N43" s="30" t="s">
        <v>82</v>
      </c>
      <c r="O43" s="30">
        <v>1993</v>
      </c>
      <c r="P43" s="30">
        <v>1.57162065898262</v>
      </c>
      <c r="Q43" s="30" t="s">
        <v>79</v>
      </c>
      <c r="R43" s="30" t="s">
        <v>83</v>
      </c>
      <c r="S43" s="30" t="s">
        <v>84</v>
      </c>
    </row>
    <row r="44" spans="2:19" s="30" customFormat="1">
      <c r="N44" s="30" t="s">
        <v>82</v>
      </c>
      <c r="O44" s="30">
        <v>1994</v>
      </c>
      <c r="P44" s="30">
        <v>1.56380165072897</v>
      </c>
      <c r="Q44" s="30" t="s">
        <v>79</v>
      </c>
      <c r="R44" s="30" t="s">
        <v>83</v>
      </c>
      <c r="S44" s="30" t="s">
        <v>84</v>
      </c>
    </row>
    <row r="45" spans="2:19" s="30" customFormat="1">
      <c r="N45" s="30" t="s">
        <v>82</v>
      </c>
      <c r="O45" s="30">
        <v>1995</v>
      </c>
      <c r="P45" s="30">
        <v>1.5560215430138999</v>
      </c>
      <c r="Q45" s="30" t="s">
        <v>79</v>
      </c>
      <c r="R45" s="30" t="s">
        <v>83</v>
      </c>
      <c r="S45" s="30" t="s">
        <v>84</v>
      </c>
    </row>
    <row r="46" spans="2:19" s="30" customFormat="1">
      <c r="N46" s="30" t="s">
        <v>82</v>
      </c>
      <c r="O46" s="30">
        <v>1996</v>
      </c>
      <c r="P46" s="30">
        <v>1.54828014230239</v>
      </c>
      <c r="Q46" s="30" t="s">
        <v>79</v>
      </c>
      <c r="R46" s="30" t="s">
        <v>83</v>
      </c>
      <c r="S46" s="30" t="s">
        <v>84</v>
      </c>
    </row>
    <row r="47" spans="2:19" s="30" customFormat="1">
      <c r="N47" s="30" t="s">
        <v>82</v>
      </c>
      <c r="O47" s="30">
        <v>1997</v>
      </c>
      <c r="P47" s="30">
        <v>1.5405772560222799</v>
      </c>
      <c r="Q47" s="30" t="s">
        <v>79</v>
      </c>
      <c r="R47" s="30" t="s">
        <v>83</v>
      </c>
      <c r="S47" s="30" t="s">
        <v>84</v>
      </c>
    </row>
    <row r="48" spans="2:19" s="30" customFormat="1">
      <c r="N48" s="30" t="s">
        <v>82</v>
      </c>
      <c r="O48" s="30">
        <v>1998</v>
      </c>
      <c r="P48" s="30">
        <v>1.53291269255948</v>
      </c>
      <c r="Q48" s="30" t="s">
        <v>79</v>
      </c>
      <c r="R48" s="30" t="s">
        <v>83</v>
      </c>
      <c r="S48" s="30" t="s">
        <v>84</v>
      </c>
    </row>
    <row r="49" spans="14:19" s="30" customFormat="1">
      <c r="N49" s="30" t="s">
        <v>82</v>
      </c>
      <c r="O49" s="30">
        <v>1999</v>
      </c>
      <c r="P49" s="30">
        <v>1.5252862612532201</v>
      </c>
      <c r="Q49" s="30" t="s">
        <v>79</v>
      </c>
      <c r="R49" s="30" t="s">
        <v>83</v>
      </c>
      <c r="S49" s="30" t="s">
        <v>84</v>
      </c>
    </row>
    <row r="50" spans="14:19" s="30" customFormat="1">
      <c r="N50" s="30" t="s">
        <v>82</v>
      </c>
      <c r="O50" s="30">
        <v>2000</v>
      </c>
      <c r="P50" s="30">
        <v>1.5176977723912599</v>
      </c>
      <c r="Q50" s="30" t="s">
        <v>79</v>
      </c>
      <c r="R50" s="30" t="s">
        <v>83</v>
      </c>
      <c r="S50" s="30" t="s">
        <v>84</v>
      </c>
    </row>
    <row r="51" spans="14:19" s="30" customFormat="1">
      <c r="N51" s="30" t="s">
        <v>82</v>
      </c>
      <c r="O51" s="30">
        <v>2001</v>
      </c>
      <c r="P51" s="30">
        <v>1.5101470372052399</v>
      </c>
      <c r="Q51" s="30" t="s">
        <v>79</v>
      </c>
      <c r="R51" s="30" t="s">
        <v>83</v>
      </c>
      <c r="S51" s="30" t="s">
        <v>84</v>
      </c>
    </row>
    <row r="52" spans="14:19" s="30" customFormat="1">
      <c r="N52" s="30" t="s">
        <v>82</v>
      </c>
      <c r="O52" s="30">
        <v>2002</v>
      </c>
      <c r="P52" s="30">
        <v>1.5026338678659099</v>
      </c>
      <c r="Q52" s="30" t="s">
        <v>79</v>
      </c>
      <c r="R52" s="30" t="s">
        <v>83</v>
      </c>
      <c r="S52" s="30" t="s">
        <v>84</v>
      </c>
    </row>
    <row r="53" spans="14:19" s="30" customFormat="1">
      <c r="N53" s="30" t="s">
        <v>82</v>
      </c>
      <c r="O53" s="30">
        <v>2003</v>
      </c>
      <c r="P53" s="30">
        <v>1.49515807747851</v>
      </c>
      <c r="Q53" s="30" t="s">
        <v>79</v>
      </c>
      <c r="R53" s="30" t="s">
        <v>83</v>
      </c>
      <c r="S53" s="30" t="s">
        <v>84</v>
      </c>
    </row>
    <row r="54" spans="14:19" s="30" customFormat="1">
      <c r="N54" s="30" t="s">
        <v>82</v>
      </c>
      <c r="O54" s="30">
        <v>2004</v>
      </c>
      <c r="P54" s="30">
        <v>1.4877194800781199</v>
      </c>
      <c r="Q54" s="30" t="s">
        <v>79</v>
      </c>
      <c r="R54" s="30" t="s">
        <v>83</v>
      </c>
      <c r="S54" s="30" t="s">
        <v>84</v>
      </c>
    </row>
    <row r="55" spans="14:19" s="30" customFormat="1">
      <c r="N55" s="30" t="s">
        <v>82</v>
      </c>
      <c r="O55" s="30">
        <v>2005</v>
      </c>
      <c r="P55" s="30">
        <v>1.4803178906250001</v>
      </c>
      <c r="Q55" s="30" t="s">
        <v>79</v>
      </c>
      <c r="R55" s="30" t="s">
        <v>83</v>
      </c>
      <c r="S55" s="30" t="s">
        <v>84</v>
      </c>
    </row>
    <row r="56" spans="14:19" s="30" customFormat="1">
      <c r="N56" s="30" t="s">
        <v>82</v>
      </c>
      <c r="O56" s="30">
        <v>2006</v>
      </c>
      <c r="P56" s="30">
        <v>1.4729531250000001</v>
      </c>
      <c r="Q56" s="30" t="s">
        <v>79</v>
      </c>
      <c r="R56" s="30" t="s">
        <v>83</v>
      </c>
      <c r="S56" s="30" t="s">
        <v>84</v>
      </c>
    </row>
    <row r="57" spans="14:19" s="30" customFormat="1">
      <c r="N57" s="30" t="s">
        <v>82</v>
      </c>
      <c r="O57" s="30">
        <v>2007</v>
      </c>
      <c r="P57" s="30">
        <v>1.465625</v>
      </c>
      <c r="Q57" s="30" t="s">
        <v>79</v>
      </c>
      <c r="R57" s="30" t="s">
        <v>83</v>
      </c>
      <c r="S57" s="30" t="s">
        <v>84</v>
      </c>
    </row>
    <row r="58" spans="14:19" s="30" customFormat="1">
      <c r="N58" s="30" t="s">
        <v>82</v>
      </c>
      <c r="O58" s="30">
        <v>2008</v>
      </c>
      <c r="P58" s="30">
        <v>1.4583333333333299</v>
      </c>
      <c r="Q58" s="30" t="s">
        <v>79</v>
      </c>
      <c r="R58" s="30" t="s">
        <v>83</v>
      </c>
      <c r="S58" s="30" t="s">
        <v>84</v>
      </c>
    </row>
    <row r="59" spans="14:19" s="30" customFormat="1">
      <c r="N59" s="30" t="s">
        <v>82</v>
      </c>
      <c r="O59" s="30">
        <v>2009</v>
      </c>
      <c r="P59" s="30">
        <v>1.4510416666666699</v>
      </c>
      <c r="Q59" s="30" t="s">
        <v>79</v>
      </c>
      <c r="R59" s="30" t="s">
        <v>83</v>
      </c>
      <c r="S59" s="30" t="s">
        <v>84</v>
      </c>
    </row>
    <row r="60" spans="14:19" s="30" customFormat="1">
      <c r="N60" s="30" t="s">
        <v>82</v>
      </c>
      <c r="O60" s="30">
        <v>2010</v>
      </c>
      <c r="P60" s="30">
        <v>1.44378645833333</v>
      </c>
      <c r="Q60" s="30" t="s">
        <v>79</v>
      </c>
      <c r="R60" s="30" t="s">
        <v>83</v>
      </c>
      <c r="S60" s="30" t="s">
        <v>84</v>
      </c>
    </row>
    <row r="61" spans="14:19" s="30" customFormat="1">
      <c r="N61" s="30" t="s">
        <v>82</v>
      </c>
      <c r="O61" s="30">
        <v>2011</v>
      </c>
      <c r="P61" s="30">
        <v>1.4365675260416699</v>
      </c>
      <c r="Q61" s="30" t="s">
        <v>79</v>
      </c>
      <c r="R61" s="30" t="s">
        <v>83</v>
      </c>
      <c r="S61" s="30" t="s">
        <v>84</v>
      </c>
    </row>
    <row r="62" spans="14:19" s="30" customFormat="1">
      <c r="N62" s="30" t="s">
        <v>82</v>
      </c>
      <c r="O62" s="30">
        <v>2012</v>
      </c>
      <c r="P62" s="30">
        <v>1.42938468841146</v>
      </c>
      <c r="Q62" s="30" t="s">
        <v>79</v>
      </c>
      <c r="R62" s="30" t="s">
        <v>83</v>
      </c>
      <c r="S62" s="30" t="s">
        <v>84</v>
      </c>
    </row>
    <row r="63" spans="14:19" s="30" customFormat="1">
      <c r="N63" s="30" t="s">
        <v>82</v>
      </c>
      <c r="O63" s="30">
        <v>2013</v>
      </c>
      <c r="P63" s="30">
        <v>1.4222377649694</v>
      </c>
      <c r="Q63" s="30" t="s">
        <v>79</v>
      </c>
      <c r="R63" s="30" t="s">
        <v>83</v>
      </c>
      <c r="S63" s="30" t="s">
        <v>84</v>
      </c>
    </row>
    <row r="64" spans="14:19" s="30" customFormat="1">
      <c r="N64" s="30" t="s">
        <v>82</v>
      </c>
      <c r="O64" s="30">
        <v>2014</v>
      </c>
      <c r="P64" s="30">
        <v>1.41512657614455</v>
      </c>
      <c r="Q64" s="30" t="s">
        <v>79</v>
      </c>
      <c r="R64" s="30" t="s">
        <v>83</v>
      </c>
      <c r="S64" s="30" t="s">
        <v>84</v>
      </c>
    </row>
    <row r="65" spans="14:19" s="30" customFormat="1">
      <c r="N65" s="30" t="s">
        <v>82</v>
      </c>
      <c r="O65" s="30">
        <v>2015</v>
      </c>
      <c r="P65" s="30">
        <v>1.40805094326383</v>
      </c>
      <c r="Q65" s="30" t="s">
        <v>79</v>
      </c>
      <c r="R65" s="30" t="s">
        <v>83</v>
      </c>
      <c r="S65" s="30" t="s">
        <v>84</v>
      </c>
    </row>
    <row r="66" spans="14:19" s="30" customFormat="1">
      <c r="N66" s="30" t="s">
        <v>82</v>
      </c>
      <c r="O66" s="30">
        <v>2016</v>
      </c>
      <c r="P66" s="30">
        <v>1.40101068854751</v>
      </c>
      <c r="Q66" s="30" t="s">
        <v>79</v>
      </c>
      <c r="R66" s="30" t="s">
        <v>83</v>
      </c>
      <c r="S66" s="30" t="s">
        <v>84</v>
      </c>
    </row>
    <row r="67" spans="14:19" s="30" customFormat="1">
      <c r="N67" s="30" t="s">
        <v>82</v>
      </c>
      <c r="O67" s="30">
        <v>2017</v>
      </c>
      <c r="P67" s="30">
        <v>1.39400563510477</v>
      </c>
      <c r="Q67" s="30" t="s">
        <v>79</v>
      </c>
      <c r="R67" s="30" t="s">
        <v>83</v>
      </c>
      <c r="S67" s="30" t="s">
        <v>84</v>
      </c>
    </row>
    <row r="68" spans="14:19" s="30" customFormat="1">
      <c r="N68" s="30" t="s">
        <v>82</v>
      </c>
      <c r="O68" s="30">
        <v>2018</v>
      </c>
      <c r="P68" s="30">
        <v>1.38703560692925</v>
      </c>
      <c r="Q68" s="30" t="s">
        <v>79</v>
      </c>
      <c r="R68" s="30" t="s">
        <v>83</v>
      </c>
      <c r="S68" s="30" t="s">
        <v>84</v>
      </c>
    </row>
    <row r="69" spans="14:19" s="30" customFormat="1">
      <c r="N69" s="30" t="s">
        <v>82</v>
      </c>
      <c r="O69" s="30">
        <v>2019</v>
      </c>
      <c r="P69" s="30">
        <v>1.3801004288945999</v>
      </c>
      <c r="Q69" s="30" t="s">
        <v>79</v>
      </c>
      <c r="R69" s="30" t="s">
        <v>83</v>
      </c>
      <c r="S69" s="30" t="s">
        <v>84</v>
      </c>
    </row>
    <row r="70" spans="14:19" s="30" customFormat="1">
      <c r="N70" s="30" t="s">
        <v>82</v>
      </c>
      <c r="O70" s="30">
        <v>2020</v>
      </c>
      <c r="P70" s="30">
        <v>1.37319992675013</v>
      </c>
      <c r="Q70" s="30" t="s">
        <v>79</v>
      </c>
      <c r="R70" s="30" t="s">
        <v>83</v>
      </c>
      <c r="S70" s="30" t="s">
        <v>84</v>
      </c>
    </row>
    <row r="71" spans="14:19" s="30" customFormat="1">
      <c r="N71" s="30" t="s">
        <v>82</v>
      </c>
      <c r="O71" s="30">
        <v>1960</v>
      </c>
      <c r="P71" s="30">
        <v>1.97631647281504</v>
      </c>
      <c r="Q71" s="30" t="s">
        <v>85</v>
      </c>
      <c r="R71" s="30" t="s">
        <v>83</v>
      </c>
      <c r="S71" s="30" t="s">
        <v>84</v>
      </c>
    </row>
    <row r="72" spans="14:19" s="30" customFormat="1">
      <c r="N72" s="30" t="s">
        <v>82</v>
      </c>
      <c r="O72" s="30">
        <v>1961</v>
      </c>
      <c r="P72" s="30">
        <v>1.96648405255228</v>
      </c>
      <c r="Q72" s="30" t="s">
        <v>85</v>
      </c>
      <c r="R72" s="30" t="s">
        <v>83</v>
      </c>
      <c r="S72" s="30" t="s">
        <v>84</v>
      </c>
    </row>
    <row r="73" spans="14:19" s="30" customFormat="1">
      <c r="N73" s="30" t="s">
        <v>82</v>
      </c>
      <c r="O73" s="30">
        <v>1962</v>
      </c>
      <c r="P73" s="30">
        <v>1.9567005498032599</v>
      </c>
      <c r="Q73" s="30" t="s">
        <v>85</v>
      </c>
      <c r="R73" s="30" t="s">
        <v>83</v>
      </c>
      <c r="S73" s="30" t="s">
        <v>84</v>
      </c>
    </row>
    <row r="74" spans="14:19" s="30" customFormat="1">
      <c r="N74" s="30" t="s">
        <v>82</v>
      </c>
      <c r="O74" s="30">
        <v>1963</v>
      </c>
      <c r="P74" s="30">
        <v>1.94696572119728</v>
      </c>
      <c r="Q74" s="30" t="s">
        <v>85</v>
      </c>
      <c r="R74" s="30" t="s">
        <v>83</v>
      </c>
      <c r="S74" s="30" t="s">
        <v>84</v>
      </c>
    </row>
    <row r="75" spans="14:19" s="30" customFormat="1">
      <c r="N75" s="30" t="s">
        <v>82</v>
      </c>
      <c r="O75" s="30">
        <v>1964</v>
      </c>
      <c r="P75" s="30">
        <v>1.9372793245744</v>
      </c>
      <c r="Q75" s="30" t="s">
        <v>85</v>
      </c>
      <c r="R75" s="30" t="s">
        <v>83</v>
      </c>
      <c r="S75" s="30" t="s">
        <v>84</v>
      </c>
    </row>
    <row r="76" spans="14:19" s="30" customFormat="1">
      <c r="N76" s="30" t="s">
        <v>82</v>
      </c>
      <c r="O76" s="30">
        <v>1965</v>
      </c>
      <c r="P76" s="30">
        <v>1.92764111897951</v>
      </c>
      <c r="Q76" s="30" t="s">
        <v>85</v>
      </c>
      <c r="R76" s="30" t="s">
        <v>83</v>
      </c>
      <c r="S76" s="30" t="s">
        <v>84</v>
      </c>
    </row>
    <row r="77" spans="14:19" s="30" customFormat="1">
      <c r="N77" s="30" t="s">
        <v>82</v>
      </c>
      <c r="O77" s="30">
        <v>1966</v>
      </c>
      <c r="P77" s="30">
        <v>1.91805086465623</v>
      </c>
      <c r="Q77" s="30" t="s">
        <v>85</v>
      </c>
      <c r="R77" s="30" t="s">
        <v>83</v>
      </c>
      <c r="S77" s="30" t="s">
        <v>84</v>
      </c>
    </row>
    <row r="78" spans="14:19" s="30" customFormat="1">
      <c r="N78" s="30" t="s">
        <v>82</v>
      </c>
      <c r="O78" s="30">
        <v>1967</v>
      </c>
      <c r="P78" s="30">
        <v>1.90850832304102</v>
      </c>
      <c r="Q78" s="30" t="s">
        <v>85</v>
      </c>
      <c r="R78" s="30" t="s">
        <v>83</v>
      </c>
      <c r="S78" s="30" t="s">
        <v>84</v>
      </c>
    </row>
    <row r="79" spans="14:19" s="30" customFormat="1">
      <c r="N79" s="30" t="s">
        <v>82</v>
      </c>
      <c r="O79" s="30">
        <v>1968</v>
      </c>
      <c r="P79" s="30">
        <v>1.89901325675723</v>
      </c>
      <c r="Q79" s="30" t="s">
        <v>85</v>
      </c>
      <c r="R79" s="30" t="s">
        <v>83</v>
      </c>
      <c r="S79" s="30" t="s">
        <v>84</v>
      </c>
    </row>
    <row r="80" spans="14:19" s="30" customFormat="1">
      <c r="N80" s="30" t="s">
        <v>82</v>
      </c>
      <c r="O80" s="30">
        <v>1969</v>
      </c>
      <c r="P80" s="30">
        <v>1.8895654296091899</v>
      </c>
      <c r="Q80" s="30" t="s">
        <v>85</v>
      </c>
      <c r="R80" s="30" t="s">
        <v>83</v>
      </c>
      <c r="S80" s="30" t="s">
        <v>84</v>
      </c>
    </row>
    <row r="81" spans="14:19" s="30" customFormat="1">
      <c r="N81" s="30" t="s">
        <v>82</v>
      </c>
      <c r="O81" s="30">
        <v>1970</v>
      </c>
      <c r="P81" s="30">
        <v>1.88016460657631</v>
      </c>
      <c r="Q81" s="30" t="s">
        <v>85</v>
      </c>
      <c r="R81" s="30" t="s">
        <v>83</v>
      </c>
      <c r="S81" s="30" t="s">
        <v>84</v>
      </c>
    </row>
    <row r="82" spans="14:19" s="30" customFormat="1">
      <c r="N82" s="30" t="s">
        <v>82</v>
      </c>
      <c r="O82" s="30">
        <v>1971</v>
      </c>
      <c r="P82" s="30">
        <v>1.8708105538072699</v>
      </c>
      <c r="Q82" s="30" t="s">
        <v>85</v>
      </c>
      <c r="R82" s="30" t="s">
        <v>83</v>
      </c>
      <c r="S82" s="30" t="s">
        <v>84</v>
      </c>
    </row>
    <row r="83" spans="14:19" s="30" customFormat="1">
      <c r="N83" s="30" t="s">
        <v>82</v>
      </c>
      <c r="O83" s="30">
        <v>1972</v>
      </c>
      <c r="P83" s="30">
        <v>1.8615030386142</v>
      </c>
      <c r="Q83" s="30" t="s">
        <v>85</v>
      </c>
      <c r="R83" s="30" t="s">
        <v>83</v>
      </c>
      <c r="S83" s="30" t="s">
        <v>84</v>
      </c>
    </row>
    <row r="84" spans="14:19" s="30" customFormat="1">
      <c r="N84" s="30" t="s">
        <v>82</v>
      </c>
      <c r="O84" s="30">
        <v>1973</v>
      </c>
      <c r="P84" s="30">
        <v>1.8522418294668701</v>
      </c>
      <c r="Q84" s="30" t="s">
        <v>85</v>
      </c>
      <c r="R84" s="30" t="s">
        <v>83</v>
      </c>
      <c r="S84" s="30" t="s">
        <v>84</v>
      </c>
    </row>
    <row r="85" spans="14:19" s="30" customFormat="1">
      <c r="N85" s="30" t="s">
        <v>82</v>
      </c>
      <c r="O85" s="30">
        <v>1974</v>
      </c>
      <c r="P85" s="30">
        <v>1.8430266959869299</v>
      </c>
      <c r="Q85" s="30" t="s">
        <v>85</v>
      </c>
      <c r="R85" s="30" t="s">
        <v>83</v>
      </c>
      <c r="S85" s="30" t="s">
        <v>84</v>
      </c>
    </row>
    <row r="86" spans="14:19" s="30" customFormat="1">
      <c r="N86" s="30" t="s">
        <v>82</v>
      </c>
      <c r="O86" s="30">
        <v>1975</v>
      </c>
      <c r="P86" s="30">
        <v>1.8338574089422199</v>
      </c>
      <c r="Q86" s="30" t="s">
        <v>85</v>
      </c>
      <c r="R86" s="30" t="s">
        <v>83</v>
      </c>
      <c r="S86" s="30" t="s">
        <v>84</v>
      </c>
    </row>
    <row r="87" spans="14:19" s="30" customFormat="1">
      <c r="N87" s="30" t="s">
        <v>82</v>
      </c>
      <c r="O87" s="30">
        <v>1976</v>
      </c>
      <c r="P87" s="30">
        <v>1.82473374024102</v>
      </c>
      <c r="Q87" s="30" t="s">
        <v>85</v>
      </c>
      <c r="R87" s="30" t="s">
        <v>83</v>
      </c>
      <c r="S87" s="30" t="s">
        <v>84</v>
      </c>
    </row>
    <row r="88" spans="14:19" s="30" customFormat="1">
      <c r="N88" s="30" t="s">
        <v>82</v>
      </c>
      <c r="O88" s="30">
        <v>1977</v>
      </c>
      <c r="P88" s="30">
        <v>1.8156554629263799</v>
      </c>
      <c r="Q88" s="30" t="s">
        <v>85</v>
      </c>
      <c r="R88" s="30" t="s">
        <v>83</v>
      </c>
      <c r="S88" s="30" t="s">
        <v>84</v>
      </c>
    </row>
    <row r="89" spans="14:19" s="30" customFormat="1">
      <c r="N89" s="30" t="s">
        <v>82</v>
      </c>
      <c r="O89" s="30">
        <v>1978</v>
      </c>
      <c r="P89" s="30">
        <v>1.8066223511705299</v>
      </c>
      <c r="Q89" s="30" t="s">
        <v>85</v>
      </c>
      <c r="R89" s="30" t="s">
        <v>83</v>
      </c>
      <c r="S89" s="30" t="s">
        <v>84</v>
      </c>
    </row>
    <row r="90" spans="14:19" s="30" customFormat="1">
      <c r="N90" s="30" t="s">
        <v>82</v>
      </c>
      <c r="O90" s="30">
        <v>1979</v>
      </c>
      <c r="P90" s="30">
        <v>1.79763418026919</v>
      </c>
      <c r="Q90" s="30" t="s">
        <v>85</v>
      </c>
      <c r="R90" s="30" t="s">
        <v>83</v>
      </c>
      <c r="S90" s="30" t="s">
        <v>84</v>
      </c>
    </row>
    <row r="91" spans="14:19" s="30" customFormat="1">
      <c r="N91" s="30" t="s">
        <v>82</v>
      </c>
      <c r="O91" s="30">
        <v>1980</v>
      </c>
      <c r="P91" s="30">
        <v>1.7886907266360099</v>
      </c>
      <c r="Q91" s="30" t="s">
        <v>85</v>
      </c>
      <c r="R91" s="30" t="s">
        <v>83</v>
      </c>
      <c r="S91" s="30" t="s">
        <v>84</v>
      </c>
    </row>
    <row r="92" spans="14:19" s="30" customFormat="1">
      <c r="N92" s="30" t="s">
        <v>82</v>
      </c>
      <c r="O92" s="30">
        <v>1981</v>
      </c>
      <c r="P92" s="30">
        <v>1.7797917677970201</v>
      </c>
      <c r="Q92" s="30" t="s">
        <v>85</v>
      </c>
      <c r="R92" s="30" t="s">
        <v>83</v>
      </c>
      <c r="S92" s="30" t="s">
        <v>84</v>
      </c>
    </row>
    <row r="93" spans="14:19" s="30" customFormat="1">
      <c r="N93" s="30" t="s">
        <v>82</v>
      </c>
      <c r="O93" s="30">
        <v>1982</v>
      </c>
      <c r="P93" s="30">
        <v>1.7709370823851001</v>
      </c>
      <c r="Q93" s="30" t="s">
        <v>85</v>
      </c>
      <c r="R93" s="30" t="s">
        <v>83</v>
      </c>
      <c r="S93" s="30" t="s">
        <v>84</v>
      </c>
    </row>
    <row r="94" spans="14:19" s="30" customFormat="1">
      <c r="N94" s="30" t="s">
        <v>82</v>
      </c>
      <c r="O94" s="30">
        <v>1983</v>
      </c>
      <c r="P94" s="30">
        <v>1.76212645013442</v>
      </c>
      <c r="Q94" s="30" t="s">
        <v>85</v>
      </c>
      <c r="R94" s="30" t="s">
        <v>83</v>
      </c>
      <c r="S94" s="30" t="s">
        <v>84</v>
      </c>
    </row>
    <row r="95" spans="14:19" s="30" customFormat="1">
      <c r="N95" s="30" t="s">
        <v>82</v>
      </c>
      <c r="O95" s="30">
        <v>1984</v>
      </c>
      <c r="P95" s="30">
        <v>1.7533596518750501</v>
      </c>
      <c r="Q95" s="30" t="s">
        <v>85</v>
      </c>
      <c r="R95" s="30" t="s">
        <v>83</v>
      </c>
      <c r="S95" s="30" t="s">
        <v>84</v>
      </c>
    </row>
    <row r="96" spans="14:19" s="30" customFormat="1">
      <c r="N96" s="30" t="s">
        <v>82</v>
      </c>
      <c r="O96" s="30">
        <v>1985</v>
      </c>
      <c r="P96" s="30">
        <v>1.7446364695274099</v>
      </c>
      <c r="Q96" s="30" t="s">
        <v>85</v>
      </c>
      <c r="R96" s="30" t="s">
        <v>83</v>
      </c>
      <c r="S96" s="30" t="s">
        <v>84</v>
      </c>
    </row>
    <row r="97" spans="14:19" s="30" customFormat="1">
      <c r="N97" s="30" t="s">
        <v>82</v>
      </c>
      <c r="O97" s="30">
        <v>1986</v>
      </c>
      <c r="P97" s="30">
        <v>1.73595668609693</v>
      </c>
      <c r="Q97" s="30" t="s">
        <v>85</v>
      </c>
      <c r="R97" s="30" t="s">
        <v>83</v>
      </c>
      <c r="S97" s="30" t="s">
        <v>84</v>
      </c>
    </row>
    <row r="98" spans="14:19" s="30" customFormat="1">
      <c r="N98" s="30" t="s">
        <v>82</v>
      </c>
      <c r="O98" s="30">
        <v>1987</v>
      </c>
      <c r="P98" s="30">
        <v>1.72732008566858</v>
      </c>
      <c r="Q98" s="30" t="s">
        <v>85</v>
      </c>
      <c r="R98" s="30" t="s">
        <v>83</v>
      </c>
      <c r="S98" s="30" t="s">
        <v>84</v>
      </c>
    </row>
    <row r="99" spans="14:19" s="30" customFormat="1">
      <c r="N99" s="30" t="s">
        <v>82</v>
      </c>
      <c r="O99" s="30">
        <v>1988</v>
      </c>
      <c r="P99" s="30">
        <v>1.71872645340158</v>
      </c>
      <c r="Q99" s="30" t="s">
        <v>85</v>
      </c>
      <c r="R99" s="30" t="s">
        <v>83</v>
      </c>
      <c r="S99" s="30" t="s">
        <v>84</v>
      </c>
    </row>
    <row r="100" spans="14:19" s="30" customFormat="1">
      <c r="N100" s="30" t="s">
        <v>82</v>
      </c>
      <c r="O100" s="30">
        <v>1989</v>
      </c>
      <c r="P100" s="30">
        <v>1.71017557552396</v>
      </c>
      <c r="Q100" s="30" t="s">
        <v>85</v>
      </c>
      <c r="R100" s="30" t="s">
        <v>83</v>
      </c>
      <c r="S100" s="30" t="s">
        <v>84</v>
      </c>
    </row>
    <row r="101" spans="14:19" s="30" customFormat="1">
      <c r="N101" s="30" t="s">
        <v>82</v>
      </c>
      <c r="O101" s="30">
        <v>1990</v>
      </c>
      <c r="P101" s="30">
        <v>1.70166723932732</v>
      </c>
      <c r="Q101" s="30" t="s">
        <v>85</v>
      </c>
      <c r="R101" s="30" t="s">
        <v>83</v>
      </c>
      <c r="S101" s="30" t="s">
        <v>84</v>
      </c>
    </row>
    <row r="102" spans="14:19" s="30" customFormat="1">
      <c r="N102" s="30" t="s">
        <v>82</v>
      </c>
      <c r="O102" s="30">
        <v>1991</v>
      </c>
      <c r="P102" s="30">
        <v>1.6932012331615101</v>
      </c>
      <c r="Q102" s="30" t="s">
        <v>85</v>
      </c>
      <c r="R102" s="30" t="s">
        <v>83</v>
      </c>
      <c r="S102" s="30" t="s">
        <v>84</v>
      </c>
    </row>
    <row r="103" spans="14:19" s="30" customFormat="1">
      <c r="N103" s="30" t="s">
        <v>82</v>
      </c>
      <c r="O103" s="30">
        <v>1992</v>
      </c>
      <c r="P103" s="30">
        <v>1.68477734642937</v>
      </c>
      <c r="Q103" s="30" t="s">
        <v>85</v>
      </c>
      <c r="R103" s="30" t="s">
        <v>83</v>
      </c>
      <c r="S103" s="30" t="s">
        <v>84</v>
      </c>
    </row>
    <row r="104" spans="14:19" s="30" customFormat="1">
      <c r="N104" s="30" t="s">
        <v>82</v>
      </c>
      <c r="O104" s="30">
        <v>1993</v>
      </c>
      <c r="P104" s="30">
        <v>1.67639536958146</v>
      </c>
      <c r="Q104" s="30" t="s">
        <v>85</v>
      </c>
      <c r="R104" s="30" t="s">
        <v>83</v>
      </c>
      <c r="S104" s="30" t="s">
        <v>84</v>
      </c>
    </row>
    <row r="105" spans="14:19" s="30" customFormat="1">
      <c r="N105" s="30" t="s">
        <v>82</v>
      </c>
      <c r="O105" s="30">
        <v>1994</v>
      </c>
      <c r="P105" s="30">
        <v>1.66805509411091</v>
      </c>
      <c r="Q105" s="30" t="s">
        <v>85</v>
      </c>
      <c r="R105" s="30" t="s">
        <v>83</v>
      </c>
      <c r="S105" s="30" t="s">
        <v>84</v>
      </c>
    </row>
    <row r="106" spans="14:19" s="30" customFormat="1">
      <c r="N106" s="30" t="s">
        <v>82</v>
      </c>
      <c r="O106" s="30">
        <v>1995</v>
      </c>
      <c r="P106" s="30">
        <v>1.65975631254817</v>
      </c>
      <c r="Q106" s="30" t="s">
        <v>85</v>
      </c>
      <c r="R106" s="30" t="s">
        <v>83</v>
      </c>
      <c r="S106" s="30" t="s">
        <v>84</v>
      </c>
    </row>
    <row r="107" spans="14:19" s="30" customFormat="1">
      <c r="N107" s="30" t="s">
        <v>82</v>
      </c>
      <c r="O107" s="30">
        <v>1996</v>
      </c>
      <c r="P107" s="30">
        <v>1.6514988184558901</v>
      </c>
      <c r="Q107" s="30" t="s">
        <v>85</v>
      </c>
      <c r="R107" s="30" t="s">
        <v>83</v>
      </c>
      <c r="S107" s="30" t="s">
        <v>84</v>
      </c>
    </row>
    <row r="108" spans="14:19" s="30" customFormat="1">
      <c r="N108" s="30" t="s">
        <v>82</v>
      </c>
      <c r="O108" s="30">
        <v>1997</v>
      </c>
      <c r="P108" s="30">
        <v>1.6432824064237701</v>
      </c>
      <c r="Q108" s="30" t="s">
        <v>85</v>
      </c>
      <c r="R108" s="30" t="s">
        <v>83</v>
      </c>
      <c r="S108" s="30" t="s">
        <v>84</v>
      </c>
    </row>
    <row r="109" spans="14:19" s="30" customFormat="1">
      <c r="N109" s="30" t="s">
        <v>82</v>
      </c>
      <c r="O109" s="30">
        <v>1998</v>
      </c>
      <c r="P109" s="30">
        <v>1.6351068720634501</v>
      </c>
      <c r="Q109" s="30" t="s">
        <v>85</v>
      </c>
      <c r="R109" s="30" t="s">
        <v>83</v>
      </c>
      <c r="S109" s="30" t="s">
        <v>84</v>
      </c>
    </row>
    <row r="110" spans="14:19" s="30" customFormat="1">
      <c r="N110" s="30" t="s">
        <v>82</v>
      </c>
      <c r="O110" s="30">
        <v>1999</v>
      </c>
      <c r="P110" s="30">
        <v>1.6269720120034299</v>
      </c>
      <c r="Q110" s="30" t="s">
        <v>85</v>
      </c>
      <c r="R110" s="30" t="s">
        <v>83</v>
      </c>
      <c r="S110" s="30" t="s">
        <v>84</v>
      </c>
    </row>
    <row r="111" spans="14:19" s="30" customFormat="1">
      <c r="N111" s="30" t="s">
        <v>82</v>
      </c>
      <c r="O111" s="30">
        <v>2000</v>
      </c>
      <c r="P111" s="30">
        <v>1.6188776238840099</v>
      </c>
      <c r="Q111" s="30" t="s">
        <v>85</v>
      </c>
      <c r="R111" s="30" t="s">
        <v>83</v>
      </c>
      <c r="S111" s="30" t="s">
        <v>84</v>
      </c>
    </row>
    <row r="112" spans="14:19" s="30" customFormat="1">
      <c r="N112" s="30" t="s">
        <v>82</v>
      </c>
      <c r="O112" s="30">
        <v>2001</v>
      </c>
      <c r="P112" s="30">
        <v>1.61082350635225</v>
      </c>
      <c r="Q112" s="30" t="s">
        <v>85</v>
      </c>
      <c r="R112" s="30" t="s">
        <v>83</v>
      </c>
      <c r="S112" s="30" t="s">
        <v>84</v>
      </c>
    </row>
    <row r="113" spans="14:19" s="30" customFormat="1">
      <c r="N113" s="30" t="s">
        <v>82</v>
      </c>
      <c r="O113" s="30">
        <v>2002</v>
      </c>
      <c r="P113" s="30">
        <v>1.6028094590569699</v>
      </c>
      <c r="Q113" s="30" t="s">
        <v>85</v>
      </c>
      <c r="R113" s="30" t="s">
        <v>83</v>
      </c>
      <c r="S113" s="30" t="s">
        <v>84</v>
      </c>
    </row>
    <row r="114" spans="14:19" s="30" customFormat="1">
      <c r="N114" s="30" t="s">
        <v>82</v>
      </c>
      <c r="O114" s="30">
        <v>2003</v>
      </c>
      <c r="P114" s="30">
        <v>1.59483528264375</v>
      </c>
      <c r="Q114" s="30" t="s">
        <v>85</v>
      </c>
      <c r="R114" s="30" t="s">
        <v>83</v>
      </c>
      <c r="S114" s="30" t="s">
        <v>84</v>
      </c>
    </row>
    <row r="115" spans="14:19" s="30" customFormat="1">
      <c r="N115" s="30" t="s">
        <v>82</v>
      </c>
      <c r="O115" s="30">
        <v>2004</v>
      </c>
      <c r="P115" s="30">
        <v>1.58690077875</v>
      </c>
      <c r="Q115" s="30" t="s">
        <v>85</v>
      </c>
      <c r="R115" s="30" t="s">
        <v>83</v>
      </c>
      <c r="S115" s="30" t="s">
        <v>84</v>
      </c>
    </row>
    <row r="116" spans="14:19" s="30" customFormat="1">
      <c r="N116" s="30" t="s">
        <v>82</v>
      </c>
      <c r="O116" s="30">
        <v>2005</v>
      </c>
      <c r="P116" s="30">
        <v>1.5790057500000001</v>
      </c>
      <c r="Q116" s="30" t="s">
        <v>85</v>
      </c>
      <c r="R116" s="30" t="s">
        <v>83</v>
      </c>
      <c r="S116" s="30" t="s">
        <v>84</v>
      </c>
    </row>
    <row r="117" spans="14:19" s="30" customFormat="1">
      <c r="N117" s="30" t="s">
        <v>82</v>
      </c>
      <c r="O117" s="30">
        <v>2006</v>
      </c>
      <c r="P117" s="30">
        <v>1.57115</v>
      </c>
      <c r="Q117" s="30" t="s">
        <v>85</v>
      </c>
      <c r="R117" s="30" t="s">
        <v>83</v>
      </c>
      <c r="S117" s="30" t="s">
        <v>84</v>
      </c>
    </row>
    <row r="118" spans="14:19" s="30" customFormat="1">
      <c r="N118" s="30" t="s">
        <v>82</v>
      </c>
      <c r="O118" s="30">
        <v>2007</v>
      </c>
      <c r="P118" s="30">
        <v>1.5633333333333299</v>
      </c>
      <c r="Q118" s="30" t="s">
        <v>85</v>
      </c>
      <c r="R118" s="30" t="s">
        <v>83</v>
      </c>
      <c r="S118" s="30" t="s">
        <v>84</v>
      </c>
    </row>
    <row r="119" spans="14:19" s="30" customFormat="1">
      <c r="N119" s="30" t="s">
        <v>82</v>
      </c>
      <c r="O119" s="30">
        <v>2008</v>
      </c>
      <c r="P119" s="30">
        <v>1.55555555555556</v>
      </c>
      <c r="Q119" s="30" t="s">
        <v>85</v>
      </c>
      <c r="R119" s="30" t="s">
        <v>83</v>
      </c>
      <c r="S119" s="30" t="s">
        <v>84</v>
      </c>
    </row>
    <row r="120" spans="14:19" s="30" customFormat="1">
      <c r="N120" s="30" t="s">
        <v>82</v>
      </c>
      <c r="O120" s="30">
        <v>2009</v>
      </c>
      <c r="P120" s="30">
        <v>1.5477777777777799</v>
      </c>
      <c r="Q120" s="30" t="s">
        <v>85</v>
      </c>
      <c r="R120" s="30" t="s">
        <v>83</v>
      </c>
      <c r="S120" s="30" t="s">
        <v>84</v>
      </c>
    </row>
    <row r="121" spans="14:19" s="30" customFormat="1">
      <c r="N121" s="30" t="s">
        <v>82</v>
      </c>
      <c r="O121" s="30">
        <v>2010</v>
      </c>
      <c r="P121" s="30">
        <v>1.5400388888888901</v>
      </c>
      <c r="Q121" s="30" t="s">
        <v>85</v>
      </c>
      <c r="R121" s="30" t="s">
        <v>83</v>
      </c>
      <c r="S121" s="30" t="s">
        <v>84</v>
      </c>
    </row>
    <row r="122" spans="14:19" s="30" customFormat="1">
      <c r="N122" s="30" t="s">
        <v>82</v>
      </c>
      <c r="O122" s="30">
        <v>2011</v>
      </c>
      <c r="P122" s="30">
        <v>1.5323386944444399</v>
      </c>
      <c r="Q122" s="30" t="s">
        <v>85</v>
      </c>
      <c r="R122" s="30" t="s">
        <v>83</v>
      </c>
      <c r="S122" s="30" t="s">
        <v>84</v>
      </c>
    </row>
    <row r="123" spans="14:19" s="30" customFormat="1">
      <c r="N123" s="30" t="s">
        <v>82</v>
      </c>
      <c r="O123" s="30">
        <v>2012</v>
      </c>
      <c r="P123" s="30">
        <v>1.5246770009722199</v>
      </c>
      <c r="Q123" s="30" t="s">
        <v>85</v>
      </c>
      <c r="R123" s="30" t="s">
        <v>83</v>
      </c>
      <c r="S123" s="30" t="s">
        <v>84</v>
      </c>
    </row>
    <row r="124" spans="14:19" s="30" customFormat="1">
      <c r="N124" s="30" t="s">
        <v>82</v>
      </c>
      <c r="O124" s="30">
        <v>2013</v>
      </c>
      <c r="P124" s="30">
        <v>1.51705361596736</v>
      </c>
      <c r="Q124" s="30" t="s">
        <v>85</v>
      </c>
      <c r="R124" s="30" t="s">
        <v>83</v>
      </c>
      <c r="S124" s="30" t="s">
        <v>84</v>
      </c>
    </row>
    <row r="125" spans="14:19" s="30" customFormat="1">
      <c r="N125" s="30" t="s">
        <v>82</v>
      </c>
      <c r="O125" s="30">
        <v>2014</v>
      </c>
      <c r="P125" s="30">
        <v>1.5094683478875199</v>
      </c>
      <c r="Q125" s="30" t="s">
        <v>85</v>
      </c>
      <c r="R125" s="30" t="s">
        <v>83</v>
      </c>
      <c r="S125" s="30" t="s">
        <v>84</v>
      </c>
    </row>
    <row r="126" spans="14:19" s="30" customFormat="1">
      <c r="N126" s="30" t="s">
        <v>82</v>
      </c>
      <c r="O126" s="30">
        <v>2015</v>
      </c>
      <c r="P126" s="30">
        <v>1.5019210061480901</v>
      </c>
      <c r="Q126" s="30" t="s">
        <v>85</v>
      </c>
      <c r="R126" s="30" t="s">
        <v>83</v>
      </c>
      <c r="S126" s="30" t="s">
        <v>84</v>
      </c>
    </row>
    <row r="127" spans="14:19" s="30" customFormat="1">
      <c r="N127" s="30" t="s">
        <v>82</v>
      </c>
      <c r="O127" s="30">
        <v>2016</v>
      </c>
      <c r="P127" s="30">
        <v>1.4944114011173499</v>
      </c>
      <c r="Q127" s="30" t="s">
        <v>85</v>
      </c>
      <c r="R127" s="30" t="s">
        <v>83</v>
      </c>
      <c r="S127" s="30" t="s">
        <v>84</v>
      </c>
    </row>
    <row r="128" spans="14:19" s="30" customFormat="1">
      <c r="N128" s="30" t="s">
        <v>82</v>
      </c>
      <c r="O128" s="30">
        <v>2017</v>
      </c>
      <c r="P128" s="30">
        <v>1.48693934411176</v>
      </c>
      <c r="Q128" s="30" t="s">
        <v>85</v>
      </c>
      <c r="R128" s="30" t="s">
        <v>83</v>
      </c>
      <c r="S128" s="30" t="s">
        <v>84</v>
      </c>
    </row>
    <row r="129" spans="14:19" s="30" customFormat="1">
      <c r="N129" s="30" t="s">
        <v>82</v>
      </c>
      <c r="O129" s="30">
        <v>2018</v>
      </c>
      <c r="P129" s="30">
        <v>1.4795046473911999</v>
      </c>
      <c r="Q129" s="30" t="s">
        <v>85</v>
      </c>
      <c r="R129" s="30" t="s">
        <v>83</v>
      </c>
      <c r="S129" s="30" t="s">
        <v>84</v>
      </c>
    </row>
    <row r="130" spans="14:19" s="30" customFormat="1">
      <c r="N130" s="30" t="s">
        <v>82</v>
      </c>
      <c r="O130" s="30">
        <v>2019</v>
      </c>
      <c r="P130" s="30">
        <v>1.4721071241542401</v>
      </c>
      <c r="Q130" s="30" t="s">
        <v>85</v>
      </c>
      <c r="R130" s="30" t="s">
        <v>83</v>
      </c>
      <c r="S130" s="30" t="s">
        <v>84</v>
      </c>
    </row>
    <row r="131" spans="14:19" s="30" customFormat="1">
      <c r="N131" s="30" t="s">
        <v>82</v>
      </c>
      <c r="O131" s="30">
        <v>2020</v>
      </c>
      <c r="P131" s="30">
        <v>1.4647465885334701</v>
      </c>
      <c r="Q131" s="30" t="s">
        <v>85</v>
      </c>
      <c r="R131" s="30" t="s">
        <v>83</v>
      </c>
      <c r="S131" s="30" t="s">
        <v>84</v>
      </c>
    </row>
    <row r="132" spans="14:19" s="30" customFormat="1">
      <c r="N132" s="30" t="s">
        <v>82</v>
      </c>
      <c r="O132" s="30">
        <v>1960</v>
      </c>
      <c r="P132" s="30">
        <v>1.1469693815444399</v>
      </c>
      <c r="Q132" s="30" t="s">
        <v>86</v>
      </c>
      <c r="R132" s="30" t="s">
        <v>83</v>
      </c>
      <c r="S132" s="30" t="s">
        <v>84</v>
      </c>
    </row>
    <row r="133" spans="14:19" s="30" customFormat="1">
      <c r="N133" s="30" t="s">
        <v>82</v>
      </c>
      <c r="O133" s="30">
        <v>1961</v>
      </c>
      <c r="P133" s="30">
        <v>1.14126306621337</v>
      </c>
      <c r="Q133" s="30" t="s">
        <v>86</v>
      </c>
      <c r="R133" s="30" t="s">
        <v>83</v>
      </c>
      <c r="S133" s="30" t="s">
        <v>84</v>
      </c>
    </row>
    <row r="134" spans="14:19" s="30" customFormat="1">
      <c r="N134" s="30" t="s">
        <v>82</v>
      </c>
      <c r="O134" s="30">
        <v>1962</v>
      </c>
      <c r="P134" s="30">
        <v>1.1355851405108199</v>
      </c>
      <c r="Q134" s="30" t="s">
        <v>86</v>
      </c>
      <c r="R134" s="30" t="s">
        <v>83</v>
      </c>
      <c r="S134" s="30" t="s">
        <v>84</v>
      </c>
    </row>
    <row r="135" spans="14:19" s="30" customFormat="1">
      <c r="N135" s="30" t="s">
        <v>82</v>
      </c>
      <c r="O135" s="30">
        <v>1963</v>
      </c>
      <c r="P135" s="30">
        <v>1.1299354631948499</v>
      </c>
      <c r="Q135" s="30" t="s">
        <v>86</v>
      </c>
      <c r="R135" s="30" t="s">
        <v>83</v>
      </c>
      <c r="S135" s="30" t="s">
        <v>84</v>
      </c>
    </row>
    <row r="136" spans="14:19" s="30" customFormat="1">
      <c r="N136" s="30" t="s">
        <v>82</v>
      </c>
      <c r="O136" s="30">
        <v>1964</v>
      </c>
      <c r="P136" s="30">
        <v>1.12431389372622</v>
      </c>
      <c r="Q136" s="30" t="s">
        <v>86</v>
      </c>
      <c r="R136" s="30" t="s">
        <v>83</v>
      </c>
      <c r="S136" s="30" t="s">
        <v>84</v>
      </c>
    </row>
    <row r="137" spans="14:19" s="30" customFormat="1">
      <c r="N137" s="30" t="s">
        <v>82</v>
      </c>
      <c r="O137" s="30">
        <v>1965</v>
      </c>
      <c r="P137" s="30">
        <v>1.11872029226489</v>
      </c>
      <c r="Q137" s="30" t="s">
        <v>86</v>
      </c>
      <c r="R137" s="30" t="s">
        <v>83</v>
      </c>
      <c r="S137" s="30" t="s">
        <v>84</v>
      </c>
    </row>
    <row r="138" spans="14:19" s="30" customFormat="1">
      <c r="N138" s="30" t="s">
        <v>82</v>
      </c>
      <c r="O138" s="30">
        <v>1966</v>
      </c>
      <c r="P138" s="30">
        <v>1.11315451966656</v>
      </c>
      <c r="Q138" s="30" t="s">
        <v>86</v>
      </c>
      <c r="R138" s="30" t="s">
        <v>83</v>
      </c>
      <c r="S138" s="30" t="s">
        <v>84</v>
      </c>
    </row>
    <row r="139" spans="14:19" s="30" customFormat="1">
      <c r="N139" s="30" t="s">
        <v>82</v>
      </c>
      <c r="O139" s="30">
        <v>1967</v>
      </c>
      <c r="P139" s="30">
        <v>1.1076164374791599</v>
      </c>
      <c r="Q139" s="30" t="s">
        <v>86</v>
      </c>
      <c r="R139" s="30" t="s">
        <v>83</v>
      </c>
      <c r="S139" s="30" t="s">
        <v>84</v>
      </c>
    </row>
    <row r="140" spans="14:19" s="30" customFormat="1">
      <c r="N140" s="30" t="s">
        <v>82</v>
      </c>
      <c r="O140" s="30">
        <v>1968</v>
      </c>
      <c r="P140" s="30">
        <v>1.1021059079394699</v>
      </c>
      <c r="Q140" s="30" t="s">
        <v>86</v>
      </c>
      <c r="R140" s="30" t="s">
        <v>83</v>
      </c>
      <c r="S140" s="30" t="s">
        <v>84</v>
      </c>
    </row>
    <row r="141" spans="14:19" s="30" customFormat="1">
      <c r="N141" s="30" t="s">
        <v>82</v>
      </c>
      <c r="O141" s="30">
        <v>1969</v>
      </c>
      <c r="P141" s="30">
        <v>1.09662279396962</v>
      </c>
      <c r="Q141" s="30" t="s">
        <v>86</v>
      </c>
      <c r="R141" s="30" t="s">
        <v>83</v>
      </c>
      <c r="S141" s="30" t="s">
        <v>84</v>
      </c>
    </row>
    <row r="142" spans="14:19" s="30" customFormat="1">
      <c r="N142" s="30" t="s">
        <v>82</v>
      </c>
      <c r="O142" s="30">
        <v>1970</v>
      </c>
      <c r="P142" s="30">
        <v>1.0911669591737501</v>
      </c>
      <c r="Q142" s="30" t="s">
        <v>86</v>
      </c>
      <c r="R142" s="30" t="s">
        <v>83</v>
      </c>
      <c r="S142" s="30" t="s">
        <v>84</v>
      </c>
    </row>
    <row r="143" spans="14:19" s="30" customFormat="1">
      <c r="N143" s="30" t="s">
        <v>82</v>
      </c>
      <c r="O143" s="30">
        <v>1971</v>
      </c>
      <c r="P143" s="30">
        <v>1.0857382678345799</v>
      </c>
      <c r="Q143" s="30" t="s">
        <v>86</v>
      </c>
      <c r="R143" s="30" t="s">
        <v>83</v>
      </c>
      <c r="S143" s="30" t="s">
        <v>84</v>
      </c>
    </row>
    <row r="144" spans="14:19" s="30" customFormat="1">
      <c r="N144" s="30" t="s">
        <v>82</v>
      </c>
      <c r="O144" s="30">
        <v>1972</v>
      </c>
      <c r="P144" s="30">
        <v>1.0803365849100299</v>
      </c>
      <c r="Q144" s="30" t="s">
        <v>86</v>
      </c>
      <c r="R144" s="30" t="s">
        <v>83</v>
      </c>
      <c r="S144" s="30" t="s">
        <v>84</v>
      </c>
    </row>
    <row r="145" spans="14:19" s="30" customFormat="1">
      <c r="N145" s="30" t="s">
        <v>82</v>
      </c>
      <c r="O145" s="30">
        <v>1973</v>
      </c>
      <c r="P145" s="30">
        <v>1.07496177602988</v>
      </c>
      <c r="Q145" s="30" t="s">
        <v>86</v>
      </c>
      <c r="R145" s="30" t="s">
        <v>83</v>
      </c>
      <c r="S145" s="30" t="s">
        <v>84</v>
      </c>
    </row>
    <row r="146" spans="14:19" s="30" customFormat="1">
      <c r="N146" s="30" t="s">
        <v>82</v>
      </c>
      <c r="O146" s="30">
        <v>1974</v>
      </c>
      <c r="P146" s="30">
        <v>1.0696137074924199</v>
      </c>
      <c r="Q146" s="30" t="s">
        <v>86</v>
      </c>
      <c r="R146" s="30" t="s">
        <v>83</v>
      </c>
      <c r="S146" s="30" t="s">
        <v>84</v>
      </c>
    </row>
    <row r="147" spans="14:19" s="30" customFormat="1">
      <c r="N147" s="30" t="s">
        <v>82</v>
      </c>
      <c r="O147" s="30">
        <v>1975</v>
      </c>
      <c r="P147" s="30">
        <v>1.06429224626111</v>
      </c>
      <c r="Q147" s="30" t="s">
        <v>86</v>
      </c>
      <c r="R147" s="30" t="s">
        <v>83</v>
      </c>
      <c r="S147" s="30" t="s">
        <v>84</v>
      </c>
    </row>
    <row r="148" spans="14:19" s="30" customFormat="1">
      <c r="N148" s="30" t="s">
        <v>82</v>
      </c>
      <c r="O148" s="30">
        <v>1976</v>
      </c>
      <c r="P148" s="30">
        <v>1.0589972599613</v>
      </c>
      <c r="Q148" s="30" t="s">
        <v>86</v>
      </c>
      <c r="R148" s="30" t="s">
        <v>83</v>
      </c>
      <c r="S148" s="30" t="s">
        <v>84</v>
      </c>
    </row>
    <row r="149" spans="14:19" s="30" customFormat="1">
      <c r="N149" s="30" t="s">
        <v>82</v>
      </c>
      <c r="O149" s="30">
        <v>1977</v>
      </c>
      <c r="P149" s="30">
        <v>1.05372861687692</v>
      </c>
      <c r="Q149" s="30" t="s">
        <v>86</v>
      </c>
      <c r="R149" s="30" t="s">
        <v>83</v>
      </c>
      <c r="S149" s="30" t="s">
        <v>84</v>
      </c>
    </row>
    <row r="150" spans="14:19" s="30" customFormat="1">
      <c r="N150" s="30" t="s">
        <v>82</v>
      </c>
      <c r="O150" s="30">
        <v>1978</v>
      </c>
      <c r="P150" s="30">
        <v>1.0484861859471799</v>
      </c>
      <c r="Q150" s="30" t="s">
        <v>86</v>
      </c>
      <c r="R150" s="30" t="s">
        <v>83</v>
      </c>
      <c r="S150" s="30" t="s">
        <v>84</v>
      </c>
    </row>
    <row r="151" spans="14:19" s="30" customFormat="1">
      <c r="N151" s="30" t="s">
        <v>82</v>
      </c>
      <c r="O151" s="30">
        <v>1979</v>
      </c>
      <c r="P151" s="30">
        <v>1.0432698367633699</v>
      </c>
      <c r="Q151" s="30" t="s">
        <v>86</v>
      </c>
      <c r="R151" s="30" t="s">
        <v>83</v>
      </c>
      <c r="S151" s="30" t="s">
        <v>84</v>
      </c>
    </row>
    <row r="152" spans="14:19" s="30" customFormat="1">
      <c r="N152" s="30" t="s">
        <v>82</v>
      </c>
      <c r="O152" s="30">
        <v>1980</v>
      </c>
      <c r="P152" s="30">
        <v>1.0380794395655399</v>
      </c>
      <c r="Q152" s="30" t="s">
        <v>86</v>
      </c>
      <c r="R152" s="30" t="s">
        <v>83</v>
      </c>
      <c r="S152" s="30" t="s">
        <v>84</v>
      </c>
    </row>
    <row r="153" spans="14:19" s="30" customFormat="1">
      <c r="N153" s="30" t="s">
        <v>82</v>
      </c>
      <c r="O153" s="30">
        <v>1981</v>
      </c>
      <c r="P153" s="30">
        <v>1.0329148652393401</v>
      </c>
      <c r="Q153" s="30" t="s">
        <v>86</v>
      </c>
      <c r="R153" s="30" t="s">
        <v>83</v>
      </c>
      <c r="S153" s="30" t="s">
        <v>84</v>
      </c>
    </row>
    <row r="154" spans="14:19" s="30" customFormat="1">
      <c r="N154" s="30" t="s">
        <v>82</v>
      </c>
      <c r="O154" s="30">
        <v>1982</v>
      </c>
      <c r="P154" s="30">
        <v>1.0277759853127799</v>
      </c>
      <c r="Q154" s="30" t="s">
        <v>86</v>
      </c>
      <c r="R154" s="30" t="s">
        <v>83</v>
      </c>
      <c r="S154" s="30" t="s">
        <v>84</v>
      </c>
    </row>
    <row r="155" spans="14:19" s="30" customFormat="1">
      <c r="N155" s="30" t="s">
        <v>82</v>
      </c>
      <c r="O155" s="30">
        <v>1983</v>
      </c>
      <c r="P155" s="30">
        <v>1.0226626719530101</v>
      </c>
      <c r="Q155" s="30" t="s">
        <v>86</v>
      </c>
      <c r="R155" s="30" t="s">
        <v>83</v>
      </c>
      <c r="S155" s="30" t="s">
        <v>84</v>
      </c>
    </row>
    <row r="156" spans="14:19" s="30" customFormat="1">
      <c r="N156" s="30" t="s">
        <v>82</v>
      </c>
      <c r="O156" s="30">
        <v>1984</v>
      </c>
      <c r="P156" s="30">
        <v>1.0175747979631999</v>
      </c>
      <c r="Q156" s="30" t="s">
        <v>86</v>
      </c>
      <c r="R156" s="30" t="s">
        <v>83</v>
      </c>
      <c r="S156" s="30" t="s">
        <v>84</v>
      </c>
    </row>
    <row r="157" spans="14:19" s="30" customFormat="1">
      <c r="N157" s="30" t="s">
        <v>82</v>
      </c>
      <c r="O157" s="30">
        <v>1985</v>
      </c>
      <c r="P157" s="30">
        <v>1.0125122367793</v>
      </c>
      <c r="Q157" s="30" t="s">
        <v>86</v>
      </c>
      <c r="R157" s="30" t="s">
        <v>83</v>
      </c>
      <c r="S157" s="30" t="s">
        <v>84</v>
      </c>
    </row>
    <row r="158" spans="14:19" s="30" customFormat="1">
      <c r="N158" s="30" t="s">
        <v>82</v>
      </c>
      <c r="O158" s="30">
        <v>1986</v>
      </c>
      <c r="P158" s="30">
        <v>1.00747486246697</v>
      </c>
      <c r="Q158" s="30" t="s">
        <v>86</v>
      </c>
      <c r="R158" s="30" t="s">
        <v>83</v>
      </c>
      <c r="S158" s="30" t="s">
        <v>84</v>
      </c>
    </row>
    <row r="159" spans="14:19" s="30" customFormat="1">
      <c r="N159" s="30" t="s">
        <v>82</v>
      </c>
      <c r="O159" s="30">
        <v>1987</v>
      </c>
      <c r="P159" s="30">
        <v>1.0024625497183699</v>
      </c>
      <c r="Q159" s="30" t="s">
        <v>86</v>
      </c>
      <c r="R159" s="30" t="s">
        <v>83</v>
      </c>
      <c r="S159" s="30" t="s">
        <v>84</v>
      </c>
    </row>
    <row r="160" spans="14:19" s="30" customFormat="1">
      <c r="N160" s="30" t="s">
        <v>82</v>
      </c>
      <c r="O160" s="30">
        <v>1988</v>
      </c>
      <c r="P160" s="30">
        <v>0.99747517384912898</v>
      </c>
      <c r="Q160" s="30" t="s">
        <v>86</v>
      </c>
      <c r="R160" s="30" t="s">
        <v>83</v>
      </c>
      <c r="S160" s="30" t="s">
        <v>84</v>
      </c>
    </row>
    <row r="161" spans="14:19" s="30" customFormat="1">
      <c r="N161" s="30" t="s">
        <v>82</v>
      </c>
      <c r="O161" s="30">
        <v>1989</v>
      </c>
      <c r="P161" s="30">
        <v>0.99251261079515396</v>
      </c>
      <c r="Q161" s="30" t="s">
        <v>86</v>
      </c>
      <c r="R161" s="30" t="s">
        <v>83</v>
      </c>
      <c r="S161" s="30" t="s">
        <v>84</v>
      </c>
    </row>
    <row r="162" spans="14:19" s="30" customFormat="1">
      <c r="N162" s="30" t="s">
        <v>82</v>
      </c>
      <c r="O162" s="30">
        <v>1990</v>
      </c>
      <c r="P162" s="30">
        <v>0.98757473710960597</v>
      </c>
      <c r="Q162" s="30" t="s">
        <v>86</v>
      </c>
      <c r="R162" s="30" t="s">
        <v>83</v>
      </c>
      <c r="S162" s="30" t="s">
        <v>84</v>
      </c>
    </row>
    <row r="163" spans="14:19" s="30" customFormat="1">
      <c r="N163" s="30" t="s">
        <v>82</v>
      </c>
      <c r="O163" s="30">
        <v>1991</v>
      </c>
      <c r="P163" s="30">
        <v>0.98266142995980699</v>
      </c>
      <c r="Q163" s="30" t="s">
        <v>86</v>
      </c>
      <c r="R163" s="30" t="s">
        <v>83</v>
      </c>
      <c r="S163" s="30" t="s">
        <v>84</v>
      </c>
    </row>
    <row r="164" spans="14:19" s="30" customFormat="1">
      <c r="N164" s="30" t="s">
        <v>82</v>
      </c>
      <c r="O164" s="30">
        <v>1992</v>
      </c>
      <c r="P164" s="30">
        <v>0.97777256712418603</v>
      </c>
      <c r="Q164" s="30" t="s">
        <v>86</v>
      </c>
      <c r="R164" s="30" t="s">
        <v>83</v>
      </c>
      <c r="S164" s="30" t="s">
        <v>84</v>
      </c>
    </row>
    <row r="165" spans="14:19" s="30" customFormat="1">
      <c r="N165" s="30" t="s">
        <v>82</v>
      </c>
      <c r="O165" s="30">
        <v>1993</v>
      </c>
      <c r="P165" s="30">
        <v>0.97290802698923995</v>
      </c>
      <c r="Q165" s="30" t="s">
        <v>86</v>
      </c>
      <c r="R165" s="30" t="s">
        <v>83</v>
      </c>
      <c r="S165" s="30" t="s">
        <v>84</v>
      </c>
    </row>
    <row r="166" spans="14:19" s="30" customFormat="1">
      <c r="N166" s="30" t="s">
        <v>82</v>
      </c>
      <c r="O166" s="30">
        <v>1994</v>
      </c>
      <c r="P166" s="30">
        <v>0.96806768854650804</v>
      </c>
      <c r="Q166" s="30" t="s">
        <v>86</v>
      </c>
      <c r="R166" s="30" t="s">
        <v>83</v>
      </c>
      <c r="S166" s="30" t="s">
        <v>84</v>
      </c>
    </row>
    <row r="167" spans="14:19" s="30" customFormat="1">
      <c r="N167" s="30" t="s">
        <v>82</v>
      </c>
      <c r="O167" s="30">
        <v>1995</v>
      </c>
      <c r="P167" s="30">
        <v>0.96325143138956004</v>
      </c>
      <c r="Q167" s="30" t="s">
        <v>86</v>
      </c>
      <c r="R167" s="30" t="s">
        <v>83</v>
      </c>
      <c r="S167" s="30" t="s">
        <v>84</v>
      </c>
    </row>
    <row r="168" spans="14:19" s="30" customFormat="1">
      <c r="N168" s="30" t="s">
        <v>82</v>
      </c>
      <c r="O168" s="30">
        <v>1996</v>
      </c>
      <c r="P168" s="30">
        <v>0.95845913571100505</v>
      </c>
      <c r="Q168" s="30" t="s">
        <v>86</v>
      </c>
      <c r="R168" s="30" t="s">
        <v>83</v>
      </c>
      <c r="S168" s="30" t="s">
        <v>84</v>
      </c>
    </row>
    <row r="169" spans="14:19" s="30" customFormat="1">
      <c r="N169" s="30" t="s">
        <v>82</v>
      </c>
      <c r="O169" s="30">
        <v>1997</v>
      </c>
      <c r="P169" s="30">
        <v>0.95369068229950804</v>
      </c>
      <c r="Q169" s="30" t="s">
        <v>86</v>
      </c>
      <c r="R169" s="30" t="s">
        <v>83</v>
      </c>
      <c r="S169" s="30" t="s">
        <v>84</v>
      </c>
    </row>
    <row r="170" spans="14:19" s="30" customFormat="1">
      <c r="N170" s="30" t="s">
        <v>82</v>
      </c>
      <c r="O170" s="30">
        <v>1998</v>
      </c>
      <c r="P170" s="30">
        <v>0.94894595253682401</v>
      </c>
      <c r="Q170" s="30" t="s">
        <v>86</v>
      </c>
      <c r="R170" s="30" t="s">
        <v>83</v>
      </c>
      <c r="S170" s="30" t="s">
        <v>84</v>
      </c>
    </row>
    <row r="171" spans="14:19" s="30" customFormat="1">
      <c r="N171" s="30" t="s">
        <v>82</v>
      </c>
      <c r="O171" s="30">
        <v>1999</v>
      </c>
      <c r="P171" s="30">
        <v>0.94422482839485</v>
      </c>
      <c r="Q171" s="30" t="s">
        <v>86</v>
      </c>
      <c r="R171" s="30" t="s">
        <v>83</v>
      </c>
      <c r="S171" s="30" t="s">
        <v>84</v>
      </c>
    </row>
    <row r="172" spans="14:19" s="30" customFormat="1">
      <c r="N172" s="30" t="s">
        <v>82</v>
      </c>
      <c r="O172" s="30">
        <v>2000</v>
      </c>
      <c r="P172" s="30">
        <v>0.93952719243268601</v>
      </c>
      <c r="Q172" s="30" t="s">
        <v>86</v>
      </c>
      <c r="R172" s="30" t="s">
        <v>83</v>
      </c>
      <c r="S172" s="30" t="s">
        <v>84</v>
      </c>
    </row>
    <row r="173" spans="14:19" s="30" customFormat="1">
      <c r="N173" s="30" t="s">
        <v>82</v>
      </c>
      <c r="O173" s="30">
        <v>2001</v>
      </c>
      <c r="P173" s="30">
        <v>0.93485292779371798</v>
      </c>
      <c r="Q173" s="30" t="s">
        <v>86</v>
      </c>
      <c r="R173" s="30" t="s">
        <v>83</v>
      </c>
      <c r="S173" s="30" t="s">
        <v>84</v>
      </c>
    </row>
    <row r="174" spans="14:19" s="30" customFormat="1">
      <c r="N174" s="30" t="s">
        <v>82</v>
      </c>
      <c r="O174" s="30">
        <v>2002</v>
      </c>
      <c r="P174" s="30">
        <v>0.93020191820270404</v>
      </c>
      <c r="Q174" s="30" t="s">
        <v>86</v>
      </c>
      <c r="R174" s="30" t="s">
        <v>83</v>
      </c>
      <c r="S174" s="30" t="s">
        <v>84</v>
      </c>
    </row>
    <row r="175" spans="14:19" s="30" customFormat="1">
      <c r="N175" s="30" t="s">
        <v>82</v>
      </c>
      <c r="O175" s="30">
        <v>2003</v>
      </c>
      <c r="P175" s="30">
        <v>0.92557404796289</v>
      </c>
      <c r="Q175" s="30" t="s">
        <v>86</v>
      </c>
      <c r="R175" s="30" t="s">
        <v>83</v>
      </c>
      <c r="S175" s="30" t="s">
        <v>84</v>
      </c>
    </row>
    <row r="176" spans="14:19" s="30" customFormat="1">
      <c r="N176" s="30" t="s">
        <v>82</v>
      </c>
      <c r="O176" s="30">
        <v>2004</v>
      </c>
      <c r="P176" s="30">
        <v>0.92096920195312504</v>
      </c>
      <c r="Q176" s="30" t="s">
        <v>86</v>
      </c>
      <c r="R176" s="30" t="s">
        <v>83</v>
      </c>
      <c r="S176" s="30" t="s">
        <v>84</v>
      </c>
    </row>
    <row r="177" spans="14:19" s="30" customFormat="1">
      <c r="N177" s="30" t="s">
        <v>82</v>
      </c>
      <c r="O177" s="30">
        <v>2005</v>
      </c>
      <c r="P177" s="30">
        <v>0.91638726562499995</v>
      </c>
      <c r="Q177" s="30" t="s">
        <v>86</v>
      </c>
      <c r="R177" s="30" t="s">
        <v>83</v>
      </c>
      <c r="S177" s="30" t="s">
        <v>84</v>
      </c>
    </row>
    <row r="178" spans="14:19" s="30" customFormat="1">
      <c r="N178" s="30" t="s">
        <v>82</v>
      </c>
      <c r="O178" s="30">
        <v>2006</v>
      </c>
      <c r="P178" s="30">
        <v>0.91182812499999999</v>
      </c>
      <c r="Q178" s="30" t="s">
        <v>86</v>
      </c>
      <c r="R178" s="30" t="s">
        <v>83</v>
      </c>
      <c r="S178" s="30" t="s">
        <v>84</v>
      </c>
    </row>
    <row r="179" spans="14:19" s="30" customFormat="1">
      <c r="N179" s="30" t="s">
        <v>82</v>
      </c>
      <c r="O179" s="30">
        <v>2007</v>
      </c>
      <c r="P179" s="30">
        <v>0.90729166666666705</v>
      </c>
      <c r="Q179" s="30" t="s">
        <v>86</v>
      </c>
      <c r="R179" s="30" t="s">
        <v>83</v>
      </c>
      <c r="S179" s="30" t="s">
        <v>84</v>
      </c>
    </row>
    <row r="180" spans="14:19" s="30" customFormat="1">
      <c r="N180" s="30" t="s">
        <v>82</v>
      </c>
      <c r="O180" s="30">
        <v>2008</v>
      </c>
      <c r="P180" s="30">
        <v>0.90277777777777801</v>
      </c>
      <c r="Q180" s="30" t="s">
        <v>86</v>
      </c>
      <c r="R180" s="30" t="s">
        <v>83</v>
      </c>
      <c r="S180" s="30" t="s">
        <v>84</v>
      </c>
    </row>
    <row r="181" spans="14:19" s="30" customFormat="1">
      <c r="N181" s="30" t="s">
        <v>82</v>
      </c>
      <c r="O181" s="30">
        <v>2009</v>
      </c>
      <c r="P181" s="30">
        <v>0.89826388888888897</v>
      </c>
      <c r="Q181" s="30" t="s">
        <v>86</v>
      </c>
      <c r="R181" s="30" t="s">
        <v>83</v>
      </c>
      <c r="S181" s="30" t="s">
        <v>84</v>
      </c>
    </row>
    <row r="182" spans="14:19" s="30" customFormat="1">
      <c r="N182" s="30" t="s">
        <v>82</v>
      </c>
      <c r="O182" s="30">
        <v>2010</v>
      </c>
      <c r="P182" s="30">
        <v>0.89377256944444405</v>
      </c>
      <c r="Q182" s="30" t="s">
        <v>86</v>
      </c>
      <c r="R182" s="30" t="s">
        <v>83</v>
      </c>
      <c r="S182" s="30" t="s">
        <v>84</v>
      </c>
    </row>
    <row r="183" spans="14:19" s="30" customFormat="1">
      <c r="N183" s="30" t="s">
        <v>82</v>
      </c>
      <c r="O183" s="30">
        <v>2011</v>
      </c>
      <c r="P183" s="30">
        <v>0.88930370659722202</v>
      </c>
      <c r="Q183" s="30" t="s">
        <v>86</v>
      </c>
      <c r="R183" s="30" t="s">
        <v>83</v>
      </c>
      <c r="S183" s="30" t="s">
        <v>84</v>
      </c>
    </row>
    <row r="184" spans="14:19" s="30" customFormat="1">
      <c r="N184" s="30" t="s">
        <v>82</v>
      </c>
      <c r="O184" s="30">
        <v>2012</v>
      </c>
      <c r="P184" s="30">
        <v>0.88485718806423597</v>
      </c>
      <c r="Q184" s="30" t="s">
        <v>86</v>
      </c>
      <c r="R184" s="30" t="s">
        <v>83</v>
      </c>
      <c r="S184" s="30" t="s">
        <v>84</v>
      </c>
    </row>
    <row r="185" spans="14:19" s="30" customFormat="1">
      <c r="N185" s="30" t="s">
        <v>82</v>
      </c>
      <c r="O185" s="30">
        <v>2013</v>
      </c>
      <c r="P185" s="30">
        <v>0.88043290212391501</v>
      </c>
      <c r="Q185" s="30" t="s">
        <v>86</v>
      </c>
      <c r="R185" s="30" t="s">
        <v>83</v>
      </c>
      <c r="S185" s="30" t="s">
        <v>84</v>
      </c>
    </row>
    <row r="186" spans="14:19" s="30" customFormat="1">
      <c r="N186" s="30" t="s">
        <v>82</v>
      </c>
      <c r="O186" s="30">
        <v>2014</v>
      </c>
      <c r="P186" s="30">
        <v>0.87603073761329497</v>
      </c>
      <c r="Q186" s="30" t="s">
        <v>86</v>
      </c>
      <c r="R186" s="30" t="s">
        <v>83</v>
      </c>
      <c r="S186" s="30" t="s">
        <v>84</v>
      </c>
    </row>
    <row r="187" spans="14:19" s="30" customFormat="1">
      <c r="N187" s="30" t="s">
        <v>82</v>
      </c>
      <c r="O187" s="30">
        <v>2015</v>
      </c>
      <c r="P187" s="30">
        <v>0.87165058392522898</v>
      </c>
      <c r="Q187" s="30" t="s">
        <v>86</v>
      </c>
      <c r="R187" s="30" t="s">
        <v>83</v>
      </c>
      <c r="S187" s="30" t="s">
        <v>84</v>
      </c>
    </row>
    <row r="188" spans="14:19" s="30" customFormat="1">
      <c r="N188" s="30" t="s">
        <v>82</v>
      </c>
      <c r="O188" s="30">
        <v>2016</v>
      </c>
      <c r="P188" s="30">
        <v>0.86729233100560299</v>
      </c>
      <c r="Q188" s="30" t="s">
        <v>86</v>
      </c>
      <c r="R188" s="30" t="s">
        <v>83</v>
      </c>
      <c r="S188" s="30" t="s">
        <v>84</v>
      </c>
    </row>
    <row r="189" spans="14:19" s="30" customFormat="1">
      <c r="N189" s="30" t="s">
        <v>82</v>
      </c>
      <c r="O189" s="30">
        <v>2017</v>
      </c>
      <c r="P189" s="30">
        <v>0.862955869350575</v>
      </c>
      <c r="Q189" s="30" t="s">
        <v>86</v>
      </c>
      <c r="R189" s="30" t="s">
        <v>83</v>
      </c>
      <c r="S189" s="30" t="s">
        <v>84</v>
      </c>
    </row>
    <row r="190" spans="14:19" s="30" customFormat="1">
      <c r="N190" s="30" t="s">
        <v>82</v>
      </c>
      <c r="O190" s="30">
        <v>2018</v>
      </c>
      <c r="P190" s="30">
        <v>0.85864109000382205</v>
      </c>
      <c r="Q190" s="30" t="s">
        <v>86</v>
      </c>
      <c r="R190" s="30" t="s">
        <v>83</v>
      </c>
      <c r="S190" s="30" t="s">
        <v>84</v>
      </c>
    </row>
    <row r="191" spans="14:19" s="30" customFormat="1">
      <c r="N191" s="30" t="s">
        <v>82</v>
      </c>
      <c r="O191" s="30">
        <v>2019</v>
      </c>
      <c r="P191" s="30">
        <v>0.85434788455380295</v>
      </c>
      <c r="Q191" s="30" t="s">
        <v>86</v>
      </c>
      <c r="R191" s="30" t="s">
        <v>83</v>
      </c>
      <c r="S191" s="30" t="s">
        <v>84</v>
      </c>
    </row>
    <row r="192" spans="14:19" s="30" customFormat="1">
      <c r="N192" s="30" t="s">
        <v>82</v>
      </c>
      <c r="O192" s="30">
        <v>2020</v>
      </c>
      <c r="P192" s="30">
        <v>0.85007614513103402</v>
      </c>
      <c r="Q192" s="30" t="s">
        <v>86</v>
      </c>
      <c r="R192" s="30" t="s">
        <v>83</v>
      </c>
      <c r="S192" s="30" t="s">
        <v>84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91"/>
  <sheetViews>
    <sheetView zoomScale="52" zoomScaleNormal="52" workbookViewId="0">
      <selection activeCell="H78" sqref="H78"/>
    </sheetView>
  </sheetViews>
  <sheetFormatPr defaultColWidth="9" defaultRowHeight="12.5"/>
  <cols>
    <col min="1" max="1" width="9.81640625" customWidth="1"/>
    <col min="3" max="3" width="9.54296875" customWidth="1"/>
    <col min="4" max="4" width="10.1796875" customWidth="1"/>
    <col min="5" max="5" width="15.26953125" customWidth="1"/>
    <col min="6" max="6" width="9.81640625" customWidth="1"/>
    <col min="7" max="7" width="6.453125" customWidth="1"/>
    <col min="8" max="11" width="5" customWidth="1"/>
    <col min="12" max="12" width="9.7265625" customWidth="1"/>
    <col min="13" max="13" width="15.26953125" customWidth="1"/>
    <col min="14" max="37" width="4.54296875" customWidth="1"/>
    <col min="38" max="38" width="8.7265625" customWidth="1"/>
    <col min="39" max="39" width="11" customWidth="1"/>
    <col min="40" max="40" width="4.54296875" customWidth="1"/>
    <col min="41" max="41" width="7.54296875" customWidth="1"/>
    <col min="44" max="44" width="16.54296875" customWidth="1"/>
    <col min="46" max="46" width="11.453125" customWidth="1"/>
  </cols>
  <sheetData>
    <row r="1" spans="1:32">
      <c r="P1" s="30" t="s">
        <v>87</v>
      </c>
    </row>
    <row r="2" spans="1:32">
      <c r="A2" t="s">
        <v>0</v>
      </c>
      <c r="P2" s="30" t="s">
        <v>88</v>
      </c>
    </row>
    <row r="3" spans="1:32">
      <c r="A3" t="s">
        <v>1</v>
      </c>
      <c r="B3" t="s">
        <v>2</v>
      </c>
      <c r="C3" t="s">
        <v>3</v>
      </c>
      <c r="D3" t="s">
        <v>4</v>
      </c>
      <c r="E3" t="s">
        <v>89</v>
      </c>
      <c r="F3" t="s">
        <v>90</v>
      </c>
      <c r="G3" t="s">
        <v>91</v>
      </c>
      <c r="H3" t="s">
        <v>92</v>
      </c>
      <c r="I3" t="s">
        <v>93</v>
      </c>
      <c r="J3" t="s">
        <v>94</v>
      </c>
      <c r="K3" t="s">
        <v>95</v>
      </c>
      <c r="L3" t="s">
        <v>38</v>
      </c>
      <c r="M3" t="s">
        <v>39</v>
      </c>
    </row>
    <row r="4" spans="1:32" ht="14.5">
      <c r="A4" t="s">
        <v>13</v>
      </c>
      <c r="B4" t="s">
        <v>44</v>
      </c>
      <c r="C4" s="24" t="s">
        <v>96</v>
      </c>
      <c r="D4" s="25" t="s">
        <v>97</v>
      </c>
      <c r="E4" s="51">
        <v>0.62</v>
      </c>
      <c r="F4" s="51">
        <v>0.62</v>
      </c>
      <c r="G4" s="51">
        <v>0.62</v>
      </c>
      <c r="H4" s="51">
        <v>0.62</v>
      </c>
      <c r="I4" s="51">
        <v>0.62</v>
      </c>
      <c r="J4" s="51">
        <v>0.62</v>
      </c>
      <c r="K4" s="51">
        <v>0.62</v>
      </c>
      <c r="M4" t="s">
        <v>98</v>
      </c>
    </row>
    <row r="5" spans="1:32" ht="14.5">
      <c r="A5" t="s">
        <v>14</v>
      </c>
      <c r="B5" t="s">
        <v>44</v>
      </c>
      <c r="C5" s="24" t="s">
        <v>96</v>
      </c>
      <c r="D5" s="25" t="s">
        <v>97</v>
      </c>
      <c r="E5" s="51">
        <v>0.24</v>
      </c>
      <c r="F5" s="51">
        <v>0.24</v>
      </c>
      <c r="G5" s="51">
        <v>0.24</v>
      </c>
      <c r="H5" s="51">
        <v>0.24</v>
      </c>
      <c r="I5" s="51">
        <v>0.24</v>
      </c>
      <c r="J5" s="51">
        <v>0.24</v>
      </c>
      <c r="K5" s="51">
        <v>0.24</v>
      </c>
      <c r="M5" t="s">
        <v>98</v>
      </c>
      <c r="AF5" s="30" t="s">
        <v>99</v>
      </c>
    </row>
    <row r="6" spans="1:32" ht="14.5">
      <c r="A6" t="s">
        <v>15</v>
      </c>
      <c r="B6" t="s">
        <v>44</v>
      </c>
      <c r="C6" s="24" t="s">
        <v>96</v>
      </c>
      <c r="D6" s="25" t="s">
        <v>97</v>
      </c>
      <c r="E6" s="51">
        <v>0.4</v>
      </c>
      <c r="F6" s="51">
        <v>0.4</v>
      </c>
      <c r="G6" s="51">
        <v>0.4</v>
      </c>
      <c r="H6" s="51">
        <v>0.4</v>
      </c>
      <c r="I6" s="51">
        <v>0.4</v>
      </c>
      <c r="J6" s="51">
        <v>0.4</v>
      </c>
      <c r="K6" s="51">
        <v>0.4</v>
      </c>
      <c r="M6" t="s">
        <v>98</v>
      </c>
    </row>
    <row r="7" spans="1:32" ht="14.5">
      <c r="A7" t="s">
        <v>6</v>
      </c>
      <c r="B7" t="s">
        <v>44</v>
      </c>
      <c r="C7" s="24" t="s">
        <v>96</v>
      </c>
      <c r="D7" s="25" t="s">
        <v>97</v>
      </c>
      <c r="E7" s="51">
        <v>0.53</v>
      </c>
      <c r="F7" s="51">
        <v>0.53</v>
      </c>
      <c r="G7" s="51">
        <v>0.53</v>
      </c>
      <c r="H7" s="51">
        <v>0.53</v>
      </c>
      <c r="I7" s="51">
        <v>0.53</v>
      </c>
      <c r="J7" s="51">
        <v>0.53</v>
      </c>
      <c r="K7" s="51">
        <v>0.53</v>
      </c>
      <c r="M7" t="s">
        <v>98</v>
      </c>
    </row>
    <row r="8" spans="1:32" ht="14.5">
      <c r="A8" t="s">
        <v>8</v>
      </c>
      <c r="B8" t="s">
        <v>44</v>
      </c>
      <c r="C8" s="24" t="s">
        <v>96</v>
      </c>
      <c r="D8" s="25" t="s">
        <v>97</v>
      </c>
      <c r="E8" s="51">
        <v>0.16</v>
      </c>
      <c r="F8" s="51">
        <v>0.16</v>
      </c>
      <c r="G8" s="51">
        <v>0.16</v>
      </c>
      <c r="H8" s="51">
        <v>0.16</v>
      </c>
      <c r="I8" s="51">
        <v>0.16</v>
      </c>
      <c r="J8" s="51">
        <v>0.16</v>
      </c>
      <c r="K8" s="51">
        <v>0.16</v>
      </c>
      <c r="M8" t="s">
        <v>98</v>
      </c>
    </row>
    <row r="9" spans="1:32" ht="14.5">
      <c r="A9" t="s">
        <v>9</v>
      </c>
      <c r="B9" t="s">
        <v>44</v>
      </c>
      <c r="C9" s="24" t="s">
        <v>96</v>
      </c>
      <c r="D9" s="25" t="s">
        <v>97</v>
      </c>
      <c r="E9" s="51">
        <v>0.36</v>
      </c>
      <c r="F9" s="51">
        <v>0.36</v>
      </c>
      <c r="G9" s="51">
        <v>0.36</v>
      </c>
      <c r="H9" s="51">
        <v>0.36</v>
      </c>
      <c r="I9" s="51">
        <v>0.36</v>
      </c>
      <c r="J9" s="51">
        <v>0.36</v>
      </c>
      <c r="K9" s="51">
        <v>0.36</v>
      </c>
      <c r="M9" t="s">
        <v>98</v>
      </c>
    </row>
    <row r="10" spans="1:32" ht="14.5">
      <c r="A10" t="s">
        <v>10</v>
      </c>
      <c r="B10" t="s">
        <v>44</v>
      </c>
      <c r="C10" s="24" t="s">
        <v>96</v>
      </c>
      <c r="D10" s="25" t="s">
        <v>97</v>
      </c>
      <c r="E10" s="51">
        <v>0.51</v>
      </c>
      <c r="F10" s="51">
        <v>0.51</v>
      </c>
      <c r="G10" s="51">
        <v>0.51</v>
      </c>
      <c r="H10" s="51">
        <v>0.51</v>
      </c>
      <c r="I10" s="51">
        <v>0.51</v>
      </c>
      <c r="J10" s="51">
        <v>0.51</v>
      </c>
      <c r="K10" s="51">
        <v>0.51</v>
      </c>
      <c r="M10" t="s">
        <v>98</v>
      </c>
    </row>
    <row r="11" spans="1:32" ht="14.5">
      <c r="A11" t="s">
        <v>11</v>
      </c>
      <c r="B11" t="s">
        <v>44</v>
      </c>
      <c r="C11" s="24" t="s">
        <v>96</v>
      </c>
      <c r="D11" s="25" t="s">
        <v>97</v>
      </c>
      <c r="E11" s="51">
        <v>0.16</v>
      </c>
      <c r="F11" s="51">
        <v>0.16</v>
      </c>
      <c r="G11" s="51">
        <v>0.16</v>
      </c>
      <c r="H11" s="51">
        <v>0.16</v>
      </c>
      <c r="I11" s="51">
        <v>0.16</v>
      </c>
      <c r="J11" s="51">
        <v>0.16</v>
      </c>
      <c r="K11" s="51">
        <v>0.16</v>
      </c>
      <c r="M11" t="s">
        <v>98</v>
      </c>
    </row>
    <row r="12" spans="1:32" ht="14.5">
      <c r="A12" t="s">
        <v>12</v>
      </c>
      <c r="B12" t="s">
        <v>44</v>
      </c>
      <c r="C12" s="24" t="s">
        <v>96</v>
      </c>
      <c r="D12" s="25" t="s">
        <v>97</v>
      </c>
      <c r="E12" s="51">
        <v>0.35</v>
      </c>
      <c r="F12" s="51">
        <v>0.35</v>
      </c>
      <c r="G12" s="51">
        <v>0.35</v>
      </c>
      <c r="H12" s="51">
        <v>0.35</v>
      </c>
      <c r="I12" s="51">
        <v>0.35</v>
      </c>
      <c r="J12" s="51">
        <v>0.35</v>
      </c>
      <c r="K12" s="51">
        <v>0.35</v>
      </c>
      <c r="M12" t="s">
        <v>98</v>
      </c>
    </row>
    <row r="13" spans="1:32" ht="14.5">
      <c r="A13" t="s">
        <v>16</v>
      </c>
      <c r="B13" t="s">
        <v>44</v>
      </c>
      <c r="C13" s="24" t="s">
        <v>96</v>
      </c>
      <c r="D13" s="25" t="s">
        <v>97</v>
      </c>
      <c r="E13" s="51">
        <v>0.59</v>
      </c>
      <c r="F13" s="51">
        <v>0.59</v>
      </c>
      <c r="G13" s="51">
        <v>0.59</v>
      </c>
      <c r="H13" s="51">
        <v>0.59</v>
      </c>
      <c r="I13" s="51">
        <v>0.59</v>
      </c>
      <c r="J13" s="51">
        <v>0.59</v>
      </c>
      <c r="K13" s="51">
        <v>0.59</v>
      </c>
      <c r="M13" t="s">
        <v>98</v>
      </c>
    </row>
    <row r="14" spans="1:32" ht="14.5">
      <c r="A14" t="s">
        <v>17</v>
      </c>
      <c r="B14" t="s">
        <v>44</v>
      </c>
      <c r="C14" s="24" t="s">
        <v>96</v>
      </c>
      <c r="D14" s="25" t="s">
        <v>97</v>
      </c>
      <c r="E14" s="51">
        <v>0.21</v>
      </c>
      <c r="F14" s="51">
        <v>0.21</v>
      </c>
      <c r="G14" s="51">
        <v>0.21</v>
      </c>
      <c r="H14" s="51">
        <v>0.21</v>
      </c>
      <c r="I14" s="51">
        <v>0.21</v>
      </c>
      <c r="J14" s="51">
        <v>0.21</v>
      </c>
      <c r="K14" s="51">
        <v>0.21</v>
      </c>
      <c r="M14" t="s">
        <v>98</v>
      </c>
    </row>
    <row r="15" spans="1:32" ht="14.5">
      <c r="A15" t="s">
        <v>18</v>
      </c>
      <c r="B15" t="s">
        <v>44</v>
      </c>
      <c r="C15" s="24" t="s">
        <v>96</v>
      </c>
      <c r="D15" s="25" t="s">
        <v>97</v>
      </c>
      <c r="E15" s="51">
        <v>0.38</v>
      </c>
      <c r="F15" s="51">
        <v>0.38</v>
      </c>
      <c r="G15" s="51">
        <v>0.38</v>
      </c>
      <c r="H15" s="51">
        <v>0.38</v>
      </c>
      <c r="I15" s="51">
        <v>0.38</v>
      </c>
      <c r="J15" s="51">
        <v>0.38</v>
      </c>
      <c r="K15" s="51">
        <v>0.38</v>
      </c>
      <c r="M15" t="s">
        <v>98</v>
      </c>
    </row>
    <row r="17" spans="1:13">
      <c r="E17" s="30"/>
      <c r="G17" s="30"/>
      <c r="H17" s="30"/>
      <c r="I17" s="30"/>
      <c r="J17" s="30"/>
      <c r="K17" s="30"/>
    </row>
    <row r="19" spans="1:13">
      <c r="A19" t="s">
        <v>0</v>
      </c>
    </row>
    <row r="20" spans="1:13">
      <c r="A20" t="s">
        <v>1</v>
      </c>
      <c r="B20" t="s">
        <v>2</v>
      </c>
      <c r="C20" t="s">
        <v>3</v>
      </c>
      <c r="D20" t="s">
        <v>4</v>
      </c>
      <c r="E20" t="s">
        <v>89</v>
      </c>
      <c r="F20" t="s">
        <v>90</v>
      </c>
      <c r="G20" t="s">
        <v>91</v>
      </c>
      <c r="H20" t="s">
        <v>92</v>
      </c>
      <c r="I20" t="s">
        <v>93</v>
      </c>
      <c r="J20" t="s">
        <v>94</v>
      </c>
      <c r="K20" t="s">
        <v>95</v>
      </c>
      <c r="L20" t="s">
        <v>38</v>
      </c>
      <c r="M20" t="s">
        <v>39</v>
      </c>
    </row>
    <row r="21" spans="1:13" ht="14.5">
      <c r="A21" t="s">
        <v>13</v>
      </c>
      <c r="B21" t="s">
        <v>44</v>
      </c>
      <c r="C21" s="24" t="s">
        <v>96</v>
      </c>
      <c r="D21" s="25" t="s">
        <v>97</v>
      </c>
      <c r="E21" s="51">
        <v>0.62</v>
      </c>
      <c r="F21" s="51">
        <v>0.62</v>
      </c>
      <c r="G21" s="51">
        <v>0.62</v>
      </c>
      <c r="H21" s="51">
        <v>0.62</v>
      </c>
      <c r="I21" s="51">
        <v>0.62</v>
      </c>
      <c r="J21" s="51">
        <v>0.62</v>
      </c>
      <c r="K21" s="51">
        <v>0.62</v>
      </c>
      <c r="M21" t="s">
        <v>100</v>
      </c>
    </row>
    <row r="22" spans="1:13" ht="14.5">
      <c r="A22" t="s">
        <v>14</v>
      </c>
      <c r="B22" t="s">
        <v>44</v>
      </c>
      <c r="C22" s="24" t="s">
        <v>96</v>
      </c>
      <c r="D22" s="25" t="s">
        <v>97</v>
      </c>
      <c r="E22" s="51">
        <v>0.24</v>
      </c>
      <c r="F22" s="51">
        <v>0.24</v>
      </c>
      <c r="G22" s="51">
        <v>0.24</v>
      </c>
      <c r="H22" s="51">
        <v>0.24</v>
      </c>
      <c r="I22" s="51">
        <v>0.24</v>
      </c>
      <c r="J22" s="51">
        <v>0.24</v>
      </c>
      <c r="K22" s="51">
        <v>0.24</v>
      </c>
      <c r="M22" t="s">
        <v>100</v>
      </c>
    </row>
    <row r="23" spans="1:13" ht="14.5">
      <c r="A23" t="s">
        <v>15</v>
      </c>
      <c r="B23" t="s">
        <v>44</v>
      </c>
      <c r="C23" s="24" t="s">
        <v>96</v>
      </c>
      <c r="D23" s="25" t="s">
        <v>97</v>
      </c>
      <c r="E23" s="51">
        <v>0.4</v>
      </c>
      <c r="F23" s="51">
        <v>0.4</v>
      </c>
      <c r="G23" s="51">
        <v>0.4</v>
      </c>
      <c r="H23" s="51">
        <v>0.4</v>
      </c>
      <c r="I23" s="51">
        <v>0.4</v>
      </c>
      <c r="J23" s="51">
        <v>0.4</v>
      </c>
      <c r="K23" s="51">
        <v>0.4</v>
      </c>
      <c r="M23" t="s">
        <v>100</v>
      </c>
    </row>
    <row r="24" spans="1:13" ht="14.5">
      <c r="A24" t="s">
        <v>6</v>
      </c>
      <c r="B24" t="s">
        <v>44</v>
      </c>
      <c r="C24" s="24" t="s">
        <v>96</v>
      </c>
      <c r="D24" s="25" t="s">
        <v>97</v>
      </c>
      <c r="E24" s="51">
        <v>0.53</v>
      </c>
      <c r="F24" s="51">
        <v>0.53</v>
      </c>
      <c r="G24" s="51">
        <v>0.53</v>
      </c>
      <c r="H24" s="51">
        <v>0.53</v>
      </c>
      <c r="I24" s="51">
        <v>0.53</v>
      </c>
      <c r="J24" s="51">
        <v>0.53</v>
      </c>
      <c r="K24" s="51">
        <v>0.53</v>
      </c>
      <c r="M24" t="s">
        <v>100</v>
      </c>
    </row>
    <row r="25" spans="1:13" ht="14.5">
      <c r="A25" t="s">
        <v>8</v>
      </c>
      <c r="B25" t="s">
        <v>44</v>
      </c>
      <c r="C25" s="24" t="s">
        <v>96</v>
      </c>
      <c r="D25" s="25" t="s">
        <v>97</v>
      </c>
      <c r="E25" s="51">
        <v>0.16</v>
      </c>
      <c r="F25" s="51">
        <v>0.16</v>
      </c>
      <c r="G25" s="51">
        <v>0.16</v>
      </c>
      <c r="H25" s="51">
        <v>0.16</v>
      </c>
      <c r="I25" s="51">
        <v>0.16</v>
      </c>
      <c r="J25" s="51">
        <v>0.16</v>
      </c>
      <c r="K25" s="51">
        <v>0.16</v>
      </c>
      <c r="M25" t="s">
        <v>100</v>
      </c>
    </row>
    <row r="26" spans="1:13" ht="14.5">
      <c r="A26" t="s">
        <v>9</v>
      </c>
      <c r="B26" t="s">
        <v>44</v>
      </c>
      <c r="C26" s="24" t="s">
        <v>96</v>
      </c>
      <c r="D26" s="25" t="s">
        <v>97</v>
      </c>
      <c r="E26" s="51">
        <v>0.36</v>
      </c>
      <c r="F26" s="51">
        <v>0.36</v>
      </c>
      <c r="G26" s="51">
        <v>0.36</v>
      </c>
      <c r="H26" s="51">
        <v>0.36</v>
      </c>
      <c r="I26" s="51">
        <v>0.36</v>
      </c>
      <c r="J26" s="51">
        <v>0.36</v>
      </c>
      <c r="K26" s="51">
        <v>0.36</v>
      </c>
      <c r="M26" t="s">
        <v>100</v>
      </c>
    </row>
    <row r="27" spans="1:13" ht="14.5">
      <c r="A27" t="s">
        <v>10</v>
      </c>
      <c r="B27" t="s">
        <v>44</v>
      </c>
      <c r="C27" s="24" t="s">
        <v>96</v>
      </c>
      <c r="D27" s="25" t="s">
        <v>97</v>
      </c>
      <c r="E27" s="51">
        <v>0.51</v>
      </c>
      <c r="F27" s="51">
        <v>0.51</v>
      </c>
      <c r="G27" s="51">
        <v>0.51</v>
      </c>
      <c r="H27" s="51">
        <v>0.51</v>
      </c>
      <c r="I27" s="51">
        <v>0.51</v>
      </c>
      <c r="J27" s="51">
        <v>0.51</v>
      </c>
      <c r="K27" s="51">
        <v>0.51</v>
      </c>
      <c r="M27" t="s">
        <v>100</v>
      </c>
    </row>
    <row r="28" spans="1:13" ht="14.5">
      <c r="A28" t="s">
        <v>11</v>
      </c>
      <c r="B28" t="s">
        <v>44</v>
      </c>
      <c r="C28" s="24" t="s">
        <v>96</v>
      </c>
      <c r="D28" s="25" t="s">
        <v>97</v>
      </c>
      <c r="E28" s="51">
        <v>0.16</v>
      </c>
      <c r="F28" s="51">
        <v>0.16</v>
      </c>
      <c r="G28" s="51">
        <v>0.16</v>
      </c>
      <c r="H28" s="51">
        <v>0.16</v>
      </c>
      <c r="I28" s="51">
        <v>0.16</v>
      </c>
      <c r="J28" s="51">
        <v>0.16</v>
      </c>
      <c r="K28" s="51">
        <v>0.16</v>
      </c>
      <c r="M28" t="s">
        <v>100</v>
      </c>
    </row>
    <row r="29" spans="1:13" ht="14.5">
      <c r="A29" t="s">
        <v>12</v>
      </c>
      <c r="B29" t="s">
        <v>44</v>
      </c>
      <c r="C29" s="24" t="s">
        <v>96</v>
      </c>
      <c r="D29" s="25" t="s">
        <v>97</v>
      </c>
      <c r="E29" s="51">
        <v>0.35</v>
      </c>
      <c r="F29" s="51">
        <v>0.35</v>
      </c>
      <c r="G29" s="51">
        <v>0.35</v>
      </c>
      <c r="H29" s="51">
        <v>0.35</v>
      </c>
      <c r="I29" s="51">
        <v>0.35</v>
      </c>
      <c r="J29" s="51">
        <v>0.35</v>
      </c>
      <c r="K29" s="51">
        <v>0.35</v>
      </c>
      <c r="M29" t="s">
        <v>100</v>
      </c>
    </row>
    <row r="30" spans="1:13" ht="14.5">
      <c r="A30" t="s">
        <v>16</v>
      </c>
      <c r="B30" t="s">
        <v>44</v>
      </c>
      <c r="C30" s="24" t="s">
        <v>96</v>
      </c>
      <c r="D30" s="25" t="s">
        <v>97</v>
      </c>
      <c r="E30" s="51">
        <v>0.59</v>
      </c>
      <c r="F30" s="51">
        <v>0.59</v>
      </c>
      <c r="G30" s="51">
        <v>0.59</v>
      </c>
      <c r="H30" s="51">
        <v>0.59</v>
      </c>
      <c r="I30" s="51">
        <v>0.59</v>
      </c>
      <c r="J30" s="51">
        <v>0.59</v>
      </c>
      <c r="K30" s="51">
        <v>0.59</v>
      </c>
      <c r="M30" t="s">
        <v>100</v>
      </c>
    </row>
    <row r="31" spans="1:13" ht="14.5">
      <c r="A31" t="s">
        <v>17</v>
      </c>
      <c r="B31" t="s">
        <v>44</v>
      </c>
      <c r="C31" s="24" t="s">
        <v>96</v>
      </c>
      <c r="D31" s="25" t="s">
        <v>97</v>
      </c>
      <c r="E31" s="51">
        <v>0.21</v>
      </c>
      <c r="F31" s="51">
        <v>0.21</v>
      </c>
      <c r="G31" s="51">
        <v>0.21</v>
      </c>
      <c r="H31" s="51">
        <v>0.21</v>
      </c>
      <c r="I31" s="51">
        <v>0.21</v>
      </c>
      <c r="J31" s="51">
        <v>0.21</v>
      </c>
      <c r="K31" s="51">
        <v>0.21</v>
      </c>
      <c r="M31" t="s">
        <v>100</v>
      </c>
    </row>
    <row r="32" spans="1:13" ht="14.5">
      <c r="A32" t="s">
        <v>18</v>
      </c>
      <c r="B32" t="s">
        <v>44</v>
      </c>
      <c r="C32" s="24" t="s">
        <v>96</v>
      </c>
      <c r="D32" s="25" t="s">
        <v>97</v>
      </c>
      <c r="E32" s="51">
        <v>0.38</v>
      </c>
      <c r="F32" s="51">
        <v>0.38</v>
      </c>
      <c r="G32" s="51">
        <v>0.38</v>
      </c>
      <c r="H32" s="51">
        <v>0.38</v>
      </c>
      <c r="I32" s="51">
        <v>0.38</v>
      </c>
      <c r="J32" s="51">
        <v>0.38</v>
      </c>
      <c r="K32" s="51">
        <v>0.38</v>
      </c>
      <c r="M32" t="s">
        <v>100</v>
      </c>
    </row>
    <row r="33" spans="1:12">
      <c r="A33" s="24"/>
    </row>
    <row r="34" spans="1:12">
      <c r="E34" s="30"/>
      <c r="G34" s="30"/>
      <c r="H34" s="30"/>
      <c r="I34" s="30"/>
      <c r="J34" s="30"/>
      <c r="K34" s="30"/>
    </row>
    <row r="36" spans="1:12">
      <c r="A36" t="s">
        <v>0</v>
      </c>
    </row>
    <row r="37" spans="1:12">
      <c r="A37" t="s">
        <v>1</v>
      </c>
      <c r="B37" t="s">
        <v>2</v>
      </c>
      <c r="C37" t="s">
        <v>3</v>
      </c>
      <c r="D37" t="s">
        <v>4</v>
      </c>
      <c r="E37" t="s">
        <v>89</v>
      </c>
      <c r="F37" t="s">
        <v>90</v>
      </c>
      <c r="G37" t="s">
        <v>91</v>
      </c>
      <c r="H37" t="s">
        <v>92</v>
      </c>
      <c r="I37" t="s">
        <v>93</v>
      </c>
      <c r="J37" t="s">
        <v>94</v>
      </c>
      <c r="K37" t="s">
        <v>95</v>
      </c>
      <c r="L37" t="s">
        <v>39</v>
      </c>
    </row>
    <row r="38" spans="1:12">
      <c r="A38" t="s">
        <v>13</v>
      </c>
      <c r="B38" t="s">
        <v>44</v>
      </c>
      <c r="C38" s="24" t="s">
        <v>96</v>
      </c>
      <c r="D38" s="25" t="s">
        <v>97</v>
      </c>
      <c r="E38" s="30">
        <v>0.34</v>
      </c>
      <c r="F38">
        <v>0.34</v>
      </c>
      <c r="G38" s="30">
        <v>0.34</v>
      </c>
      <c r="H38" s="30">
        <v>0.34</v>
      </c>
      <c r="I38" s="30">
        <v>0.34</v>
      </c>
      <c r="J38" s="30">
        <v>0.34</v>
      </c>
      <c r="K38" s="30">
        <v>0.34</v>
      </c>
      <c r="L38" t="s">
        <v>101</v>
      </c>
    </row>
    <row r="39" spans="1:12">
      <c r="A39" t="s">
        <v>14</v>
      </c>
      <c r="B39" t="s">
        <v>44</v>
      </c>
      <c r="C39" s="24" t="s">
        <v>96</v>
      </c>
      <c r="D39" s="25" t="s">
        <v>97</v>
      </c>
      <c r="E39" s="30">
        <v>0</v>
      </c>
      <c r="F39">
        <v>0</v>
      </c>
      <c r="G39" s="30">
        <v>0</v>
      </c>
      <c r="H39" s="30">
        <v>0</v>
      </c>
      <c r="I39" s="30">
        <v>0</v>
      </c>
      <c r="J39" s="30">
        <v>0</v>
      </c>
      <c r="K39" s="30">
        <v>0</v>
      </c>
      <c r="L39" t="s">
        <v>101</v>
      </c>
    </row>
    <row r="40" spans="1:12">
      <c r="A40" t="s">
        <v>15</v>
      </c>
      <c r="B40" t="s">
        <v>44</v>
      </c>
      <c r="C40" s="24" t="s">
        <v>96</v>
      </c>
      <c r="D40" s="25" t="s">
        <v>97</v>
      </c>
      <c r="E40" s="30">
        <v>0.1</v>
      </c>
      <c r="F40">
        <v>0.1</v>
      </c>
      <c r="G40" s="30">
        <v>0.1</v>
      </c>
      <c r="H40" s="30">
        <v>0.1</v>
      </c>
      <c r="I40" s="30">
        <v>0.1</v>
      </c>
      <c r="J40" s="30">
        <v>0.1</v>
      </c>
      <c r="K40" s="30">
        <v>0.1</v>
      </c>
      <c r="L40" t="s">
        <v>101</v>
      </c>
    </row>
    <row r="41" spans="1:12">
      <c r="A41" t="s">
        <v>6</v>
      </c>
      <c r="B41" t="s">
        <v>44</v>
      </c>
      <c r="C41" s="24" t="s">
        <v>96</v>
      </c>
      <c r="D41" s="25" t="s">
        <v>97</v>
      </c>
      <c r="E41" s="30">
        <v>0.37</v>
      </c>
      <c r="F41">
        <v>0.37</v>
      </c>
      <c r="G41" s="30">
        <v>0.37</v>
      </c>
      <c r="H41" s="30">
        <v>0.37</v>
      </c>
      <c r="I41" s="30">
        <v>0.37</v>
      </c>
      <c r="J41" s="30">
        <v>0.37</v>
      </c>
      <c r="K41" s="30">
        <v>0.37</v>
      </c>
      <c r="L41" t="s">
        <v>101</v>
      </c>
    </row>
    <row r="42" spans="1:12">
      <c r="A42" t="s">
        <v>8</v>
      </c>
      <c r="B42" t="s">
        <v>44</v>
      </c>
      <c r="C42" s="24" t="s">
        <v>96</v>
      </c>
      <c r="D42" s="25" t="s">
        <v>97</v>
      </c>
      <c r="E42" s="30">
        <v>0</v>
      </c>
      <c r="F42">
        <v>0</v>
      </c>
      <c r="G42" s="30">
        <v>0</v>
      </c>
      <c r="H42" s="30">
        <v>0</v>
      </c>
      <c r="I42" s="30">
        <v>0</v>
      </c>
      <c r="J42" s="30">
        <v>0</v>
      </c>
      <c r="K42" s="30">
        <v>0</v>
      </c>
      <c r="L42" t="s">
        <v>101</v>
      </c>
    </row>
    <row r="43" spans="1:12">
      <c r="A43" t="s">
        <v>9</v>
      </c>
      <c r="B43" t="s">
        <v>44</v>
      </c>
      <c r="C43" s="24" t="s">
        <v>96</v>
      </c>
      <c r="D43" s="25" t="s">
        <v>97</v>
      </c>
      <c r="E43" s="30">
        <v>0.1</v>
      </c>
      <c r="F43">
        <v>0.1</v>
      </c>
      <c r="G43" s="30">
        <v>0.1</v>
      </c>
      <c r="H43" s="30">
        <v>0.1</v>
      </c>
      <c r="I43" s="30">
        <v>0.1</v>
      </c>
      <c r="J43" s="30">
        <v>0.1</v>
      </c>
      <c r="K43" s="30">
        <v>0.1</v>
      </c>
      <c r="L43" t="s">
        <v>101</v>
      </c>
    </row>
    <row r="44" spans="1:12">
      <c r="A44" t="s">
        <v>10</v>
      </c>
      <c r="B44" t="s">
        <v>44</v>
      </c>
      <c r="C44" s="24" t="s">
        <v>96</v>
      </c>
      <c r="D44" s="25" t="s">
        <v>97</v>
      </c>
      <c r="E44" s="30">
        <v>0.45</v>
      </c>
      <c r="F44">
        <v>0.45</v>
      </c>
      <c r="G44" s="30">
        <v>0.45</v>
      </c>
      <c r="H44" s="30">
        <v>0.45</v>
      </c>
      <c r="I44" s="30">
        <v>0.45</v>
      </c>
      <c r="J44" s="30">
        <v>0.45</v>
      </c>
      <c r="K44" s="30">
        <v>0.45</v>
      </c>
      <c r="L44" t="s">
        <v>101</v>
      </c>
    </row>
    <row r="45" spans="1:12">
      <c r="A45" t="s">
        <v>11</v>
      </c>
      <c r="B45" t="s">
        <v>44</v>
      </c>
      <c r="C45" s="24" t="s">
        <v>96</v>
      </c>
      <c r="D45" s="25" t="s">
        <v>97</v>
      </c>
      <c r="E45" s="30">
        <v>0</v>
      </c>
      <c r="F45">
        <v>0</v>
      </c>
      <c r="G45" s="30">
        <v>0</v>
      </c>
      <c r="H45" s="30">
        <v>0</v>
      </c>
      <c r="I45" s="30">
        <v>0</v>
      </c>
      <c r="J45" s="30">
        <v>0</v>
      </c>
      <c r="K45" s="30">
        <v>0</v>
      </c>
      <c r="L45" t="s">
        <v>101</v>
      </c>
    </row>
    <row r="46" spans="1:12">
      <c r="A46" t="s">
        <v>12</v>
      </c>
      <c r="B46" t="s">
        <v>44</v>
      </c>
      <c r="C46" s="24" t="s">
        <v>96</v>
      </c>
      <c r="D46" s="25" t="s">
        <v>97</v>
      </c>
      <c r="E46" s="30">
        <v>0.23</v>
      </c>
      <c r="F46">
        <v>0.23</v>
      </c>
      <c r="G46" s="30">
        <v>0.23</v>
      </c>
      <c r="H46" s="30">
        <v>0.23</v>
      </c>
      <c r="I46" s="30">
        <v>0.23</v>
      </c>
      <c r="J46" s="30">
        <v>0.23</v>
      </c>
      <c r="K46" s="30">
        <v>0.23</v>
      </c>
      <c r="L46" t="s">
        <v>101</v>
      </c>
    </row>
    <row r="47" spans="1:12">
      <c r="A47" t="s">
        <v>16</v>
      </c>
      <c r="B47" t="s">
        <v>44</v>
      </c>
      <c r="C47" s="24" t="s">
        <v>96</v>
      </c>
      <c r="D47" s="25" t="s">
        <v>97</v>
      </c>
      <c r="E47" s="30">
        <v>0.2</v>
      </c>
      <c r="F47">
        <v>0.2</v>
      </c>
      <c r="G47" s="30">
        <v>0.2</v>
      </c>
      <c r="H47" s="30">
        <v>0.2</v>
      </c>
      <c r="I47" s="30">
        <v>0.2</v>
      </c>
      <c r="J47" s="30">
        <v>0.2</v>
      </c>
      <c r="K47" s="30">
        <v>0.2</v>
      </c>
      <c r="L47" t="s">
        <v>101</v>
      </c>
    </row>
    <row r="48" spans="1:12">
      <c r="A48" t="s">
        <v>17</v>
      </c>
      <c r="B48" t="s">
        <v>44</v>
      </c>
      <c r="C48" s="24" t="s">
        <v>96</v>
      </c>
      <c r="D48" s="25" t="s">
        <v>97</v>
      </c>
      <c r="E48" s="30">
        <v>0</v>
      </c>
      <c r="F48">
        <v>0</v>
      </c>
      <c r="G48" s="30">
        <v>0</v>
      </c>
      <c r="H48" s="30">
        <v>0</v>
      </c>
      <c r="I48" s="30">
        <v>0</v>
      </c>
      <c r="J48" s="30">
        <v>0</v>
      </c>
      <c r="K48" s="30">
        <v>0</v>
      </c>
      <c r="L48" t="s">
        <v>101</v>
      </c>
    </row>
    <row r="49" spans="1:55">
      <c r="A49" t="s">
        <v>18</v>
      </c>
      <c r="B49" t="s">
        <v>44</v>
      </c>
      <c r="C49" s="24" t="s">
        <v>96</v>
      </c>
      <c r="D49" s="25" t="s">
        <v>97</v>
      </c>
      <c r="E49" s="30">
        <v>0.01</v>
      </c>
      <c r="F49" s="30">
        <v>0.01</v>
      </c>
      <c r="G49" s="30">
        <v>0.01</v>
      </c>
      <c r="H49" s="30">
        <v>0.01</v>
      </c>
      <c r="I49" s="30">
        <v>0.01</v>
      </c>
      <c r="J49" s="30">
        <v>0.01</v>
      </c>
      <c r="K49" s="30">
        <v>0.01</v>
      </c>
      <c r="L49" t="s">
        <v>101</v>
      </c>
    </row>
    <row r="52" spans="1:55">
      <c r="A52" s="41" t="s">
        <v>102</v>
      </c>
      <c r="B52" s="41"/>
      <c r="C52" s="41"/>
      <c r="D52" s="41"/>
      <c r="E52" s="41"/>
      <c r="F52" s="41"/>
      <c r="G52" s="41"/>
    </row>
    <row r="53" spans="1:55">
      <c r="A53" s="41" t="s">
        <v>1</v>
      </c>
      <c r="B53" s="41" t="s">
        <v>2</v>
      </c>
      <c r="C53" s="41" t="s">
        <v>3</v>
      </c>
      <c r="D53" s="41" t="s">
        <v>4</v>
      </c>
      <c r="E53" s="41" t="s">
        <v>75</v>
      </c>
      <c r="F53" s="41" t="s">
        <v>76</v>
      </c>
      <c r="G53" s="41" t="s">
        <v>5</v>
      </c>
    </row>
    <row r="54" spans="1:55">
      <c r="A54" s="41" t="s">
        <v>103</v>
      </c>
      <c r="B54" s="41" t="s">
        <v>44</v>
      </c>
      <c r="C54" s="41" t="s">
        <v>96</v>
      </c>
      <c r="D54" s="41"/>
      <c r="E54" s="41" t="s">
        <v>104</v>
      </c>
      <c r="F54" s="41"/>
      <c r="G54" s="41">
        <v>0.22500000000000001</v>
      </c>
    </row>
    <row r="55" spans="1:55">
      <c r="A55" s="41" t="s">
        <v>105</v>
      </c>
      <c r="B55" s="41" t="s">
        <v>44</v>
      </c>
      <c r="C55" s="41" t="s">
        <v>96</v>
      </c>
      <c r="D55" s="41"/>
      <c r="E55" s="41" t="s">
        <v>104</v>
      </c>
      <c r="F55" s="41"/>
      <c r="G55" s="41">
        <v>0.22500000000000001</v>
      </c>
    </row>
    <row r="56" spans="1:55">
      <c r="A56" s="41" t="s">
        <v>106</v>
      </c>
      <c r="B56" s="41" t="s">
        <v>44</v>
      </c>
      <c r="C56" s="41" t="s">
        <v>96</v>
      </c>
      <c r="D56" s="41"/>
      <c r="E56" s="41" t="s">
        <v>104</v>
      </c>
      <c r="F56" s="41"/>
      <c r="G56" s="41">
        <v>0.22500000000000001</v>
      </c>
    </row>
    <row r="57" spans="1:55">
      <c r="A57" s="41" t="s">
        <v>107</v>
      </c>
      <c r="B57" s="41" t="s">
        <v>44</v>
      </c>
      <c r="C57" s="41" t="s">
        <v>96</v>
      </c>
      <c r="D57" s="41"/>
      <c r="E57" s="41" t="s">
        <v>104</v>
      </c>
      <c r="F57" s="41"/>
      <c r="G57" s="41">
        <v>0.22500000000000001</v>
      </c>
    </row>
    <row r="58" spans="1:55">
      <c r="A58" s="41" t="s">
        <v>18</v>
      </c>
      <c r="B58" s="41" t="s">
        <v>44</v>
      </c>
      <c r="C58" s="41" t="s">
        <v>96</v>
      </c>
      <c r="D58" s="41"/>
      <c r="E58" s="41" t="s">
        <v>104</v>
      </c>
      <c r="F58" s="41"/>
      <c r="G58" s="41">
        <v>0.22500000000000001</v>
      </c>
    </row>
    <row r="62" spans="1:55" ht="13">
      <c r="S62" s="42" t="s">
        <v>108</v>
      </c>
    </row>
    <row r="63" spans="1:55">
      <c r="B63" s="19"/>
      <c r="C63" s="19"/>
      <c r="D63" t="s">
        <v>0</v>
      </c>
      <c r="E63" s="19"/>
      <c r="F63" s="19"/>
      <c r="G63" s="19"/>
      <c r="H63" s="19"/>
      <c r="I63" s="19"/>
      <c r="J63" s="19"/>
      <c r="K63" s="19"/>
      <c r="L63" s="19"/>
      <c r="M63" s="19"/>
    </row>
    <row r="64" spans="1:55" ht="13">
      <c r="A64" s="19"/>
      <c r="B64" s="19"/>
      <c r="C64" s="19" t="s">
        <v>3</v>
      </c>
      <c r="D64" s="19" t="s">
        <v>4</v>
      </c>
      <c r="E64" s="19" t="s">
        <v>39</v>
      </c>
      <c r="F64" s="19" t="s">
        <v>5</v>
      </c>
      <c r="G64" s="19" t="s">
        <v>89</v>
      </c>
      <c r="H64" s="19" t="s">
        <v>90</v>
      </c>
      <c r="I64" s="19" t="s">
        <v>91</v>
      </c>
      <c r="J64" s="19" t="s">
        <v>92</v>
      </c>
      <c r="K64" s="19" t="s">
        <v>93</v>
      </c>
      <c r="L64" s="19" t="s">
        <v>94</v>
      </c>
      <c r="M64" s="19" t="s">
        <v>95</v>
      </c>
      <c r="S64" s="42" t="s">
        <v>109</v>
      </c>
      <c r="AS64" t="s">
        <v>3</v>
      </c>
      <c r="AT64" t="s">
        <v>4</v>
      </c>
      <c r="AU64" t="s">
        <v>39</v>
      </c>
      <c r="AV64" t="s">
        <v>5</v>
      </c>
      <c r="AW64" t="s">
        <v>89</v>
      </c>
      <c r="AX64" t="s">
        <v>90</v>
      </c>
      <c r="AY64" t="s">
        <v>91</v>
      </c>
      <c r="AZ64" t="s">
        <v>92</v>
      </c>
      <c r="BA64" t="s">
        <v>93</v>
      </c>
      <c r="BB64" t="s">
        <v>94</v>
      </c>
      <c r="BC64" t="s">
        <v>95</v>
      </c>
    </row>
    <row r="65" spans="1:55" ht="13">
      <c r="A65" s="19"/>
      <c r="B65" s="19"/>
      <c r="C65" s="21" t="s">
        <v>110</v>
      </c>
      <c r="D65" s="19">
        <v>2020</v>
      </c>
      <c r="E65" t="s">
        <v>101</v>
      </c>
      <c r="F65" s="19"/>
      <c r="G65" s="43">
        <v>5.0000000000000001E-3</v>
      </c>
      <c r="H65" s="43">
        <v>6.2500000000000003E-3</v>
      </c>
      <c r="I65" s="43">
        <v>3.21</v>
      </c>
      <c r="J65" s="43">
        <v>3.5799999999999998E-2</v>
      </c>
      <c r="K65" s="43">
        <v>4.8000000000000001E-2</v>
      </c>
      <c r="L65" s="43">
        <v>0.27500000000000002</v>
      </c>
      <c r="M65" s="43">
        <v>3.6179999999999997E-2</v>
      </c>
      <c r="AS65" t="s">
        <v>110</v>
      </c>
      <c r="AT65">
        <v>2020</v>
      </c>
      <c r="AU65" t="s">
        <v>101</v>
      </c>
      <c r="AW65">
        <v>5.0000000000000001E-3</v>
      </c>
      <c r="AX65">
        <v>6.2500000000000003E-3</v>
      </c>
      <c r="AY65">
        <v>3.21</v>
      </c>
      <c r="AZ65">
        <v>3.5799999999999998E-2</v>
      </c>
      <c r="BA65">
        <v>4.8000000000000001E-2</v>
      </c>
      <c r="BB65">
        <v>0.27500000000000002</v>
      </c>
      <c r="BC65">
        <v>3.6179999999999997E-2</v>
      </c>
    </row>
    <row r="66" spans="1:55" ht="13">
      <c r="A66" s="19"/>
      <c r="B66" s="19"/>
      <c r="C66" s="21" t="s">
        <v>110</v>
      </c>
      <c r="D66" s="19">
        <v>2020</v>
      </c>
      <c r="E66" t="s">
        <v>98</v>
      </c>
      <c r="G66" s="44">
        <f t="shared" ref="G66" si="0">(317+616+204+55)/1000</f>
        <v>1.1919999999999999</v>
      </c>
      <c r="H66" s="44">
        <f t="shared" ref="H66" si="1">3.9</f>
        <v>3.9</v>
      </c>
      <c r="I66" s="44">
        <v>5.17</v>
      </c>
      <c r="J66" s="44">
        <v>0.26</v>
      </c>
      <c r="K66" s="44">
        <v>0.42799999999999999</v>
      </c>
      <c r="L66" s="44">
        <f t="shared" ref="L66" si="2">2.27</f>
        <v>2.27</v>
      </c>
      <c r="M66" s="44">
        <f t="shared" ref="M66" si="3">0.743</f>
        <v>0.74299999999999999</v>
      </c>
      <c r="AS66" t="s">
        <v>110</v>
      </c>
      <c r="AT66">
        <v>2020</v>
      </c>
      <c r="AU66" t="s">
        <v>100</v>
      </c>
      <c r="AW66">
        <v>0</v>
      </c>
      <c r="AX66">
        <v>0</v>
      </c>
      <c r="AY66">
        <v>0</v>
      </c>
      <c r="AZ66">
        <v>0</v>
      </c>
      <c r="BA66">
        <v>0</v>
      </c>
      <c r="BB66">
        <v>0</v>
      </c>
      <c r="BC66">
        <v>0</v>
      </c>
    </row>
    <row r="67" spans="1:55" ht="13">
      <c r="A67" s="19"/>
      <c r="B67" s="19"/>
      <c r="C67" s="21" t="s">
        <v>110</v>
      </c>
      <c r="D67" s="19">
        <v>2020</v>
      </c>
      <c r="E67" t="s">
        <v>100</v>
      </c>
      <c r="F67" s="19"/>
      <c r="G67" s="22">
        <v>0</v>
      </c>
      <c r="H67" s="22">
        <v>0</v>
      </c>
      <c r="I67" s="22">
        <v>0</v>
      </c>
      <c r="J67" s="22">
        <v>0</v>
      </c>
      <c r="K67" s="22">
        <v>0</v>
      </c>
      <c r="L67" s="22">
        <v>0</v>
      </c>
      <c r="M67" s="22">
        <v>0</v>
      </c>
      <c r="AS67" t="s">
        <v>110</v>
      </c>
      <c r="AT67">
        <v>2020</v>
      </c>
      <c r="AU67" t="s">
        <v>98</v>
      </c>
      <c r="AW67">
        <v>1.1919999999999999</v>
      </c>
      <c r="AX67">
        <v>3.9</v>
      </c>
      <c r="AY67">
        <v>5.17</v>
      </c>
      <c r="AZ67">
        <v>0.26</v>
      </c>
      <c r="BA67">
        <v>0.42799999999999999</v>
      </c>
      <c r="BB67">
        <v>2.27</v>
      </c>
      <c r="BC67">
        <v>0.74299999999999999</v>
      </c>
    </row>
    <row r="68" spans="1:55" ht="13">
      <c r="A68" s="19"/>
      <c r="B68" s="19"/>
      <c r="C68" s="21"/>
      <c r="D68" s="19"/>
      <c r="F68" s="19"/>
      <c r="G68" s="43"/>
      <c r="H68" s="43"/>
      <c r="I68" s="43"/>
      <c r="J68" s="43"/>
      <c r="K68" s="43"/>
      <c r="L68" s="43"/>
      <c r="M68" s="43"/>
    </row>
    <row r="69" spans="1:55" ht="13">
      <c r="A69" s="19"/>
      <c r="B69" s="19"/>
      <c r="C69" s="21"/>
      <c r="D69" s="19"/>
      <c r="F69" s="19"/>
      <c r="G69" s="43"/>
      <c r="H69" s="43"/>
      <c r="I69" s="43"/>
      <c r="J69" s="43"/>
      <c r="K69" s="43"/>
      <c r="L69" s="43"/>
      <c r="M69" s="43"/>
    </row>
    <row r="70" spans="1:55" ht="13">
      <c r="A70" s="19"/>
      <c r="B70" s="19"/>
      <c r="C70" s="21"/>
      <c r="D70" s="19"/>
      <c r="F70" s="19"/>
      <c r="G70" s="43"/>
      <c r="H70" s="43"/>
      <c r="I70" s="43"/>
      <c r="J70" s="43"/>
      <c r="K70" s="43"/>
      <c r="L70" s="43"/>
      <c r="M70" s="43"/>
    </row>
    <row r="71" spans="1:55" ht="13">
      <c r="A71" s="19"/>
      <c r="B71" s="19"/>
      <c r="C71" s="21"/>
      <c r="D71" s="19"/>
      <c r="F71" s="19"/>
      <c r="G71" s="43"/>
      <c r="H71" s="43"/>
      <c r="I71" s="43"/>
      <c r="J71" s="43"/>
      <c r="K71" s="43"/>
      <c r="L71" s="43"/>
      <c r="M71" s="43"/>
    </row>
    <row r="72" spans="1:55" ht="13">
      <c r="A72" s="19"/>
      <c r="B72" s="19"/>
      <c r="C72" s="21"/>
      <c r="D72" s="19"/>
      <c r="F72" s="19"/>
      <c r="G72" s="43"/>
      <c r="H72" s="43"/>
      <c r="I72" s="43"/>
      <c r="J72" s="43"/>
      <c r="K72" s="43"/>
      <c r="L72" s="43"/>
      <c r="M72" s="43"/>
    </row>
    <row r="73" spans="1:55">
      <c r="A73" s="19"/>
      <c r="B73" s="19"/>
    </row>
    <row r="74" spans="1:55" ht="13">
      <c r="A74" s="19"/>
      <c r="B74" s="19"/>
      <c r="C74" s="21"/>
      <c r="D74" s="19"/>
      <c r="F74" s="19"/>
      <c r="G74" s="22"/>
      <c r="H74" s="22"/>
      <c r="I74" s="22"/>
      <c r="J74" s="22"/>
      <c r="K74" s="22"/>
      <c r="L74" s="22"/>
      <c r="M74" s="22"/>
    </row>
    <row r="75" spans="1:55" ht="13">
      <c r="A75" s="19"/>
      <c r="B75" s="19"/>
      <c r="C75" s="21"/>
      <c r="D75" s="19"/>
      <c r="F75" s="19"/>
      <c r="G75" s="22"/>
      <c r="H75" s="22"/>
      <c r="I75" s="22"/>
      <c r="J75" s="22"/>
      <c r="K75" s="22"/>
      <c r="L75" s="22"/>
      <c r="M75" s="22"/>
    </row>
    <row r="76" spans="1:55" ht="13">
      <c r="A76" s="19"/>
      <c r="B76" s="19"/>
      <c r="C76" s="21"/>
      <c r="D76" s="19"/>
      <c r="F76" s="19"/>
      <c r="G76" s="22"/>
      <c r="H76" s="22"/>
      <c r="I76" s="22"/>
      <c r="J76" s="22"/>
      <c r="K76" s="22"/>
      <c r="L76" s="22"/>
      <c r="M76" s="22"/>
    </row>
    <row r="77" spans="1:55" ht="13">
      <c r="A77" s="19"/>
      <c r="B77" s="19"/>
      <c r="C77" s="21"/>
      <c r="D77" s="19"/>
      <c r="F77" s="19"/>
      <c r="G77" s="22"/>
      <c r="H77" s="22"/>
      <c r="I77" s="22"/>
      <c r="J77" s="22"/>
      <c r="K77" s="22"/>
      <c r="L77" s="22"/>
      <c r="M77" s="22"/>
    </row>
    <row r="78" spans="1:55" ht="13">
      <c r="A78" s="19"/>
      <c r="B78" s="19"/>
      <c r="C78" s="21"/>
      <c r="D78" s="19"/>
      <c r="F78" s="19"/>
      <c r="G78" s="22"/>
      <c r="H78" s="22"/>
      <c r="I78" s="22"/>
      <c r="J78" s="22"/>
      <c r="K78" s="22"/>
      <c r="L78" s="22"/>
      <c r="M78" s="22"/>
    </row>
    <row r="79" spans="1:55" ht="13">
      <c r="A79" s="19"/>
      <c r="B79" s="19"/>
      <c r="C79" s="21"/>
      <c r="D79" s="19"/>
      <c r="F79" s="19"/>
      <c r="G79" s="22"/>
      <c r="H79" s="22"/>
      <c r="I79" s="22"/>
      <c r="J79" s="22"/>
      <c r="K79" s="22"/>
      <c r="L79" s="22"/>
      <c r="M79" s="22"/>
    </row>
    <row r="80" spans="1:55" ht="13">
      <c r="A80" s="19"/>
      <c r="B80" s="19"/>
      <c r="C80" s="21"/>
      <c r="D80" s="19"/>
      <c r="F80" s="19"/>
      <c r="G80" s="22"/>
      <c r="H80" s="22"/>
      <c r="I80" s="22"/>
      <c r="J80" s="22"/>
      <c r="K80" s="22"/>
      <c r="L80" s="22"/>
      <c r="M80" s="22"/>
    </row>
    <row r="81" spans="1:13">
      <c r="A81" s="19"/>
      <c r="B81" s="19"/>
    </row>
    <row r="82" spans="1:13" ht="13">
      <c r="A82" s="19"/>
      <c r="B82" s="19"/>
      <c r="C82" s="21"/>
      <c r="D82" s="19"/>
      <c r="G82" s="44"/>
      <c r="H82" s="44"/>
      <c r="I82" s="44"/>
      <c r="J82" s="44"/>
      <c r="K82" s="44"/>
      <c r="L82" s="44"/>
      <c r="M82" s="44"/>
    </row>
    <row r="83" spans="1:13" ht="13">
      <c r="A83" s="19"/>
      <c r="B83" s="19"/>
      <c r="C83" s="21"/>
      <c r="D83" s="19"/>
      <c r="G83" s="44"/>
      <c r="H83" s="44"/>
      <c r="I83" s="44"/>
      <c r="J83" s="44"/>
      <c r="K83" s="44"/>
      <c r="L83" s="44"/>
      <c r="M83" s="44"/>
    </row>
    <row r="84" spans="1:13" ht="13">
      <c r="A84" s="19"/>
      <c r="B84" s="19"/>
      <c r="C84" s="21"/>
      <c r="D84" s="19"/>
      <c r="G84" s="44"/>
      <c r="H84" s="44"/>
      <c r="I84" s="44"/>
      <c r="J84" s="44"/>
      <c r="K84" s="44"/>
      <c r="L84" s="44"/>
      <c r="M84" s="44"/>
    </row>
    <row r="85" spans="1:13" ht="13">
      <c r="C85" s="21"/>
      <c r="D85" s="19"/>
      <c r="G85" s="44"/>
      <c r="H85" s="44"/>
      <c r="I85" s="44"/>
      <c r="J85" s="44"/>
      <c r="K85" s="44"/>
      <c r="L85" s="44"/>
      <c r="M85" s="44"/>
    </row>
    <row r="86" spans="1:13" ht="13">
      <c r="C86" s="21"/>
      <c r="D86" s="19"/>
      <c r="G86" s="44"/>
      <c r="H86" s="44"/>
      <c r="I86" s="44"/>
      <c r="J86" s="44"/>
      <c r="K86" s="44"/>
      <c r="L86" s="44"/>
      <c r="M86" s="44"/>
    </row>
    <row r="87" spans="1:13" ht="13">
      <c r="C87" s="21"/>
      <c r="D87" s="19"/>
      <c r="G87" s="44"/>
      <c r="H87" s="44"/>
      <c r="I87" s="44"/>
      <c r="J87" s="44"/>
      <c r="K87" s="44"/>
      <c r="L87" s="44"/>
      <c r="M87" s="44"/>
    </row>
    <row r="88" spans="1:13" ht="13">
      <c r="C88" s="21"/>
      <c r="D88" s="19"/>
      <c r="G88" s="44"/>
      <c r="H88" s="44"/>
      <c r="I88" s="44"/>
      <c r="J88" s="44"/>
      <c r="K88" s="44"/>
      <c r="L88" s="44"/>
      <c r="M88" s="44"/>
    </row>
    <row r="89" spans="1:13" ht="13">
      <c r="C89" s="21"/>
      <c r="D89" s="19"/>
      <c r="G89" s="44"/>
      <c r="H89" s="44"/>
      <c r="I89" s="44"/>
      <c r="J89" s="44"/>
      <c r="K89" s="44"/>
      <c r="L89" s="44"/>
      <c r="M89" s="44"/>
    </row>
    <row r="90" spans="1:13" ht="13">
      <c r="C90" s="21"/>
      <c r="D90" s="19"/>
      <c r="G90" s="44"/>
      <c r="H90" s="44"/>
      <c r="I90" s="44"/>
      <c r="J90" s="44"/>
      <c r="K90" s="44"/>
      <c r="L90" s="44"/>
      <c r="M90" s="44"/>
    </row>
    <row r="91" spans="1:13" ht="13">
      <c r="C91" s="21"/>
      <c r="D91" s="19"/>
      <c r="G91" s="44"/>
      <c r="H91" s="44"/>
      <c r="I91" s="44"/>
      <c r="J91" s="44"/>
      <c r="K91" s="44"/>
      <c r="L91" s="44"/>
      <c r="M91" s="44"/>
    </row>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17"/>
  <sheetViews>
    <sheetView zoomScale="58" zoomScaleNormal="58" workbookViewId="0">
      <selection activeCell="H14" sqref="H14"/>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8" width="10.7265625" customWidth="1"/>
    <col min="9" max="9" width="13.54296875" customWidth="1"/>
    <col min="10"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42" ht="15.5">
      <c r="A1" t="s">
        <v>111</v>
      </c>
      <c r="E1" s="18" t="s">
        <v>112</v>
      </c>
      <c r="P1" s="28" t="s">
        <v>113</v>
      </c>
    </row>
    <row r="2" spans="1:42" ht="18">
      <c r="B2" s="19"/>
      <c r="D2" s="19" t="s">
        <v>0</v>
      </c>
      <c r="E2" s="19"/>
      <c r="F2" s="19"/>
      <c r="G2" s="19"/>
      <c r="H2" s="19"/>
      <c r="I2" s="19"/>
      <c r="J2" s="19"/>
      <c r="K2" s="19"/>
      <c r="L2" s="19"/>
      <c r="M2" s="19"/>
      <c r="N2" s="19"/>
      <c r="P2" s="29" t="s">
        <v>114</v>
      </c>
      <c r="AE2" s="19"/>
      <c r="AF2" s="19"/>
      <c r="AG2" s="19"/>
      <c r="AH2" s="19"/>
      <c r="AI2" s="19"/>
      <c r="AJ2" s="19"/>
      <c r="AK2" s="19"/>
      <c r="AL2" s="19"/>
      <c r="AM2" s="19"/>
      <c r="AN2" s="19"/>
      <c r="AO2" s="19"/>
      <c r="AP2" s="19"/>
    </row>
    <row r="3" spans="1:42">
      <c r="B3" s="19" t="s">
        <v>1</v>
      </c>
      <c r="C3" s="19" t="s">
        <v>2</v>
      </c>
      <c r="D3" s="19" t="s">
        <v>3</v>
      </c>
      <c r="E3" s="19" t="s">
        <v>4</v>
      </c>
      <c r="F3" s="19" t="s">
        <v>39</v>
      </c>
      <c r="G3" s="19" t="s">
        <v>5</v>
      </c>
      <c r="H3" s="19" t="s">
        <v>89</v>
      </c>
      <c r="I3" s="19" t="s">
        <v>90</v>
      </c>
      <c r="J3" s="19" t="s">
        <v>91</v>
      </c>
      <c r="K3" s="19" t="s">
        <v>92</v>
      </c>
      <c r="L3" s="19" t="s">
        <v>93</v>
      </c>
      <c r="M3" s="19" t="s">
        <v>94</v>
      </c>
      <c r="N3" s="19" t="s">
        <v>95</v>
      </c>
      <c r="AD3" s="19" t="s">
        <v>1</v>
      </c>
      <c r="AE3" s="19" t="s">
        <v>2</v>
      </c>
      <c r="AF3" s="19" t="s">
        <v>3</v>
      </c>
      <c r="AG3" s="19" t="s">
        <v>4</v>
      </c>
      <c r="AH3" s="19" t="s">
        <v>39</v>
      </c>
      <c r="AI3" s="19" t="s">
        <v>5</v>
      </c>
      <c r="AJ3" s="19" t="s">
        <v>89</v>
      </c>
      <c r="AK3" s="19" t="s">
        <v>90</v>
      </c>
      <c r="AL3" s="19" t="s">
        <v>91</v>
      </c>
      <c r="AM3" s="19" t="s">
        <v>92</v>
      </c>
      <c r="AN3" s="19" t="s">
        <v>93</v>
      </c>
      <c r="AO3" s="19" t="s">
        <v>94</v>
      </c>
      <c r="AP3" s="19" t="s">
        <v>95</v>
      </c>
    </row>
    <row r="4" spans="1:42" ht="13">
      <c r="B4" s="20"/>
      <c r="C4" s="20"/>
      <c r="D4" s="21" t="s">
        <v>110</v>
      </c>
      <c r="E4" s="19">
        <v>2020</v>
      </c>
      <c r="F4" s="19" t="s">
        <v>115</v>
      </c>
      <c r="G4" s="19"/>
      <c r="H4">
        <f>T12</f>
        <v>5.6603398535791767</v>
      </c>
      <c r="I4">
        <f t="shared" ref="I4:N4" si="0">U12</f>
        <v>23.216999999999999</v>
      </c>
      <c r="J4">
        <f t="shared" si="0"/>
        <v>5.7916594360086764</v>
      </c>
      <c r="K4">
        <f t="shared" si="0"/>
        <v>3.8401220173535791</v>
      </c>
      <c r="L4">
        <f t="shared" si="0"/>
        <v>0.56028009761388287</v>
      </c>
      <c r="M4">
        <f t="shared" si="0"/>
        <v>0.35399999999999998</v>
      </c>
      <c r="N4">
        <f t="shared" si="0"/>
        <v>10.179470986984818</v>
      </c>
      <c r="AD4" s="20"/>
      <c r="AE4" s="20"/>
      <c r="AF4" s="21" t="s">
        <v>110</v>
      </c>
      <c r="AG4" s="19">
        <v>2020</v>
      </c>
      <c r="AH4" s="19" t="s">
        <v>115</v>
      </c>
      <c r="AI4" s="19"/>
      <c r="AJ4" s="22">
        <v>5.6603398535791802</v>
      </c>
      <c r="AK4" s="19">
        <v>23.216999999999999</v>
      </c>
      <c r="AL4" s="22">
        <v>5.7916594360086799</v>
      </c>
      <c r="AM4" s="22">
        <v>3.8401220173535799</v>
      </c>
      <c r="AN4" s="22">
        <v>0.56028009761388298</v>
      </c>
      <c r="AO4" s="19">
        <v>0.35399999999999998</v>
      </c>
      <c r="AP4" s="22">
        <v>10.1794709869848</v>
      </c>
    </row>
    <row r="5" spans="1:42" ht="13">
      <c r="B5" s="19"/>
      <c r="C5" s="19"/>
      <c r="D5" s="21" t="s">
        <v>110</v>
      </c>
      <c r="E5" s="19">
        <v>2020</v>
      </c>
      <c r="F5" s="19" t="s">
        <v>117</v>
      </c>
      <c r="G5" s="19"/>
      <c r="H5">
        <f t="shared" ref="H5:N5" si="1">T19</f>
        <v>3.3310601464208238</v>
      </c>
      <c r="I5">
        <f t="shared" si="1"/>
        <v>13.663</v>
      </c>
      <c r="J5">
        <f t="shared" si="1"/>
        <v>3.4083405639913229</v>
      </c>
      <c r="K5">
        <f t="shared" si="1"/>
        <v>2.2598779826464206</v>
      </c>
      <c r="L5">
        <f t="shared" si="1"/>
        <v>0.32971990238611715</v>
      </c>
      <c r="M5">
        <f t="shared" si="1"/>
        <v>0.183</v>
      </c>
      <c r="N5">
        <f t="shared" si="1"/>
        <v>5.990529013015184</v>
      </c>
      <c r="P5" s="30" t="s">
        <v>116</v>
      </c>
      <c r="AD5" s="19"/>
      <c r="AE5" s="19"/>
      <c r="AF5" s="21" t="s">
        <v>110</v>
      </c>
      <c r="AG5" s="19">
        <v>2020</v>
      </c>
      <c r="AH5" s="19" t="s">
        <v>117</v>
      </c>
      <c r="AI5" s="19"/>
      <c r="AJ5" s="22">
        <v>3.3310601464208198</v>
      </c>
      <c r="AK5" s="19">
        <v>13.663</v>
      </c>
      <c r="AL5" s="22">
        <v>3.4083405639913198</v>
      </c>
      <c r="AM5" s="22">
        <v>2.2598779826464201</v>
      </c>
      <c r="AN5" s="22">
        <v>0.32971990238611698</v>
      </c>
      <c r="AO5" s="19">
        <v>0.183</v>
      </c>
      <c r="AP5" s="22">
        <v>5.9905290130151796</v>
      </c>
    </row>
    <row r="6" spans="1:42" ht="13">
      <c r="B6" s="19"/>
      <c r="C6" s="19"/>
      <c r="D6" s="21"/>
      <c r="E6" s="19"/>
      <c r="F6" s="19"/>
      <c r="G6" s="19"/>
      <c r="P6" s="30" t="s">
        <v>118</v>
      </c>
      <c r="AD6" s="19"/>
      <c r="AE6" s="19"/>
    </row>
    <row r="7" spans="1:42" ht="13">
      <c r="B7" s="19"/>
      <c r="C7" s="19"/>
      <c r="D7" s="21"/>
      <c r="E7" s="19"/>
      <c r="F7" s="19"/>
      <c r="G7" s="19"/>
      <c r="P7" s="30" t="s">
        <v>119</v>
      </c>
      <c r="AD7" s="19"/>
      <c r="AE7" s="19"/>
      <c r="AF7" s="21"/>
      <c r="AG7" s="19"/>
      <c r="AH7" s="19"/>
      <c r="AI7" s="19"/>
      <c r="AJ7" s="22"/>
      <c r="AK7" s="22"/>
      <c r="AL7" s="22"/>
      <c r="AM7" s="22"/>
      <c r="AN7" s="22"/>
      <c r="AO7" s="22"/>
      <c r="AP7" s="22"/>
    </row>
    <row r="8" spans="1:42" ht="13">
      <c r="B8" s="19"/>
      <c r="C8" s="19"/>
      <c r="D8" s="21"/>
      <c r="E8" s="19"/>
      <c r="F8" s="19"/>
      <c r="G8" s="19"/>
      <c r="P8" s="30" t="s">
        <v>120</v>
      </c>
      <c r="AD8" s="19"/>
      <c r="AE8" s="19"/>
      <c r="AF8" s="23"/>
      <c r="AG8" s="19"/>
      <c r="AH8" s="23"/>
      <c r="AI8" s="23"/>
      <c r="AJ8" s="23"/>
      <c r="AK8" s="23"/>
      <c r="AL8" s="23"/>
      <c r="AM8" s="23"/>
      <c r="AN8" s="23"/>
      <c r="AO8" s="23"/>
      <c r="AP8" s="23"/>
    </row>
    <row r="9" spans="1:42" ht="13">
      <c r="B9" s="19"/>
      <c r="C9" s="19"/>
      <c r="D9" s="21"/>
      <c r="E9" s="19"/>
      <c r="F9" s="19"/>
      <c r="G9" s="19"/>
      <c r="P9" s="30" t="s">
        <v>121</v>
      </c>
      <c r="AD9" s="19"/>
      <c r="AE9" s="19"/>
      <c r="AF9" s="23"/>
      <c r="AG9" s="19"/>
      <c r="AH9" s="23"/>
      <c r="AI9" s="23"/>
      <c r="AJ9" s="23"/>
      <c r="AK9" s="23"/>
      <c r="AL9" s="23"/>
      <c r="AM9" s="23"/>
      <c r="AN9" s="23"/>
      <c r="AO9" s="23"/>
      <c r="AP9" s="23"/>
    </row>
    <row r="10" spans="1:42" ht="13">
      <c r="B10" s="19"/>
      <c r="C10" s="19"/>
      <c r="D10" s="21"/>
      <c r="E10" s="19"/>
      <c r="F10" s="19"/>
      <c r="G10" s="19"/>
      <c r="AD10" s="19"/>
      <c r="AE10" s="19"/>
      <c r="AF10" s="16"/>
      <c r="AG10" s="16"/>
      <c r="AH10" s="16"/>
      <c r="AI10" s="16"/>
      <c r="AJ10" s="16"/>
      <c r="AK10" s="16"/>
      <c r="AL10" s="16"/>
      <c r="AM10" s="16"/>
      <c r="AN10" s="16"/>
      <c r="AO10" s="16"/>
      <c r="AP10" s="16"/>
    </row>
    <row r="11" spans="1:42">
      <c r="B11" s="19"/>
      <c r="C11" s="19"/>
      <c r="P11" s="19"/>
      <c r="Q11" s="20" t="s">
        <v>122</v>
      </c>
      <c r="R11" s="20" t="s">
        <v>123</v>
      </c>
      <c r="AD11" s="19"/>
      <c r="AE11" s="19"/>
      <c r="AF11" s="16"/>
      <c r="AG11" s="16"/>
      <c r="AH11" s="16"/>
      <c r="AI11" s="16"/>
      <c r="AJ11" s="16"/>
      <c r="AK11" s="16"/>
      <c r="AL11" s="16"/>
      <c r="AM11" s="16"/>
      <c r="AN11" s="16"/>
      <c r="AO11" s="16"/>
      <c r="AP11" s="16"/>
    </row>
    <row r="12" spans="1:42" ht="13">
      <c r="B12" s="19"/>
      <c r="C12" s="19"/>
      <c r="D12" s="21"/>
      <c r="E12" s="19"/>
      <c r="F12" s="19"/>
      <c r="G12" s="19"/>
      <c r="P12" s="31" t="s">
        <v>124</v>
      </c>
      <c r="Q12" s="19">
        <f>400*(U12)/(U12+U19)/1000</f>
        <v>0.25181127982646423</v>
      </c>
      <c r="R12" s="19">
        <f>400*(V19)/(V12+V19)/1000</f>
        <v>0.14818872017353579</v>
      </c>
      <c r="T12" s="22">
        <f>SUM(Q12:Q15)</f>
        <v>5.6603398535791767</v>
      </c>
      <c r="U12" s="19">
        <v>23.216999999999999</v>
      </c>
      <c r="V12" s="22">
        <f>9.2*U12/(U12+U19)</f>
        <v>5.7916594360086764</v>
      </c>
      <c r="W12" s="22">
        <f>6.1*U12/(U12+U19)</f>
        <v>3.8401220173535791</v>
      </c>
      <c r="X12" s="22">
        <f>0.89*U12/(U12+U19)</f>
        <v>0.56028009761388287</v>
      </c>
      <c r="Y12" s="19">
        <v>0.35399999999999998</v>
      </c>
      <c r="Z12" s="22">
        <f t="shared" ref="Z12:Z18" si="2">16.17*U12/(U12+U19)</f>
        <v>10.179470986984818</v>
      </c>
      <c r="AD12" s="19"/>
      <c r="AE12" s="19"/>
      <c r="AF12" s="16"/>
      <c r="AG12" s="16"/>
      <c r="AH12" s="16"/>
      <c r="AI12" s="16"/>
      <c r="AJ12" s="16"/>
      <c r="AK12" s="16"/>
      <c r="AL12" s="16"/>
      <c r="AM12" s="16"/>
      <c r="AN12" s="16"/>
      <c r="AO12" s="16"/>
      <c r="AP12" s="16"/>
    </row>
    <row r="13" spans="1:42" ht="13">
      <c r="B13" s="19"/>
      <c r="C13" s="19"/>
      <c r="D13" s="21"/>
      <c r="E13" s="19"/>
      <c r="F13" s="19"/>
      <c r="G13" s="19"/>
      <c r="P13" s="31" t="s">
        <v>125</v>
      </c>
      <c r="Q13" s="19">
        <f>1324*(U13)/(U13+U20)/1000</f>
        <v>0.83349533622559657</v>
      </c>
      <c r="R13" s="19">
        <f>1324*(V20)/(V13+V20)/1000</f>
        <v>0.49050466377440349</v>
      </c>
      <c r="T13" s="22">
        <f>T12</f>
        <v>5.6603398535791767</v>
      </c>
      <c r="U13" s="19">
        <v>23.216999999999999</v>
      </c>
      <c r="V13" s="22">
        <f t="shared" ref="V13:Y18" si="3">V$12</f>
        <v>5.7916594360086764</v>
      </c>
      <c r="W13" s="22">
        <f t="shared" si="3"/>
        <v>3.8401220173535791</v>
      </c>
      <c r="X13" s="22">
        <f t="shared" si="3"/>
        <v>0.56028009761388287</v>
      </c>
      <c r="Y13" s="19">
        <f t="shared" si="3"/>
        <v>0.35399999999999998</v>
      </c>
      <c r="Z13" s="22">
        <f t="shared" si="2"/>
        <v>10.179470986984818</v>
      </c>
      <c r="AD13" s="19"/>
      <c r="AE13" s="19"/>
      <c r="AF13" s="16"/>
      <c r="AG13" s="16"/>
      <c r="AH13" s="16"/>
      <c r="AI13" s="16"/>
      <c r="AJ13" s="16"/>
      <c r="AK13" s="16"/>
      <c r="AL13" s="16"/>
      <c r="AM13" s="16"/>
      <c r="AN13" s="16"/>
      <c r="AO13" s="16"/>
      <c r="AP13" s="16"/>
    </row>
    <row r="14" spans="1:42" ht="13">
      <c r="B14" s="19"/>
      <c r="C14" s="19"/>
      <c r="D14" s="21"/>
      <c r="E14" s="19"/>
      <c r="F14" s="19"/>
      <c r="G14" s="19"/>
      <c r="P14" s="31" t="s">
        <v>126</v>
      </c>
      <c r="Q14" s="19">
        <f>0*(U14)/(U14+U21)/1000</f>
        <v>0</v>
      </c>
      <c r="R14" s="19">
        <f>0*(V14)/(V14+V21)/1000</f>
        <v>0</v>
      </c>
      <c r="T14" s="22">
        <f t="shared" ref="T14:T18" si="4">T13</f>
        <v>5.6603398535791767</v>
      </c>
      <c r="U14" s="19">
        <v>23.216999999999999</v>
      </c>
      <c r="V14" s="22">
        <f t="shared" si="3"/>
        <v>5.7916594360086764</v>
      </c>
      <c r="W14" s="22">
        <f t="shared" si="3"/>
        <v>3.8401220173535791</v>
      </c>
      <c r="X14" s="22">
        <f t="shared" si="3"/>
        <v>0.56028009761388287</v>
      </c>
      <c r="Y14" s="19">
        <f t="shared" si="3"/>
        <v>0.35399999999999998</v>
      </c>
      <c r="Z14" s="22">
        <f t="shared" si="2"/>
        <v>10.179470986984818</v>
      </c>
      <c r="AD14" s="19"/>
      <c r="AE14" s="19"/>
      <c r="AF14" s="16"/>
      <c r="AG14" s="16"/>
      <c r="AH14" s="16"/>
      <c r="AI14" s="16"/>
      <c r="AJ14" s="16"/>
      <c r="AK14" s="16"/>
      <c r="AL14" s="16"/>
      <c r="AM14" s="16"/>
      <c r="AN14" s="16"/>
      <c r="AO14" s="16"/>
      <c r="AP14" s="16"/>
    </row>
    <row r="15" spans="1:42" ht="13">
      <c r="B15" s="19"/>
      <c r="C15" s="19"/>
      <c r="D15" s="21"/>
      <c r="E15" s="19"/>
      <c r="F15" s="19"/>
      <c r="G15" s="19"/>
      <c r="P15" s="31" t="s">
        <v>127</v>
      </c>
      <c r="Q15" s="19">
        <f>7267.4*(U15)/(U15+U22)/1000</f>
        <v>4.5750332375271157</v>
      </c>
      <c r="R15" s="19">
        <f>7267.4*(V22)/(V15+V22)/1000</f>
        <v>2.6923667624728846</v>
      </c>
      <c r="T15" s="22">
        <f t="shared" si="4"/>
        <v>5.6603398535791767</v>
      </c>
      <c r="U15" s="19">
        <v>23.216999999999999</v>
      </c>
      <c r="V15" s="22">
        <f t="shared" si="3"/>
        <v>5.7916594360086764</v>
      </c>
      <c r="W15" s="22">
        <f t="shared" si="3"/>
        <v>3.8401220173535791</v>
      </c>
      <c r="X15" s="22">
        <f t="shared" si="3"/>
        <v>0.56028009761388287</v>
      </c>
      <c r="Y15" s="19">
        <f t="shared" si="3"/>
        <v>0.35399999999999998</v>
      </c>
      <c r="Z15" s="22">
        <f t="shared" si="2"/>
        <v>10.179470986984818</v>
      </c>
      <c r="AD15" s="19"/>
      <c r="AE15" s="19"/>
      <c r="AF15" s="16"/>
      <c r="AG15" s="16"/>
      <c r="AH15" s="16"/>
      <c r="AI15" s="16"/>
      <c r="AJ15" s="16"/>
      <c r="AK15" s="16"/>
      <c r="AL15" s="16"/>
      <c r="AM15" s="16"/>
      <c r="AN15" s="16"/>
      <c r="AO15" s="16"/>
      <c r="AP15" s="16"/>
    </row>
    <row r="16" spans="1:42" ht="13">
      <c r="B16" s="19"/>
      <c r="C16" s="19"/>
      <c r="D16" s="21"/>
      <c r="E16" s="19"/>
      <c r="F16" s="19"/>
      <c r="G16" s="19"/>
      <c r="P16" s="32">
        <f>5428+824+604+127+84+75+41+9+75.4</f>
        <v>7267.4</v>
      </c>
      <c r="Q16" s="19"/>
      <c r="R16" s="19"/>
      <c r="T16" s="22">
        <f t="shared" si="4"/>
        <v>5.6603398535791767</v>
      </c>
      <c r="U16" s="19">
        <v>23.216999999999999</v>
      </c>
      <c r="V16" s="22">
        <f t="shared" si="3"/>
        <v>5.7916594360086764</v>
      </c>
      <c r="W16" s="22">
        <f t="shared" si="3"/>
        <v>3.8401220173535791</v>
      </c>
      <c r="X16" s="22">
        <f t="shared" si="3"/>
        <v>0.56028009761388287</v>
      </c>
      <c r="Y16" s="19">
        <f t="shared" si="3"/>
        <v>0.35399999999999998</v>
      </c>
      <c r="Z16" s="22">
        <f t="shared" si="2"/>
        <v>10.179470986984818</v>
      </c>
      <c r="AD16" s="19"/>
      <c r="AE16" s="19"/>
      <c r="AF16" s="16"/>
      <c r="AG16" s="16"/>
      <c r="AH16" s="16"/>
      <c r="AI16" s="16"/>
      <c r="AJ16" s="16"/>
      <c r="AK16" s="16"/>
      <c r="AL16" s="16"/>
      <c r="AM16" s="16"/>
      <c r="AN16" s="16"/>
      <c r="AO16" s="16"/>
      <c r="AP16" s="16"/>
    </row>
    <row r="17" spans="1:42" ht="13">
      <c r="B17" s="19"/>
      <c r="C17" s="19"/>
      <c r="D17" s="21"/>
      <c r="E17" s="19"/>
      <c r="F17" s="19"/>
      <c r="G17" s="19"/>
      <c r="T17" s="22">
        <f t="shared" si="4"/>
        <v>5.6603398535791767</v>
      </c>
      <c r="U17" s="19">
        <v>23.216999999999999</v>
      </c>
      <c r="V17" s="22">
        <f t="shared" si="3"/>
        <v>5.7916594360086764</v>
      </c>
      <c r="W17" s="22">
        <f t="shared" si="3"/>
        <v>3.8401220173535791</v>
      </c>
      <c r="X17" s="22">
        <f t="shared" si="3"/>
        <v>0.56028009761388287</v>
      </c>
      <c r="Y17" s="19">
        <f t="shared" si="3"/>
        <v>0.35399999999999998</v>
      </c>
      <c r="Z17" s="22">
        <f t="shared" si="2"/>
        <v>10.179470986984818</v>
      </c>
      <c r="AD17" s="19"/>
      <c r="AE17" s="19"/>
      <c r="AF17" s="16"/>
      <c r="AG17" s="16"/>
      <c r="AH17" s="16"/>
      <c r="AI17" s="16"/>
      <c r="AJ17" s="16"/>
      <c r="AK17" s="16"/>
      <c r="AL17" s="16"/>
      <c r="AM17" s="16"/>
      <c r="AN17" s="16"/>
      <c r="AO17" s="16"/>
      <c r="AP17" s="16"/>
    </row>
    <row r="18" spans="1:42" ht="13">
      <c r="D18" s="23"/>
      <c r="E18" s="23"/>
      <c r="F18" s="23"/>
      <c r="G18" s="23"/>
      <c r="H18" s="23"/>
      <c r="I18" s="23"/>
      <c r="J18" s="23"/>
      <c r="K18" s="23"/>
      <c r="L18" s="23"/>
      <c r="M18" s="23"/>
      <c r="N18" s="23"/>
      <c r="T18" s="22">
        <f t="shared" si="4"/>
        <v>5.6603398535791767</v>
      </c>
      <c r="U18" s="19">
        <v>23.216999999999999</v>
      </c>
      <c r="V18" s="22">
        <f t="shared" si="3"/>
        <v>5.7916594360086764</v>
      </c>
      <c r="W18" s="22">
        <f t="shared" si="3"/>
        <v>3.8401220173535791</v>
      </c>
      <c r="X18" s="22">
        <f t="shared" si="3"/>
        <v>0.56028009761388287</v>
      </c>
      <c r="Y18" s="19">
        <f t="shared" si="3"/>
        <v>0.35399999999999998</v>
      </c>
      <c r="Z18" s="22">
        <f t="shared" si="2"/>
        <v>10.179470986984818</v>
      </c>
      <c r="AF18" s="16"/>
      <c r="AG18" s="16"/>
      <c r="AH18" s="16"/>
      <c r="AI18" s="16"/>
      <c r="AJ18" s="16"/>
      <c r="AK18" s="16"/>
      <c r="AL18" s="16"/>
      <c r="AM18" s="16"/>
      <c r="AN18" s="16"/>
      <c r="AO18" s="16"/>
      <c r="AP18" s="16"/>
    </row>
    <row r="19" spans="1:42" s="16" customFormat="1" ht="13">
      <c r="D19" s="23"/>
      <c r="E19" s="23"/>
      <c r="F19" s="23"/>
      <c r="G19" s="23"/>
      <c r="H19" s="23"/>
      <c r="I19" s="23"/>
      <c r="J19" s="23"/>
      <c r="K19" s="23"/>
      <c r="L19" s="23"/>
      <c r="M19" s="23"/>
      <c r="N19" s="23"/>
      <c r="T19" s="22">
        <f>SUM(R12:R15)</f>
        <v>3.3310601464208238</v>
      </c>
      <c r="U19" s="19">
        <v>13.663</v>
      </c>
      <c r="V19" s="22">
        <f>9.2-V12</f>
        <v>3.4083405639913229</v>
      </c>
      <c r="W19" s="22">
        <f>6.1-W12</f>
        <v>2.2598779826464206</v>
      </c>
      <c r="X19" s="22">
        <f>0.89-X12</f>
        <v>0.32971990238611715</v>
      </c>
      <c r="Y19" s="19">
        <v>0.183</v>
      </c>
      <c r="Z19" s="22">
        <f t="shared" ref="Z19:Z25" si="5">16.17-Z12</f>
        <v>5.990529013015184</v>
      </c>
      <c r="AF19" s="17"/>
      <c r="AG19" s="17"/>
      <c r="AH19" s="17"/>
      <c r="AI19" s="17"/>
      <c r="AJ19" s="17"/>
      <c r="AK19" s="17"/>
      <c r="AL19" s="17"/>
      <c r="AM19" s="17"/>
      <c r="AN19" s="17"/>
      <c r="AO19" s="17"/>
      <c r="AP19" s="17"/>
    </row>
    <row r="20" spans="1:42" s="16" customFormat="1">
      <c r="T20" s="22">
        <f t="shared" ref="T20:T25" si="6">T19</f>
        <v>3.3310601464208238</v>
      </c>
      <c r="U20" s="19">
        <v>13.663</v>
      </c>
      <c r="V20" s="22">
        <f t="shared" ref="V20:Y25" si="7">V$19</f>
        <v>3.4083405639913229</v>
      </c>
      <c r="W20" s="22">
        <f t="shared" si="7"/>
        <v>2.2598779826464206</v>
      </c>
      <c r="X20" s="22">
        <f t="shared" si="7"/>
        <v>0.32971990238611715</v>
      </c>
      <c r="Y20" s="19">
        <f t="shared" si="7"/>
        <v>0.183</v>
      </c>
      <c r="Z20" s="22">
        <f t="shared" si="5"/>
        <v>5.990529013015184</v>
      </c>
      <c r="AF20" s="17"/>
      <c r="AG20" s="17"/>
      <c r="AH20" s="17"/>
      <c r="AI20" s="17"/>
      <c r="AJ20" s="17"/>
      <c r="AK20" s="17"/>
      <c r="AL20" s="17"/>
      <c r="AM20" s="17"/>
      <c r="AN20" s="17"/>
      <c r="AO20" s="17"/>
      <c r="AP20" s="17"/>
    </row>
    <row r="21" spans="1:42" s="16" customFormat="1">
      <c r="T21" s="22">
        <f t="shared" si="6"/>
        <v>3.3310601464208238</v>
      </c>
      <c r="U21" s="19">
        <v>13.663</v>
      </c>
      <c r="V21" s="22">
        <f t="shared" si="7"/>
        <v>3.4083405639913229</v>
      </c>
      <c r="W21" s="22">
        <f t="shared" si="7"/>
        <v>2.2598779826464206</v>
      </c>
      <c r="X21" s="22">
        <f t="shared" si="7"/>
        <v>0.32971990238611715</v>
      </c>
      <c r="Y21" s="19">
        <f t="shared" si="7"/>
        <v>0.183</v>
      </c>
      <c r="Z21" s="22">
        <f t="shared" si="5"/>
        <v>5.990529013015184</v>
      </c>
      <c r="AF21" s="17"/>
      <c r="AG21" s="17"/>
      <c r="AH21" s="17"/>
      <c r="AI21" s="17"/>
      <c r="AJ21" s="17"/>
      <c r="AK21" s="17"/>
      <c r="AL21" s="17"/>
      <c r="AM21" s="17"/>
      <c r="AN21" s="17"/>
      <c r="AO21" s="17"/>
      <c r="AP21" s="17"/>
    </row>
    <row r="22" spans="1:42" s="16" customFormat="1">
      <c r="T22" s="22">
        <f t="shared" si="6"/>
        <v>3.3310601464208238</v>
      </c>
      <c r="U22" s="19">
        <v>13.663</v>
      </c>
      <c r="V22" s="22">
        <f t="shared" si="7"/>
        <v>3.4083405639913229</v>
      </c>
      <c r="W22" s="22">
        <f t="shared" si="7"/>
        <v>2.2598779826464206</v>
      </c>
      <c r="X22" s="22">
        <f t="shared" si="7"/>
        <v>0.32971990238611715</v>
      </c>
      <c r="Y22" s="19">
        <f t="shared" si="7"/>
        <v>0.183</v>
      </c>
      <c r="Z22" s="22">
        <f t="shared" si="5"/>
        <v>5.990529013015184</v>
      </c>
      <c r="AF22" s="17"/>
      <c r="AG22" s="17"/>
      <c r="AH22" s="17"/>
      <c r="AI22" s="17"/>
      <c r="AJ22" s="17"/>
      <c r="AK22" s="17"/>
      <c r="AL22" s="17"/>
      <c r="AM22" s="17"/>
      <c r="AN22" s="17"/>
      <c r="AO22" s="17"/>
      <c r="AP22" s="17"/>
    </row>
    <row r="23" spans="1:42" s="16" customFormat="1">
      <c r="F23" s="16" t="s">
        <v>128</v>
      </c>
      <c r="T23" s="22">
        <f t="shared" si="6"/>
        <v>3.3310601464208238</v>
      </c>
      <c r="U23" s="19">
        <v>13.663</v>
      </c>
      <c r="V23" s="22">
        <f t="shared" si="7"/>
        <v>3.4083405639913229</v>
      </c>
      <c r="W23" s="22">
        <f t="shared" si="7"/>
        <v>2.2598779826464206</v>
      </c>
      <c r="X23" s="22">
        <f t="shared" si="7"/>
        <v>0.32971990238611715</v>
      </c>
      <c r="Y23" s="19">
        <f t="shared" si="7"/>
        <v>0.183</v>
      </c>
      <c r="Z23" s="22">
        <f t="shared" si="5"/>
        <v>5.990529013015184</v>
      </c>
      <c r="AF23"/>
      <c r="AG23"/>
      <c r="AH23"/>
      <c r="AI23"/>
      <c r="AJ23"/>
      <c r="AK23"/>
      <c r="AL23"/>
      <c r="AM23"/>
      <c r="AN23"/>
      <c r="AO23"/>
      <c r="AP23"/>
    </row>
    <row r="24" spans="1:42" s="16" customFormat="1">
      <c r="T24" s="22">
        <f t="shared" si="6"/>
        <v>3.3310601464208238</v>
      </c>
      <c r="U24" s="19">
        <v>13.663</v>
      </c>
      <c r="V24" s="22">
        <f t="shared" si="7"/>
        <v>3.4083405639913229</v>
      </c>
      <c r="W24" s="22">
        <f t="shared" si="7"/>
        <v>2.2598779826464206</v>
      </c>
      <c r="X24" s="22">
        <f t="shared" si="7"/>
        <v>0.32971990238611715</v>
      </c>
      <c r="Y24" s="19">
        <f t="shared" si="7"/>
        <v>0.183</v>
      </c>
      <c r="Z24" s="22">
        <f t="shared" si="5"/>
        <v>5.990529013015184</v>
      </c>
      <c r="AF24"/>
      <c r="AG24"/>
      <c r="AH24"/>
      <c r="AI24"/>
      <c r="AJ24"/>
      <c r="AK24"/>
      <c r="AL24"/>
      <c r="AM24"/>
      <c r="AN24"/>
      <c r="AO24"/>
      <c r="AP24"/>
    </row>
    <row r="25" spans="1:42" s="16" customFormat="1">
      <c r="T25" s="22">
        <f t="shared" si="6"/>
        <v>3.3310601464208238</v>
      </c>
      <c r="U25" s="19">
        <v>13.663</v>
      </c>
      <c r="V25" s="22">
        <f t="shared" si="7"/>
        <v>3.4083405639913229</v>
      </c>
      <c r="W25" s="22">
        <f t="shared" si="7"/>
        <v>2.2598779826464206</v>
      </c>
      <c r="X25" s="22">
        <f t="shared" si="7"/>
        <v>0.32971990238611715</v>
      </c>
      <c r="Y25" s="19">
        <f t="shared" si="7"/>
        <v>0.183</v>
      </c>
      <c r="Z25" s="22">
        <f t="shared" si="5"/>
        <v>5.990529013015184</v>
      </c>
      <c r="AF25"/>
      <c r="AG25"/>
      <c r="AH25"/>
      <c r="AI25"/>
      <c r="AJ25"/>
      <c r="AK25"/>
      <c r="AL25"/>
      <c r="AM25"/>
      <c r="AN25"/>
      <c r="AO25"/>
      <c r="AP25"/>
    </row>
    <row r="26" spans="1:42" s="16" customFormat="1">
      <c r="AF26"/>
      <c r="AG26"/>
      <c r="AH26"/>
      <c r="AI26"/>
      <c r="AJ26"/>
      <c r="AK26"/>
      <c r="AL26"/>
      <c r="AM26"/>
      <c r="AN26"/>
      <c r="AO26"/>
      <c r="AP26"/>
    </row>
    <row r="27" spans="1:42" s="16" customFormat="1">
      <c r="AF27"/>
      <c r="AG27"/>
      <c r="AH27"/>
      <c r="AI27"/>
      <c r="AJ27"/>
      <c r="AK27"/>
      <c r="AL27"/>
      <c r="AM27"/>
      <c r="AN27"/>
      <c r="AO27"/>
      <c r="AP27"/>
    </row>
    <row r="28" spans="1:42" s="16" customFormat="1">
      <c r="AF28"/>
      <c r="AG28"/>
      <c r="AH28"/>
      <c r="AI28"/>
      <c r="AJ28"/>
      <c r="AK28"/>
      <c r="AL28"/>
      <c r="AM28"/>
      <c r="AN28"/>
      <c r="AO28"/>
      <c r="AP28"/>
    </row>
    <row r="29" spans="1:42" s="17" customFormat="1">
      <c r="B29"/>
      <c r="C29"/>
      <c r="D29"/>
      <c r="E29"/>
      <c r="F29"/>
      <c r="G29"/>
      <c r="H29"/>
      <c r="I29"/>
      <c r="J29"/>
      <c r="K29"/>
      <c r="L29"/>
      <c r="M29"/>
      <c r="N29"/>
      <c r="AF29"/>
      <c r="AG29"/>
      <c r="AH29"/>
      <c r="AI29"/>
      <c r="AJ29"/>
      <c r="AK29"/>
      <c r="AL29"/>
      <c r="AM29"/>
      <c r="AN29"/>
      <c r="AO29"/>
      <c r="AP29"/>
    </row>
    <row r="30" spans="1:42" s="17" customFormat="1">
      <c r="B30"/>
      <c r="C30"/>
      <c r="D30"/>
      <c r="E30"/>
      <c r="F30"/>
      <c r="G30"/>
      <c r="H30"/>
      <c r="I30"/>
      <c r="J30"/>
      <c r="K30"/>
      <c r="L30"/>
      <c r="M30"/>
      <c r="N30"/>
      <c r="AF30"/>
      <c r="AG30"/>
      <c r="AH30"/>
      <c r="AI30"/>
      <c r="AJ30"/>
      <c r="AK30"/>
      <c r="AL30"/>
      <c r="AM30"/>
      <c r="AN30"/>
      <c r="AO30"/>
      <c r="AP30"/>
    </row>
    <row r="31" spans="1:42" s="17" customFormat="1">
      <c r="B31"/>
      <c r="C31"/>
      <c r="D31"/>
      <c r="E31"/>
      <c r="F31"/>
      <c r="G31"/>
      <c r="H31"/>
      <c r="I31"/>
      <c r="J31"/>
      <c r="K31"/>
      <c r="L31"/>
      <c r="M31"/>
      <c r="N31"/>
      <c r="AF31"/>
      <c r="AG31"/>
      <c r="AH31"/>
      <c r="AI31"/>
      <c r="AJ31"/>
      <c r="AK31"/>
      <c r="AL31"/>
      <c r="AM31"/>
      <c r="AN31"/>
      <c r="AO31"/>
      <c r="AP31"/>
    </row>
    <row r="32" spans="1:42" s="17" customFormat="1">
      <c r="A32"/>
      <c r="B32"/>
      <c r="C32"/>
      <c r="D32"/>
      <c r="E32"/>
      <c r="F32"/>
      <c r="G32"/>
      <c r="H32"/>
      <c r="I32"/>
      <c r="J32"/>
      <c r="K32"/>
      <c r="L32"/>
      <c r="M32"/>
      <c r="N32"/>
      <c r="P32"/>
      <c r="AF32"/>
      <c r="AG32"/>
      <c r="AH32"/>
      <c r="AI32"/>
      <c r="AJ32"/>
      <c r="AK32"/>
      <c r="AL32"/>
      <c r="AM32"/>
      <c r="AN32"/>
      <c r="AO32"/>
      <c r="AP32"/>
    </row>
    <row r="33" spans="1:16">
      <c r="B33" s="19" t="s">
        <v>0</v>
      </c>
    </row>
    <row r="34" spans="1:16" ht="13">
      <c r="B34" s="19" t="s">
        <v>1</v>
      </c>
      <c r="C34" s="19" t="s">
        <v>2</v>
      </c>
      <c r="D34" s="21" t="s">
        <v>3</v>
      </c>
      <c r="E34" s="19" t="s">
        <v>4</v>
      </c>
      <c r="F34" s="19" t="s">
        <v>89</v>
      </c>
      <c r="G34" s="19" t="s">
        <v>90</v>
      </c>
      <c r="H34" s="19" t="s">
        <v>91</v>
      </c>
      <c r="I34" s="19" t="s">
        <v>92</v>
      </c>
      <c r="J34" s="19" t="s">
        <v>93</v>
      </c>
      <c r="K34" s="19" t="s">
        <v>94</v>
      </c>
      <c r="L34" s="19" t="s">
        <v>95</v>
      </c>
      <c r="M34" s="19" t="s">
        <v>39</v>
      </c>
    </row>
    <row r="35" spans="1:16">
      <c r="B35" s="19" t="s">
        <v>13</v>
      </c>
      <c r="C35" s="19" t="s">
        <v>44</v>
      </c>
      <c r="D35" s="24" t="s">
        <v>96</v>
      </c>
      <c r="E35" s="25" t="s">
        <v>97</v>
      </c>
      <c r="F35" s="26">
        <v>0.53</v>
      </c>
      <c r="G35" s="26">
        <v>0.53</v>
      </c>
      <c r="H35" s="26">
        <v>0.53</v>
      </c>
      <c r="I35" s="26">
        <v>0.53</v>
      </c>
      <c r="J35" s="26">
        <v>0.53</v>
      </c>
      <c r="K35" s="26">
        <v>0.53</v>
      </c>
      <c r="L35" s="26">
        <v>0.53</v>
      </c>
      <c r="M35" s="19" t="s">
        <v>115</v>
      </c>
    </row>
    <row r="36" spans="1:16">
      <c r="B36" s="19" t="s">
        <v>14</v>
      </c>
      <c r="C36" s="19" t="s">
        <v>44</v>
      </c>
      <c r="D36" s="24" t="s">
        <v>96</v>
      </c>
      <c r="E36" s="25" t="s">
        <v>97</v>
      </c>
      <c r="F36" s="26">
        <v>0.53</v>
      </c>
      <c r="G36" s="26">
        <v>0.53</v>
      </c>
      <c r="H36" s="26">
        <v>0.53</v>
      </c>
      <c r="I36" s="26">
        <v>0.53</v>
      </c>
      <c r="J36" s="26">
        <v>0.53</v>
      </c>
      <c r="K36" s="26">
        <v>0.53</v>
      </c>
      <c r="L36" s="26">
        <v>0.53</v>
      </c>
      <c r="M36" s="19" t="s">
        <v>115</v>
      </c>
    </row>
    <row r="37" spans="1:16">
      <c r="B37" s="19" t="s">
        <v>15</v>
      </c>
      <c r="C37" s="19" t="s">
        <v>44</v>
      </c>
      <c r="D37" s="24" t="s">
        <v>96</v>
      </c>
      <c r="E37" s="25" t="s">
        <v>97</v>
      </c>
      <c r="F37" s="26">
        <v>0.53</v>
      </c>
      <c r="G37" s="26">
        <v>0.53</v>
      </c>
      <c r="H37" s="26">
        <v>0.53</v>
      </c>
      <c r="I37" s="26">
        <v>0.53</v>
      </c>
      <c r="J37" s="26">
        <v>0.53</v>
      </c>
      <c r="K37" s="26">
        <v>0.53</v>
      </c>
      <c r="L37" s="26">
        <v>0.53</v>
      </c>
      <c r="M37" s="19" t="s">
        <v>115</v>
      </c>
    </row>
    <row r="38" spans="1:16">
      <c r="B38" s="19" t="s">
        <v>6</v>
      </c>
      <c r="C38" s="19" t="s">
        <v>44</v>
      </c>
      <c r="D38" s="24" t="s">
        <v>96</v>
      </c>
      <c r="E38" s="25" t="s">
        <v>97</v>
      </c>
      <c r="F38" s="26">
        <v>0.53</v>
      </c>
      <c r="G38" s="26">
        <v>0.53</v>
      </c>
      <c r="H38" s="26">
        <v>0.53</v>
      </c>
      <c r="I38" s="26">
        <v>0.53</v>
      </c>
      <c r="J38" s="26">
        <v>0.53</v>
      </c>
      <c r="K38" s="26">
        <v>0.53</v>
      </c>
      <c r="L38" s="26">
        <v>0.53</v>
      </c>
      <c r="M38" s="19" t="s">
        <v>115</v>
      </c>
      <c r="P38" s="30" t="s">
        <v>129</v>
      </c>
    </row>
    <row r="39" spans="1:16">
      <c r="B39" s="19" t="s">
        <v>8</v>
      </c>
      <c r="C39" s="19" t="s">
        <v>44</v>
      </c>
      <c r="D39" s="24" t="s">
        <v>96</v>
      </c>
      <c r="E39" s="25" t="s">
        <v>97</v>
      </c>
      <c r="F39" s="26">
        <v>0.53</v>
      </c>
      <c r="G39" s="26">
        <v>0.53</v>
      </c>
      <c r="H39" s="26">
        <v>0.53</v>
      </c>
      <c r="I39" s="26">
        <v>0.53</v>
      </c>
      <c r="J39" s="26">
        <v>0.53</v>
      </c>
      <c r="K39" s="26">
        <v>0.53</v>
      </c>
      <c r="L39" s="26">
        <v>0.53</v>
      </c>
      <c r="M39" s="19" t="s">
        <v>115</v>
      </c>
    </row>
    <row r="40" spans="1:16">
      <c r="B40" s="19" t="s">
        <v>9</v>
      </c>
      <c r="C40" s="19" t="s">
        <v>44</v>
      </c>
      <c r="D40" s="24" t="s">
        <v>96</v>
      </c>
      <c r="E40" s="25" t="s">
        <v>97</v>
      </c>
      <c r="F40" s="26">
        <v>0.53</v>
      </c>
      <c r="G40" s="26">
        <v>0.53</v>
      </c>
      <c r="H40" s="26">
        <v>0.53</v>
      </c>
      <c r="I40" s="26">
        <v>0.53</v>
      </c>
      <c r="J40" s="26">
        <v>0.53</v>
      </c>
      <c r="K40" s="26">
        <v>0.53</v>
      </c>
      <c r="L40" s="26">
        <v>0.53</v>
      </c>
      <c r="M40" s="19" t="s">
        <v>115</v>
      </c>
    </row>
    <row r="41" spans="1:16">
      <c r="B41" s="19" t="s">
        <v>10</v>
      </c>
      <c r="C41" s="19" t="s">
        <v>44</v>
      </c>
      <c r="D41" s="24" t="s">
        <v>96</v>
      </c>
      <c r="E41" s="25" t="s">
        <v>97</v>
      </c>
      <c r="F41" s="26">
        <v>0.53</v>
      </c>
      <c r="G41" s="26">
        <v>0.53</v>
      </c>
      <c r="H41" s="26">
        <v>0.53</v>
      </c>
      <c r="I41" s="26">
        <v>0.53</v>
      </c>
      <c r="J41" s="26">
        <v>0.53</v>
      </c>
      <c r="K41" s="26">
        <v>0.53</v>
      </c>
      <c r="L41" s="26">
        <v>0.53</v>
      </c>
      <c r="M41" s="19" t="s">
        <v>115</v>
      </c>
    </row>
    <row r="42" spans="1:16">
      <c r="B42" s="19" t="s">
        <v>11</v>
      </c>
      <c r="C42" s="19" t="s">
        <v>44</v>
      </c>
      <c r="D42" s="24" t="s">
        <v>96</v>
      </c>
      <c r="E42" s="25" t="s">
        <v>97</v>
      </c>
      <c r="F42" s="26">
        <v>0.53</v>
      </c>
      <c r="G42" s="26">
        <v>0.53</v>
      </c>
      <c r="H42" s="26">
        <v>0.53</v>
      </c>
      <c r="I42" s="26">
        <v>0.53</v>
      </c>
      <c r="J42" s="26">
        <v>0.53</v>
      </c>
      <c r="K42" s="26">
        <v>0.53</v>
      </c>
      <c r="L42" s="26">
        <v>0.53</v>
      </c>
      <c r="M42" s="19" t="s">
        <v>115</v>
      </c>
    </row>
    <row r="43" spans="1:16">
      <c r="B43" s="19" t="s">
        <v>12</v>
      </c>
      <c r="C43" s="19" t="s">
        <v>44</v>
      </c>
      <c r="D43" s="24" t="s">
        <v>96</v>
      </c>
      <c r="E43" s="25" t="s">
        <v>97</v>
      </c>
      <c r="F43" s="26">
        <v>0.53</v>
      </c>
      <c r="G43" s="26">
        <v>0.53</v>
      </c>
      <c r="H43" s="26">
        <v>0.53</v>
      </c>
      <c r="I43" s="26">
        <v>0.53</v>
      </c>
      <c r="J43" s="26">
        <v>0.53</v>
      </c>
      <c r="K43" s="26">
        <v>0.53</v>
      </c>
      <c r="L43" s="26">
        <v>0.53</v>
      </c>
      <c r="M43" s="19" t="s">
        <v>115</v>
      </c>
    </row>
    <row r="44" spans="1:16">
      <c r="B44" s="19" t="s">
        <v>16</v>
      </c>
      <c r="C44" s="19" t="s">
        <v>44</v>
      </c>
      <c r="D44" s="24" t="s">
        <v>96</v>
      </c>
      <c r="E44" s="25" t="s">
        <v>97</v>
      </c>
      <c r="F44" s="26">
        <v>0.53</v>
      </c>
      <c r="G44" s="26">
        <v>0.53</v>
      </c>
      <c r="H44" s="26">
        <v>0.53</v>
      </c>
      <c r="I44" s="26">
        <v>0.53</v>
      </c>
      <c r="J44" s="26">
        <v>0.53</v>
      </c>
      <c r="K44" s="26">
        <v>0.53</v>
      </c>
      <c r="L44" s="26">
        <v>0.53</v>
      </c>
      <c r="M44" s="19" t="s">
        <v>115</v>
      </c>
    </row>
    <row r="45" spans="1:16">
      <c r="B45" s="19" t="s">
        <v>17</v>
      </c>
      <c r="C45" s="19" t="s">
        <v>44</v>
      </c>
      <c r="D45" s="24" t="s">
        <v>96</v>
      </c>
      <c r="E45" s="25" t="s">
        <v>97</v>
      </c>
      <c r="F45" s="26">
        <v>0.53</v>
      </c>
      <c r="G45" s="26">
        <v>0.53</v>
      </c>
      <c r="H45" s="26">
        <v>0.53</v>
      </c>
      <c r="I45" s="26">
        <v>0.53</v>
      </c>
      <c r="J45" s="26">
        <v>0.53</v>
      </c>
      <c r="K45" s="26">
        <v>0.53</v>
      </c>
      <c r="L45" s="26">
        <v>0.53</v>
      </c>
      <c r="M45" s="19" t="s">
        <v>115</v>
      </c>
    </row>
    <row r="46" spans="1:16">
      <c r="B46" s="19" t="s">
        <v>18</v>
      </c>
      <c r="C46" s="19" t="s">
        <v>44</v>
      </c>
      <c r="D46" s="24" t="s">
        <v>96</v>
      </c>
      <c r="E46" s="25" t="s">
        <v>97</v>
      </c>
      <c r="F46" s="26">
        <v>0.53</v>
      </c>
      <c r="G46" s="26">
        <v>0.53</v>
      </c>
      <c r="H46" s="26">
        <v>0.53</v>
      </c>
      <c r="I46" s="26">
        <v>0.53</v>
      </c>
      <c r="J46" s="26">
        <v>0.53</v>
      </c>
      <c r="K46" s="26">
        <v>0.53</v>
      </c>
      <c r="L46" s="26">
        <v>0.53</v>
      </c>
      <c r="M46" s="19" t="s">
        <v>115</v>
      </c>
    </row>
    <row r="47" spans="1:16" ht="13">
      <c r="B47" s="24"/>
      <c r="D47" s="21"/>
      <c r="F47" s="26"/>
      <c r="G47" s="26"/>
      <c r="H47" s="26"/>
      <c r="I47" s="26"/>
      <c r="J47" s="26"/>
      <c r="K47" s="26"/>
      <c r="L47" s="26"/>
      <c r="M47" s="20"/>
    </row>
    <row r="48" spans="1:16" ht="13">
      <c r="D48" s="27"/>
    </row>
    <row r="50" spans="2:42">
      <c r="B50" s="19" t="s">
        <v>0</v>
      </c>
      <c r="C50" s="19"/>
      <c r="D50" s="19"/>
      <c r="E50" s="19"/>
      <c r="F50" s="19"/>
      <c r="G50" s="19"/>
      <c r="H50" s="19"/>
      <c r="I50" s="19"/>
      <c r="J50" s="19"/>
      <c r="K50" s="19"/>
      <c r="L50" s="19"/>
    </row>
    <row r="51" spans="2:42">
      <c r="B51" s="19" t="s">
        <v>1</v>
      </c>
      <c r="C51" s="19" t="s">
        <v>2</v>
      </c>
      <c r="D51" s="19" t="s">
        <v>3</v>
      </c>
      <c r="E51" s="19" t="s">
        <v>4</v>
      </c>
      <c r="F51" s="19" t="s">
        <v>75</v>
      </c>
      <c r="G51" s="19" t="s">
        <v>89</v>
      </c>
      <c r="H51" s="19" t="s">
        <v>90</v>
      </c>
      <c r="I51" s="19" t="s">
        <v>91</v>
      </c>
      <c r="J51" s="19" t="s">
        <v>92</v>
      </c>
      <c r="K51" s="19" t="s">
        <v>93</v>
      </c>
      <c r="L51" s="19" t="s">
        <v>94</v>
      </c>
      <c r="M51" s="19" t="s">
        <v>95</v>
      </c>
    </row>
    <row r="52" spans="2:42">
      <c r="B52" s="19" t="s">
        <v>17</v>
      </c>
      <c r="C52" s="19" t="s">
        <v>44</v>
      </c>
      <c r="D52" s="24" t="s">
        <v>96</v>
      </c>
      <c r="E52" s="25" t="s">
        <v>97</v>
      </c>
      <c r="F52" s="19" t="s">
        <v>117</v>
      </c>
      <c r="G52" s="22">
        <f>H52</f>
        <v>0.56999999999999995</v>
      </c>
      <c r="H52">
        <v>0.56999999999999995</v>
      </c>
      <c r="I52" s="22">
        <f>G52</f>
        <v>0.56999999999999995</v>
      </c>
      <c r="J52" s="22">
        <f>H52</f>
        <v>0.56999999999999995</v>
      </c>
      <c r="K52" s="22">
        <f>H52</f>
        <v>0.56999999999999995</v>
      </c>
      <c r="L52" s="22">
        <f>H52</f>
        <v>0.56999999999999995</v>
      </c>
      <c r="M52" s="22">
        <f>H52</f>
        <v>0.56999999999999995</v>
      </c>
    </row>
    <row r="53" spans="2:42">
      <c r="B53" s="19" t="s">
        <v>16</v>
      </c>
      <c r="C53" s="19" t="s">
        <v>44</v>
      </c>
      <c r="D53" s="24" t="s">
        <v>96</v>
      </c>
      <c r="E53" s="25" t="s">
        <v>97</v>
      </c>
      <c r="F53" s="19" t="s">
        <v>117</v>
      </c>
      <c r="G53" s="22">
        <f t="shared" ref="G53:G63" si="8">H53</f>
        <v>0.56999999999999995</v>
      </c>
      <c r="H53">
        <v>0.56999999999999995</v>
      </c>
      <c r="I53" s="22">
        <f t="shared" ref="I53:I63" si="9">G53</f>
        <v>0.56999999999999995</v>
      </c>
      <c r="J53" s="22">
        <f t="shared" ref="J53:J63" si="10">H53</f>
        <v>0.56999999999999995</v>
      </c>
      <c r="K53" s="22">
        <f t="shared" ref="K53:K63" si="11">H53</f>
        <v>0.56999999999999995</v>
      </c>
      <c r="L53" s="22">
        <f t="shared" ref="L53:L63" si="12">H53</f>
        <v>0.56999999999999995</v>
      </c>
      <c r="M53" s="22">
        <f t="shared" ref="M53:M63" si="13">H53</f>
        <v>0.56999999999999995</v>
      </c>
    </row>
    <row r="54" spans="2:42">
      <c r="B54" s="19" t="s">
        <v>18</v>
      </c>
      <c r="C54" s="19" t="s">
        <v>44</v>
      </c>
      <c r="D54" s="24" t="s">
        <v>96</v>
      </c>
      <c r="E54" s="25" t="s">
        <v>97</v>
      </c>
      <c r="F54" s="19" t="s">
        <v>117</v>
      </c>
      <c r="G54" s="22">
        <f t="shared" si="8"/>
        <v>0.56999999999999995</v>
      </c>
      <c r="H54">
        <v>0.56999999999999995</v>
      </c>
      <c r="I54" s="22">
        <f t="shared" si="9"/>
        <v>0.56999999999999995</v>
      </c>
      <c r="J54" s="22">
        <f t="shared" si="10"/>
        <v>0.56999999999999995</v>
      </c>
      <c r="K54" s="22">
        <f t="shared" si="11"/>
        <v>0.56999999999999995</v>
      </c>
      <c r="L54" s="22">
        <f t="shared" si="12"/>
        <v>0.56999999999999995</v>
      </c>
      <c r="M54" s="22">
        <f t="shared" si="13"/>
        <v>0.56999999999999995</v>
      </c>
    </row>
    <row r="55" spans="2:42">
      <c r="B55" s="19" t="s">
        <v>8</v>
      </c>
      <c r="C55" s="19" t="s">
        <v>44</v>
      </c>
      <c r="D55" s="24" t="s">
        <v>96</v>
      </c>
      <c r="E55" s="25" t="s">
        <v>97</v>
      </c>
      <c r="F55" s="19" t="s">
        <v>117</v>
      </c>
      <c r="G55" s="22">
        <f t="shared" si="8"/>
        <v>0.62</v>
      </c>
      <c r="H55">
        <v>0.62</v>
      </c>
      <c r="I55" s="22">
        <f t="shared" si="9"/>
        <v>0.62</v>
      </c>
      <c r="J55" s="22">
        <f t="shared" si="10"/>
        <v>0.62</v>
      </c>
      <c r="K55" s="22">
        <f t="shared" si="11"/>
        <v>0.62</v>
      </c>
      <c r="L55" s="22">
        <f t="shared" si="12"/>
        <v>0.62</v>
      </c>
      <c r="M55" s="22">
        <f t="shared" si="13"/>
        <v>0.62</v>
      </c>
    </row>
    <row r="56" spans="2:42">
      <c r="B56" s="19" t="s">
        <v>6</v>
      </c>
      <c r="C56" s="19" t="s">
        <v>44</v>
      </c>
      <c r="D56" s="24" t="s">
        <v>96</v>
      </c>
      <c r="E56" s="25" t="s">
        <v>97</v>
      </c>
      <c r="F56" s="19" t="s">
        <v>117</v>
      </c>
      <c r="G56" s="22">
        <f t="shared" si="8"/>
        <v>0.62</v>
      </c>
      <c r="H56">
        <v>0.62</v>
      </c>
      <c r="I56" s="22">
        <f t="shared" si="9"/>
        <v>0.62</v>
      </c>
      <c r="J56" s="22">
        <f t="shared" si="10"/>
        <v>0.62</v>
      </c>
      <c r="K56" s="22">
        <f t="shared" si="11"/>
        <v>0.62</v>
      </c>
      <c r="L56" s="22">
        <f t="shared" si="12"/>
        <v>0.62</v>
      </c>
      <c r="M56" s="22">
        <f t="shared" si="13"/>
        <v>0.62</v>
      </c>
    </row>
    <row r="57" spans="2:42">
      <c r="B57" s="19" t="s">
        <v>9</v>
      </c>
      <c r="C57" s="19" t="s">
        <v>44</v>
      </c>
      <c r="D57" s="24" t="s">
        <v>96</v>
      </c>
      <c r="E57" s="25" t="s">
        <v>97</v>
      </c>
      <c r="F57" s="19" t="s">
        <v>117</v>
      </c>
      <c r="G57" s="22">
        <f t="shared" si="8"/>
        <v>0.62</v>
      </c>
      <c r="H57">
        <v>0.62</v>
      </c>
      <c r="I57" s="22">
        <f t="shared" si="9"/>
        <v>0.62</v>
      </c>
      <c r="J57" s="22">
        <f t="shared" si="10"/>
        <v>0.62</v>
      </c>
      <c r="K57" s="22">
        <f t="shared" si="11"/>
        <v>0.62</v>
      </c>
      <c r="L57" s="22">
        <f t="shared" si="12"/>
        <v>0.62</v>
      </c>
      <c r="M57" s="22">
        <f t="shared" si="13"/>
        <v>0.62</v>
      </c>
    </row>
    <row r="58" spans="2:42">
      <c r="B58" s="19" t="s">
        <v>11</v>
      </c>
      <c r="C58" s="19" t="s">
        <v>44</v>
      </c>
      <c r="D58" s="24" t="s">
        <v>96</v>
      </c>
      <c r="E58" s="25" t="s">
        <v>97</v>
      </c>
      <c r="F58" s="19" t="s">
        <v>117</v>
      </c>
      <c r="G58" s="22">
        <f t="shared" si="8"/>
        <v>0.56999999999999995</v>
      </c>
      <c r="H58">
        <v>0.56999999999999995</v>
      </c>
      <c r="I58" s="22">
        <f t="shared" si="9"/>
        <v>0.56999999999999995</v>
      </c>
      <c r="J58" s="22">
        <f t="shared" si="10"/>
        <v>0.56999999999999995</v>
      </c>
      <c r="K58" s="22">
        <f t="shared" si="11"/>
        <v>0.56999999999999995</v>
      </c>
      <c r="L58" s="22">
        <f t="shared" si="12"/>
        <v>0.56999999999999995</v>
      </c>
      <c r="M58" s="22">
        <f t="shared" si="13"/>
        <v>0.56999999999999995</v>
      </c>
    </row>
    <row r="59" spans="2:42">
      <c r="B59" s="19" t="s">
        <v>10</v>
      </c>
      <c r="C59" s="19" t="s">
        <v>44</v>
      </c>
      <c r="D59" s="24" t="s">
        <v>96</v>
      </c>
      <c r="E59" s="25" t="s">
        <v>97</v>
      </c>
      <c r="F59" s="19" t="s">
        <v>117</v>
      </c>
      <c r="G59" s="22">
        <f t="shared" si="8"/>
        <v>0.56999999999999995</v>
      </c>
      <c r="H59">
        <v>0.56999999999999995</v>
      </c>
      <c r="I59" s="22">
        <f t="shared" si="9"/>
        <v>0.56999999999999995</v>
      </c>
      <c r="J59" s="22">
        <f t="shared" si="10"/>
        <v>0.56999999999999995</v>
      </c>
      <c r="K59" s="22">
        <f t="shared" si="11"/>
        <v>0.56999999999999995</v>
      </c>
      <c r="L59" s="22">
        <f t="shared" si="12"/>
        <v>0.56999999999999995</v>
      </c>
      <c r="M59" s="22">
        <f t="shared" si="13"/>
        <v>0.56999999999999995</v>
      </c>
    </row>
    <row r="60" spans="2:42">
      <c r="B60" s="19" t="s">
        <v>12</v>
      </c>
      <c r="C60" s="19" t="s">
        <v>44</v>
      </c>
      <c r="D60" s="24" t="s">
        <v>96</v>
      </c>
      <c r="E60" s="25" t="s">
        <v>97</v>
      </c>
      <c r="F60" s="19" t="s">
        <v>117</v>
      </c>
      <c r="G60" s="22">
        <f t="shared" si="8"/>
        <v>0.56999999999999995</v>
      </c>
      <c r="H60">
        <v>0.56999999999999995</v>
      </c>
      <c r="I60" s="22">
        <f t="shared" si="9"/>
        <v>0.56999999999999995</v>
      </c>
      <c r="J60" s="22">
        <f t="shared" si="10"/>
        <v>0.56999999999999995</v>
      </c>
      <c r="K60" s="22">
        <f t="shared" si="11"/>
        <v>0.56999999999999995</v>
      </c>
      <c r="L60" s="22">
        <f t="shared" si="12"/>
        <v>0.56999999999999995</v>
      </c>
      <c r="M60" s="22">
        <f t="shared" si="13"/>
        <v>0.56999999999999995</v>
      </c>
      <c r="AF60" s="17"/>
      <c r="AG60" s="17"/>
      <c r="AH60" s="17"/>
      <c r="AI60" s="17"/>
      <c r="AJ60" s="17"/>
      <c r="AK60" s="17"/>
      <c r="AL60" s="17"/>
      <c r="AM60" s="17"/>
      <c r="AN60" s="17"/>
      <c r="AO60" s="17"/>
      <c r="AP60" s="17"/>
    </row>
    <row r="61" spans="2:42">
      <c r="B61" s="19" t="s">
        <v>14</v>
      </c>
      <c r="C61" s="19" t="s">
        <v>44</v>
      </c>
      <c r="D61" s="24" t="s">
        <v>96</v>
      </c>
      <c r="E61" s="25" t="s">
        <v>97</v>
      </c>
      <c r="F61" s="19" t="s">
        <v>117</v>
      </c>
      <c r="G61" s="22">
        <f t="shared" si="8"/>
        <v>0.56999999999999995</v>
      </c>
      <c r="H61">
        <v>0.56999999999999995</v>
      </c>
      <c r="I61" s="22">
        <f t="shared" si="9"/>
        <v>0.56999999999999995</v>
      </c>
      <c r="J61" s="22">
        <f t="shared" si="10"/>
        <v>0.56999999999999995</v>
      </c>
      <c r="K61" s="22">
        <f t="shared" si="11"/>
        <v>0.56999999999999995</v>
      </c>
      <c r="L61" s="22">
        <f t="shared" si="12"/>
        <v>0.56999999999999995</v>
      </c>
      <c r="M61" s="22">
        <f t="shared" si="13"/>
        <v>0.56999999999999995</v>
      </c>
      <c r="AF61" s="17"/>
      <c r="AG61" s="17"/>
      <c r="AH61" s="17"/>
      <c r="AI61" s="17"/>
      <c r="AJ61" s="17"/>
      <c r="AK61" s="17"/>
      <c r="AL61" s="17"/>
      <c r="AM61" s="17"/>
      <c r="AN61" s="17"/>
      <c r="AO61" s="17"/>
      <c r="AP61" s="17"/>
    </row>
    <row r="62" spans="2:42">
      <c r="B62" s="19" t="s">
        <v>13</v>
      </c>
      <c r="C62" s="19" t="s">
        <v>44</v>
      </c>
      <c r="D62" s="24" t="s">
        <v>96</v>
      </c>
      <c r="E62" s="25" t="s">
        <v>97</v>
      </c>
      <c r="F62" s="19" t="s">
        <v>117</v>
      </c>
      <c r="G62" s="22">
        <f t="shared" si="8"/>
        <v>0.56999999999999995</v>
      </c>
      <c r="H62">
        <v>0.56999999999999995</v>
      </c>
      <c r="I62" s="22">
        <f t="shared" si="9"/>
        <v>0.56999999999999995</v>
      </c>
      <c r="J62" s="22">
        <f t="shared" si="10"/>
        <v>0.56999999999999995</v>
      </c>
      <c r="K62" s="22">
        <f t="shared" si="11"/>
        <v>0.56999999999999995</v>
      </c>
      <c r="L62" s="22">
        <f t="shared" si="12"/>
        <v>0.56999999999999995</v>
      </c>
      <c r="M62" s="22">
        <f t="shared" si="13"/>
        <v>0.56999999999999995</v>
      </c>
      <c r="AF62" s="17"/>
      <c r="AG62" s="17"/>
      <c r="AH62" s="17"/>
      <c r="AI62" s="17"/>
      <c r="AJ62" s="17"/>
      <c r="AK62" s="17"/>
      <c r="AL62" s="17"/>
      <c r="AM62" s="17"/>
      <c r="AN62" s="17"/>
      <c r="AO62" s="17"/>
      <c r="AP62" s="17"/>
    </row>
    <row r="63" spans="2:42">
      <c r="B63" s="19" t="s">
        <v>15</v>
      </c>
      <c r="C63" s="19" t="s">
        <v>44</v>
      </c>
      <c r="D63" s="24" t="s">
        <v>96</v>
      </c>
      <c r="E63" s="25" t="s">
        <v>97</v>
      </c>
      <c r="F63" s="19" t="s">
        <v>117</v>
      </c>
      <c r="G63" s="22">
        <f t="shared" si="8"/>
        <v>0.56999999999999995</v>
      </c>
      <c r="H63">
        <v>0.56999999999999995</v>
      </c>
      <c r="I63" s="22">
        <f t="shared" si="9"/>
        <v>0.56999999999999995</v>
      </c>
      <c r="J63" s="22">
        <f t="shared" si="10"/>
        <v>0.56999999999999995</v>
      </c>
      <c r="K63" s="22">
        <f t="shared" si="11"/>
        <v>0.56999999999999995</v>
      </c>
      <c r="L63" s="22">
        <f t="shared" si="12"/>
        <v>0.56999999999999995</v>
      </c>
      <c r="M63" s="22">
        <f t="shared" si="13"/>
        <v>0.56999999999999995</v>
      </c>
      <c r="AF63" s="17"/>
      <c r="AG63" s="17"/>
      <c r="AH63" s="17"/>
      <c r="AI63" s="17"/>
      <c r="AJ63" s="17"/>
      <c r="AK63" s="17"/>
      <c r="AL63" s="17"/>
      <c r="AM63" s="17"/>
      <c r="AN63" s="17"/>
      <c r="AO63" s="17"/>
      <c r="AP63" s="17"/>
    </row>
    <row r="64" spans="2:42">
      <c r="B64" s="24"/>
      <c r="AF64" s="17"/>
      <c r="AG64" s="17"/>
      <c r="AH64" s="17"/>
      <c r="AI64" s="17"/>
      <c r="AJ64" s="17"/>
      <c r="AK64" s="17"/>
      <c r="AL64" s="17"/>
      <c r="AM64" s="17"/>
      <c r="AN64" s="17"/>
      <c r="AO64" s="17"/>
      <c r="AP64" s="17"/>
    </row>
    <row r="65" spans="1:42" ht="13">
      <c r="C65" s="27"/>
      <c r="AF65" s="17"/>
      <c r="AG65" s="17"/>
      <c r="AH65" s="17"/>
      <c r="AI65" s="17"/>
      <c r="AJ65" s="17"/>
      <c r="AK65" s="17"/>
      <c r="AL65" s="17"/>
      <c r="AM65" s="17"/>
      <c r="AN65" s="17"/>
      <c r="AO65" s="17"/>
      <c r="AP65" s="17"/>
    </row>
    <row r="66" spans="1:42">
      <c r="B66" s="17"/>
      <c r="C66" s="17"/>
      <c r="D66" s="17"/>
      <c r="E66" s="17"/>
      <c r="F66" s="17"/>
      <c r="G66" s="17"/>
      <c r="H66" s="17" t="s">
        <v>130</v>
      </c>
      <c r="I66" s="17"/>
      <c r="J66" s="17"/>
      <c r="K66" s="17"/>
      <c r="L66" s="17"/>
      <c r="M66" s="17"/>
      <c r="N66" s="17"/>
      <c r="AF66" s="17"/>
      <c r="AG66" s="17"/>
      <c r="AH66" s="17"/>
      <c r="AI66" s="17"/>
      <c r="AJ66" s="17"/>
      <c r="AK66" s="17"/>
      <c r="AL66" s="17"/>
      <c r="AM66" s="17"/>
      <c r="AN66" s="17"/>
      <c r="AO66" s="17"/>
      <c r="AP66" s="17"/>
    </row>
    <row r="67" spans="1:42">
      <c r="B67" s="17"/>
      <c r="C67" s="17"/>
      <c r="D67" s="17"/>
      <c r="E67" s="17"/>
      <c r="F67" s="17"/>
      <c r="G67" s="17"/>
      <c r="H67" s="17"/>
      <c r="I67" s="17"/>
      <c r="J67" s="17"/>
      <c r="K67" s="17"/>
      <c r="L67" s="17"/>
      <c r="M67" s="17"/>
      <c r="N67" s="17"/>
      <c r="AF67" s="17"/>
      <c r="AG67" s="17"/>
      <c r="AH67" s="17"/>
      <c r="AI67" s="17"/>
      <c r="AJ67" s="17"/>
      <c r="AK67" s="17"/>
      <c r="AL67" s="17"/>
      <c r="AM67" s="17"/>
      <c r="AN67" s="17"/>
      <c r="AO67" s="17"/>
      <c r="AP67" s="17"/>
    </row>
    <row r="68" spans="1:42">
      <c r="B68" s="17"/>
      <c r="C68" s="17"/>
      <c r="D68" s="17" t="s">
        <v>6</v>
      </c>
      <c r="E68" s="17" t="s">
        <v>8</v>
      </c>
      <c r="F68" s="17" t="s">
        <v>9</v>
      </c>
      <c r="G68" s="17" t="s">
        <v>10</v>
      </c>
      <c r="H68" s="17" t="s">
        <v>11</v>
      </c>
      <c r="I68" s="17" t="s">
        <v>12</v>
      </c>
      <c r="J68" s="17" t="s">
        <v>13</v>
      </c>
      <c r="K68" s="17" t="s">
        <v>14</v>
      </c>
      <c r="L68" s="17" t="s">
        <v>15</v>
      </c>
      <c r="M68" s="17" t="s">
        <v>16</v>
      </c>
      <c r="N68" s="17" t="s">
        <v>17</v>
      </c>
      <c r="AF68" s="17"/>
      <c r="AG68" s="17"/>
      <c r="AH68" s="17"/>
      <c r="AI68" s="17"/>
      <c r="AJ68" s="17"/>
      <c r="AK68" s="17"/>
      <c r="AL68" s="17"/>
      <c r="AM68" s="17"/>
      <c r="AN68" s="17"/>
      <c r="AO68" s="17"/>
      <c r="AP68" s="17"/>
    </row>
    <row r="69" spans="1:42">
      <c r="A69" s="17"/>
      <c r="B69" s="17"/>
      <c r="C69" s="17"/>
      <c r="D69" s="17" t="s">
        <v>131</v>
      </c>
      <c r="E69" s="17" t="s">
        <v>131</v>
      </c>
      <c r="F69" s="17" t="s">
        <v>131</v>
      </c>
      <c r="G69" s="17" t="s">
        <v>131</v>
      </c>
      <c r="H69" s="17" t="s">
        <v>131</v>
      </c>
      <c r="I69" s="17" t="s">
        <v>131</v>
      </c>
      <c r="J69" s="17" t="s">
        <v>131</v>
      </c>
      <c r="K69" s="17" t="s">
        <v>131</v>
      </c>
      <c r="L69" s="17" t="s">
        <v>131</v>
      </c>
      <c r="M69" s="17" t="s">
        <v>131</v>
      </c>
      <c r="N69" s="17" t="s">
        <v>131</v>
      </c>
      <c r="P69" s="17"/>
    </row>
    <row r="70" spans="1:42" s="17" customFormat="1">
      <c r="C70" s="17" t="s">
        <v>132</v>
      </c>
      <c r="D70" s="17">
        <v>0.04</v>
      </c>
      <c r="E70" s="17">
        <v>0.02</v>
      </c>
      <c r="F70" s="17">
        <v>7.0000000000000007E-2</v>
      </c>
      <c r="G70" s="17">
        <v>0.09</v>
      </c>
      <c r="H70" s="17">
        <v>0.02</v>
      </c>
      <c r="I70" s="17">
        <v>0.13</v>
      </c>
      <c r="J70" s="17">
        <v>0.13</v>
      </c>
      <c r="K70" s="17">
        <v>7.0000000000000007E-2</v>
      </c>
      <c r="L70" s="17">
        <v>0.27</v>
      </c>
      <c r="M70" s="17">
        <v>0.13</v>
      </c>
      <c r="N70" s="17">
        <v>0.08</v>
      </c>
      <c r="AF70"/>
      <c r="AG70"/>
      <c r="AH70"/>
      <c r="AI70"/>
      <c r="AJ70"/>
      <c r="AK70"/>
      <c r="AL70"/>
      <c r="AM70"/>
      <c r="AN70"/>
      <c r="AO70"/>
      <c r="AP70"/>
    </row>
    <row r="71" spans="1:42" s="17" customFormat="1">
      <c r="C71" s="17" t="s">
        <v>133</v>
      </c>
      <c r="D71" s="17">
        <v>0.25</v>
      </c>
      <c r="E71" s="17">
        <v>0.11</v>
      </c>
      <c r="F71" s="17">
        <v>0.35</v>
      </c>
      <c r="G71" s="17">
        <v>0.11</v>
      </c>
      <c r="H71" s="17">
        <v>0.04</v>
      </c>
      <c r="I71" s="17">
        <v>0.19</v>
      </c>
      <c r="J71" s="17">
        <v>0.18</v>
      </c>
      <c r="K71" s="17">
        <v>0.12</v>
      </c>
      <c r="L71" s="17">
        <v>0.3</v>
      </c>
      <c r="M71" s="17">
        <v>0.21</v>
      </c>
      <c r="N71" s="17">
        <v>0.13</v>
      </c>
      <c r="AF71"/>
      <c r="AG71"/>
      <c r="AH71"/>
      <c r="AI71"/>
      <c r="AJ71"/>
      <c r="AK71"/>
      <c r="AL71"/>
      <c r="AM71"/>
      <c r="AN71"/>
      <c r="AO71"/>
      <c r="AP71"/>
    </row>
    <row r="72" spans="1:42" s="17" customFormat="1">
      <c r="O72" s="17" t="s">
        <v>18</v>
      </c>
      <c r="AF72"/>
      <c r="AG72"/>
      <c r="AH72"/>
      <c r="AI72"/>
      <c r="AJ72"/>
      <c r="AK72"/>
      <c r="AL72"/>
      <c r="AM72"/>
      <c r="AN72"/>
      <c r="AO72"/>
      <c r="AP72"/>
    </row>
    <row r="73" spans="1:42" s="17" customFormat="1">
      <c r="D73" s="17" t="s">
        <v>134</v>
      </c>
      <c r="O73" s="17" t="s">
        <v>131</v>
      </c>
      <c r="AF73"/>
      <c r="AG73"/>
      <c r="AH73"/>
      <c r="AI73"/>
      <c r="AJ73"/>
      <c r="AK73"/>
      <c r="AL73"/>
      <c r="AM73"/>
      <c r="AN73"/>
      <c r="AO73"/>
      <c r="AP73"/>
    </row>
    <row r="74" spans="1:42" s="17" customFormat="1">
      <c r="E74" s="17">
        <f>E70/$D$70</f>
        <v>0.5</v>
      </c>
      <c r="F74" s="17">
        <f t="shared" ref="F74:N74" si="14">F70/$D$70</f>
        <v>1.75</v>
      </c>
      <c r="G74" s="17">
        <f t="shared" si="14"/>
        <v>2.25</v>
      </c>
      <c r="H74" s="17">
        <f t="shared" si="14"/>
        <v>0.5</v>
      </c>
      <c r="I74" s="17">
        <f t="shared" si="14"/>
        <v>3.25</v>
      </c>
      <c r="J74" s="17">
        <f t="shared" si="14"/>
        <v>3.25</v>
      </c>
      <c r="K74" s="17">
        <f t="shared" si="14"/>
        <v>1.75</v>
      </c>
      <c r="L74" s="17">
        <f t="shared" si="14"/>
        <v>6.75</v>
      </c>
      <c r="M74" s="17">
        <f t="shared" si="14"/>
        <v>3.25</v>
      </c>
      <c r="N74" s="17">
        <f t="shared" si="14"/>
        <v>2</v>
      </c>
      <c r="O74" s="17">
        <v>0.33</v>
      </c>
      <c r="AF74"/>
      <c r="AG74"/>
      <c r="AH74"/>
      <c r="AI74"/>
      <c r="AJ74"/>
      <c r="AK74"/>
      <c r="AL74"/>
      <c r="AM74"/>
      <c r="AN74"/>
      <c r="AO74"/>
      <c r="AP74"/>
    </row>
    <row r="75" spans="1:42" s="17" customFormat="1">
      <c r="B75"/>
      <c r="C75"/>
      <c r="D75"/>
      <c r="E75"/>
      <c r="F75"/>
      <c r="G75"/>
      <c r="H75"/>
      <c r="I75"/>
      <c r="J75"/>
      <c r="K75"/>
      <c r="L75"/>
      <c r="M75"/>
      <c r="N75"/>
      <c r="O75" s="17">
        <v>0.44</v>
      </c>
      <c r="AF75"/>
      <c r="AG75"/>
      <c r="AH75"/>
      <c r="AI75"/>
      <c r="AJ75"/>
      <c r="AK75"/>
      <c r="AL75"/>
      <c r="AM75"/>
      <c r="AN75"/>
      <c r="AO75"/>
      <c r="AP75"/>
    </row>
    <row r="76" spans="1:42" s="17" customFormat="1">
      <c r="B76"/>
      <c r="C76"/>
      <c r="D76"/>
      <c r="E76"/>
      <c r="F76"/>
      <c r="G76"/>
      <c r="H76"/>
      <c r="I76"/>
      <c r="J76"/>
      <c r="K76"/>
      <c r="L76"/>
      <c r="M76"/>
      <c r="N76"/>
      <c r="AF76"/>
      <c r="AG76"/>
      <c r="AH76"/>
      <c r="AI76"/>
      <c r="AJ76"/>
      <c r="AK76"/>
      <c r="AL76"/>
      <c r="AM76"/>
      <c r="AN76"/>
      <c r="AO76"/>
      <c r="AP76"/>
    </row>
    <row r="77" spans="1:42" s="17" customFormat="1">
      <c r="B77"/>
      <c r="C77"/>
      <c r="D77"/>
      <c r="E77"/>
      <c r="F77"/>
      <c r="G77"/>
      <c r="H77"/>
      <c r="I77"/>
      <c r="J77"/>
      <c r="K77"/>
      <c r="L77"/>
      <c r="M77"/>
      <c r="N77"/>
      <c r="AF77"/>
      <c r="AG77"/>
      <c r="AH77"/>
      <c r="AI77"/>
      <c r="AJ77"/>
      <c r="AK77"/>
      <c r="AL77"/>
      <c r="AM77"/>
      <c r="AN77"/>
      <c r="AO77"/>
      <c r="AP77"/>
    </row>
    <row r="78" spans="1:42" s="17" customFormat="1">
      <c r="A78"/>
      <c r="D78"/>
      <c r="E78"/>
      <c r="F78"/>
      <c r="G78"/>
      <c r="H78"/>
      <c r="I78"/>
      <c r="J78"/>
      <c r="K78"/>
      <c r="L78"/>
      <c r="M78"/>
      <c r="N78"/>
      <c r="O78" s="17">
        <f>O74/$D$70</f>
        <v>8.25</v>
      </c>
      <c r="P78"/>
      <c r="AF78"/>
      <c r="AG78"/>
      <c r="AH78"/>
      <c r="AI78"/>
      <c r="AJ78"/>
      <c r="AK78"/>
      <c r="AL78"/>
      <c r="AM78"/>
      <c r="AN78"/>
      <c r="AO78"/>
      <c r="AP78"/>
    </row>
    <row r="79" spans="1:42">
      <c r="B79" s="17" t="s">
        <v>135</v>
      </c>
      <c r="C79" s="17">
        <v>9.9000000000000005E-2</v>
      </c>
    </row>
    <row r="80" spans="1:42">
      <c r="B80" s="17" t="s">
        <v>136</v>
      </c>
      <c r="C80" s="17">
        <v>0.108</v>
      </c>
    </row>
    <row r="81" spans="1:35">
      <c r="A81" s="17"/>
      <c r="B81" s="17" t="s">
        <v>137</v>
      </c>
      <c r="C81" s="17">
        <v>8.9999999999999993E-3</v>
      </c>
    </row>
    <row r="82" spans="1:35">
      <c r="A82" s="17" t="s">
        <v>13</v>
      </c>
      <c r="B82" s="17" t="s">
        <v>138</v>
      </c>
      <c r="C82" s="17">
        <v>9.4E-2</v>
      </c>
    </row>
    <row r="83" spans="1:35">
      <c r="A83" s="17" t="s">
        <v>14</v>
      </c>
      <c r="B83" s="17" t="s">
        <v>139</v>
      </c>
      <c r="C83" s="17">
        <v>0.10299999999999999</v>
      </c>
    </row>
    <row r="84" spans="1:35">
      <c r="A84" s="17" t="s">
        <v>15</v>
      </c>
      <c r="B84" s="17" t="s">
        <v>140</v>
      </c>
      <c r="C84" s="17">
        <v>8.9999999999999993E-3</v>
      </c>
    </row>
    <row r="85" spans="1:35">
      <c r="A85" s="17" t="s">
        <v>6</v>
      </c>
      <c r="B85" s="17" t="s">
        <v>141</v>
      </c>
      <c r="C85" s="17">
        <v>0.127</v>
      </c>
    </row>
    <row r="86" spans="1:35">
      <c r="A86" s="17" t="s">
        <v>8</v>
      </c>
      <c r="B86" s="17" t="s">
        <v>142</v>
      </c>
      <c r="C86" s="17">
        <v>0.13800000000000001</v>
      </c>
    </row>
    <row r="87" spans="1:35">
      <c r="A87" s="17" t="s">
        <v>9</v>
      </c>
      <c r="B87" s="17" t="s">
        <v>143</v>
      </c>
      <c r="C87" s="17">
        <v>1.2E-2</v>
      </c>
    </row>
    <row r="88" spans="1:35">
      <c r="A88" s="17" t="s">
        <v>10</v>
      </c>
      <c r="B88" s="17" t="s">
        <v>144</v>
      </c>
      <c r="C88" s="17">
        <v>0.13800000000000001</v>
      </c>
    </row>
    <row r="89" spans="1:35">
      <c r="A89" s="17" t="s">
        <v>11</v>
      </c>
      <c r="B89" s="17" t="s">
        <v>145</v>
      </c>
      <c r="C89" s="17">
        <v>0.151</v>
      </c>
      <c r="AF89" t="s">
        <v>146</v>
      </c>
      <c r="AG89" t="s">
        <v>147</v>
      </c>
      <c r="AH89" t="s">
        <v>148</v>
      </c>
      <c r="AI89" t="s">
        <v>149</v>
      </c>
    </row>
    <row r="90" spans="1:35">
      <c r="A90" s="17" t="s">
        <v>12</v>
      </c>
      <c r="B90" s="17" t="s">
        <v>150</v>
      </c>
      <c r="C90" s="17">
        <v>1.2999999999999999E-2</v>
      </c>
      <c r="AF90">
        <v>0.18</v>
      </c>
      <c r="AG90">
        <v>0.91600000000000004</v>
      </c>
      <c r="AH90">
        <v>2.7440000000000002</v>
      </c>
      <c r="AI90">
        <v>4</v>
      </c>
    </row>
    <row r="91" spans="1:35">
      <c r="A91" s="17" t="s">
        <v>16</v>
      </c>
    </row>
    <row r="92" spans="1:35">
      <c r="A92" s="17" t="s">
        <v>17</v>
      </c>
    </row>
    <row r="93" spans="1:35">
      <c r="A93" s="17" t="s">
        <v>18</v>
      </c>
    </row>
    <row r="94" spans="1:35">
      <c r="B94" s="17"/>
      <c r="C94" s="17"/>
      <c r="D94" s="17"/>
      <c r="E94" s="17"/>
      <c r="F94" s="17"/>
      <c r="G94" s="17"/>
      <c r="H94" s="17"/>
      <c r="I94" s="17"/>
      <c r="J94" s="17"/>
    </row>
    <row r="95" spans="1:35">
      <c r="B95" s="17" t="s">
        <v>75</v>
      </c>
      <c r="C95" s="17" t="s">
        <v>5</v>
      </c>
      <c r="D95" s="17" t="s">
        <v>89</v>
      </c>
      <c r="E95" s="17" t="s">
        <v>90</v>
      </c>
      <c r="F95" s="17" t="s">
        <v>91</v>
      </c>
      <c r="G95" s="17" t="s">
        <v>92</v>
      </c>
      <c r="H95" s="17" t="s">
        <v>93</v>
      </c>
      <c r="I95" s="17" t="s">
        <v>94</v>
      </c>
      <c r="J95" s="17" t="s">
        <v>95</v>
      </c>
    </row>
    <row r="96" spans="1:35">
      <c r="B96" s="17" t="s">
        <v>151</v>
      </c>
      <c r="C96" s="17"/>
      <c r="D96" s="17">
        <v>4.7927</v>
      </c>
      <c r="E96" s="17">
        <v>1.31</v>
      </c>
      <c r="F96" s="17">
        <v>4</v>
      </c>
      <c r="G96" s="17">
        <v>0</v>
      </c>
      <c r="H96" s="17">
        <v>1.1473599999999999</v>
      </c>
      <c r="I96" s="17">
        <v>6.9673999999999996</v>
      </c>
      <c r="J96" s="17">
        <v>6</v>
      </c>
    </row>
    <row r="97" spans="1:31">
      <c r="A97" s="17" t="s">
        <v>152</v>
      </c>
      <c r="B97" s="17" t="s">
        <v>151</v>
      </c>
      <c r="C97" s="17">
        <v>0.75</v>
      </c>
      <c r="D97" s="17"/>
      <c r="E97" s="17"/>
      <c r="F97" s="17"/>
      <c r="G97" s="17"/>
      <c r="H97" s="17"/>
      <c r="I97" s="17"/>
      <c r="J97" s="17"/>
    </row>
    <row r="98" spans="1:31">
      <c r="A98" s="17" t="s">
        <v>3</v>
      </c>
    </row>
    <row r="99" spans="1:31">
      <c r="A99" s="17" t="s">
        <v>153</v>
      </c>
      <c r="W99" t="s">
        <v>154</v>
      </c>
      <c r="X99" t="s">
        <v>155</v>
      </c>
      <c r="Y99" t="s">
        <v>156</v>
      </c>
      <c r="Z99" t="s">
        <v>157</v>
      </c>
      <c r="AA99" t="s">
        <v>158</v>
      </c>
      <c r="AB99" t="s">
        <v>159</v>
      </c>
      <c r="AC99" t="s">
        <v>160</v>
      </c>
      <c r="AD99" t="s">
        <v>161</v>
      </c>
      <c r="AE99" t="s">
        <v>162</v>
      </c>
    </row>
    <row r="100" spans="1:31">
      <c r="A100" s="17" t="s">
        <v>163</v>
      </c>
      <c r="W100">
        <v>0.76</v>
      </c>
      <c r="X100">
        <v>1.1000000000000001</v>
      </c>
      <c r="Y100">
        <v>0</v>
      </c>
      <c r="Z100">
        <v>0</v>
      </c>
      <c r="AA100">
        <v>0</v>
      </c>
      <c r="AB100">
        <v>1.7823</v>
      </c>
      <c r="AC100">
        <v>1.0928</v>
      </c>
      <c r="AD100">
        <v>9.1999999999999998E-2</v>
      </c>
      <c r="AE100">
        <v>0.10920000000000001</v>
      </c>
    </row>
    <row r="111" spans="1:31">
      <c r="D111" s="33"/>
      <c r="E111" s="34"/>
      <c r="F111" s="34"/>
      <c r="G111" s="34"/>
      <c r="H111" s="34"/>
      <c r="I111" s="34"/>
      <c r="J111" s="34"/>
      <c r="K111" s="34"/>
      <c r="L111" s="34"/>
      <c r="M111" s="34"/>
      <c r="N111" s="34"/>
    </row>
    <row r="112" spans="1:31" ht="13">
      <c r="B112" s="19"/>
      <c r="C112" s="19"/>
      <c r="D112" s="35"/>
      <c r="E112" s="33"/>
      <c r="F112" s="33"/>
      <c r="G112" s="33"/>
      <c r="H112" s="33"/>
      <c r="I112" s="33"/>
      <c r="J112" s="33"/>
      <c r="K112" s="33"/>
      <c r="L112" s="33"/>
      <c r="M112" s="33"/>
      <c r="N112" s="33"/>
    </row>
    <row r="113" spans="2:15" ht="13">
      <c r="B113" s="19"/>
      <c r="C113" s="19"/>
      <c r="D113" s="35"/>
      <c r="E113" s="36"/>
      <c r="F113" s="37"/>
      <c r="G113" s="38"/>
      <c r="H113" s="38"/>
      <c r="I113" s="38"/>
      <c r="J113" s="38"/>
      <c r="K113" s="38"/>
      <c r="L113" s="38"/>
      <c r="M113" s="38"/>
      <c r="N113" s="33"/>
    </row>
    <row r="114" spans="2:15" ht="13">
      <c r="D114" s="35"/>
      <c r="E114" s="34"/>
      <c r="F114" s="34"/>
      <c r="G114" s="34"/>
      <c r="H114" s="34"/>
      <c r="I114" s="34"/>
      <c r="J114" s="34"/>
      <c r="K114" s="34"/>
      <c r="L114" s="34"/>
      <c r="M114" s="34"/>
      <c r="N114" s="40"/>
    </row>
    <row r="115" spans="2:15">
      <c r="D115" s="39"/>
      <c r="E115" s="34"/>
      <c r="F115" s="34"/>
      <c r="G115" s="34"/>
      <c r="H115" s="34"/>
      <c r="I115" s="34"/>
      <c r="J115" s="34"/>
      <c r="K115" s="34"/>
      <c r="L115" s="34"/>
      <c r="M115" s="34"/>
      <c r="N115" s="34"/>
    </row>
    <row r="116" spans="2:15">
      <c r="D116" s="39"/>
      <c r="E116" s="34"/>
      <c r="F116" s="34"/>
      <c r="G116" s="34"/>
      <c r="H116" s="34"/>
      <c r="I116" s="34"/>
      <c r="J116" s="34"/>
      <c r="K116" s="34"/>
      <c r="L116" s="34"/>
      <c r="M116" s="34"/>
      <c r="N116" s="34"/>
      <c r="O116" s="30"/>
    </row>
    <row r="117" spans="2:15">
      <c r="D117" s="39"/>
      <c r="E117" s="34"/>
      <c r="F117" s="34"/>
      <c r="G117" s="34"/>
      <c r="H117" s="34"/>
      <c r="I117" s="34"/>
      <c r="J117" s="34"/>
      <c r="K117" s="34"/>
      <c r="L117" s="34"/>
      <c r="M117" s="34"/>
      <c r="N117" s="34"/>
      <c r="O117" s="30"/>
    </row>
  </sheetData>
  <conditionalFormatting sqref="G113:M113">
    <cfRule type="colorScale" priority="1">
      <colorScale>
        <cfvo type="min"/>
        <cfvo type="percentile" val="50"/>
        <cfvo type="max"/>
        <color rgb="FF63BE7B"/>
        <color rgb="FFFFEB84"/>
        <color rgb="FFF8696B"/>
      </colorScale>
    </cfRule>
  </conditionalFormatting>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5"/>
  <sheetData>
    <row r="1" spans="1:10" ht="50">
      <c r="A1" s="5" t="s">
        <v>164</v>
      </c>
      <c r="B1" s="6" t="s">
        <v>165</v>
      </c>
      <c r="C1" s="6" t="s">
        <v>166</v>
      </c>
      <c r="D1" s="6" t="s">
        <v>167</v>
      </c>
      <c r="E1" s="6" t="s">
        <v>168</v>
      </c>
      <c r="F1" s="6" t="s">
        <v>169</v>
      </c>
      <c r="G1" s="6" t="s">
        <v>170</v>
      </c>
      <c r="H1" s="6" t="s">
        <v>171</v>
      </c>
      <c r="J1">
        <v>36880</v>
      </c>
    </row>
    <row r="2" spans="1:10" ht="75">
      <c r="A2" s="7" t="s">
        <v>172</v>
      </c>
      <c r="B2" s="8" t="s">
        <v>173</v>
      </c>
      <c r="C2" s="9" t="s">
        <v>174</v>
      </c>
      <c r="D2" s="9" t="s">
        <v>175</v>
      </c>
      <c r="E2" s="10">
        <v>1864</v>
      </c>
      <c r="F2" s="9">
        <v>36</v>
      </c>
      <c r="G2" s="9">
        <v>24.39</v>
      </c>
      <c r="H2" s="9" t="s">
        <v>176</v>
      </c>
      <c r="J2" s="15">
        <f>SUM(E2:E63)</f>
        <v>36880</v>
      </c>
    </row>
    <row r="3" spans="1:10" ht="25">
      <c r="A3" s="7" t="s">
        <v>177</v>
      </c>
      <c r="B3" s="8" t="s">
        <v>178</v>
      </c>
      <c r="C3" s="9" t="s">
        <v>178</v>
      </c>
      <c r="D3" s="9" t="s">
        <v>175</v>
      </c>
      <c r="E3" s="9">
        <v>270</v>
      </c>
      <c r="F3" s="9">
        <v>6</v>
      </c>
      <c r="G3" s="9">
        <v>37.799999999999997</v>
      </c>
      <c r="H3" s="9" t="s">
        <v>179</v>
      </c>
    </row>
    <row r="4" spans="1:10" ht="50">
      <c r="A4" s="11" t="s">
        <v>180</v>
      </c>
      <c r="B4" s="8" t="s">
        <v>181</v>
      </c>
      <c r="C4" s="9" t="s">
        <v>182</v>
      </c>
      <c r="D4" s="9" t="s">
        <v>183</v>
      </c>
      <c r="E4" s="9">
        <v>768</v>
      </c>
      <c r="F4" s="9">
        <v>3</v>
      </c>
      <c r="G4" s="9">
        <v>63</v>
      </c>
      <c r="H4" s="9" t="s">
        <v>184</v>
      </c>
      <c r="J4">
        <f>SUM(E:E)</f>
        <v>36880</v>
      </c>
    </row>
    <row r="5" spans="1:10" ht="25">
      <c r="A5" s="11" t="s">
        <v>185</v>
      </c>
      <c r="B5" s="8" t="s">
        <v>186</v>
      </c>
      <c r="C5" s="9" t="s">
        <v>186</v>
      </c>
      <c r="D5" s="9" t="s">
        <v>183</v>
      </c>
      <c r="E5" s="10">
        <v>1178</v>
      </c>
      <c r="F5" s="9">
        <v>8</v>
      </c>
      <c r="G5" s="9">
        <v>266.7</v>
      </c>
      <c r="H5" s="9" t="s">
        <v>187</v>
      </c>
    </row>
    <row r="6" spans="1:10" ht="25">
      <c r="A6" s="7" t="s">
        <v>188</v>
      </c>
      <c r="B6" s="8" t="s">
        <v>186</v>
      </c>
      <c r="C6" s="9" t="s">
        <v>186</v>
      </c>
      <c r="D6" s="9" t="s">
        <v>175</v>
      </c>
      <c r="E6" s="9">
        <v>845</v>
      </c>
      <c r="F6" s="9">
        <v>5</v>
      </c>
      <c r="G6" s="9">
        <v>115.83</v>
      </c>
      <c r="H6" s="9" t="s">
        <v>189</v>
      </c>
    </row>
    <row r="7" spans="1:10" ht="25">
      <c r="A7" s="7" t="s">
        <v>190</v>
      </c>
      <c r="B7" s="8" t="s">
        <v>181</v>
      </c>
      <c r="C7" s="9" t="s">
        <v>191</v>
      </c>
      <c r="D7" s="9" t="s">
        <v>183</v>
      </c>
      <c r="E7" s="9">
        <v>469</v>
      </c>
      <c r="F7" s="9">
        <v>2</v>
      </c>
      <c r="G7" s="9">
        <v>37.5</v>
      </c>
      <c r="H7" s="9">
        <v>1993</v>
      </c>
    </row>
    <row r="8" spans="1:10" ht="25">
      <c r="A8" s="7" t="s">
        <v>192</v>
      </c>
      <c r="B8" s="8" t="s">
        <v>193</v>
      </c>
      <c r="C8" s="9" t="s">
        <v>194</v>
      </c>
      <c r="D8" s="9" t="s">
        <v>175</v>
      </c>
      <c r="E8" s="9">
        <v>61</v>
      </c>
      <c r="F8" s="9">
        <v>3</v>
      </c>
      <c r="G8" s="9">
        <v>18.29</v>
      </c>
      <c r="H8" s="9" t="s">
        <v>195</v>
      </c>
    </row>
    <row r="9" spans="1:10" ht="25">
      <c r="A9" s="7" t="s">
        <v>196</v>
      </c>
      <c r="B9" s="8" t="s">
        <v>193</v>
      </c>
      <c r="C9" s="9" t="s">
        <v>194</v>
      </c>
      <c r="D9" s="9" t="s">
        <v>175</v>
      </c>
      <c r="E9" s="9">
        <v>756</v>
      </c>
      <c r="F9" s="9">
        <v>14</v>
      </c>
      <c r="G9" s="9">
        <v>17.989999999999998</v>
      </c>
      <c r="H9" s="9" t="s">
        <v>197</v>
      </c>
    </row>
    <row r="10" spans="1:10" ht="25">
      <c r="A10" s="7" t="s">
        <v>198</v>
      </c>
      <c r="B10" s="8" t="s">
        <v>193</v>
      </c>
      <c r="C10" s="9" t="s">
        <v>199</v>
      </c>
      <c r="D10" s="9" t="s">
        <v>175</v>
      </c>
      <c r="E10" s="9">
        <v>152</v>
      </c>
      <c r="F10" s="9">
        <v>5</v>
      </c>
      <c r="G10" s="9">
        <v>28.35</v>
      </c>
      <c r="H10" s="9" t="s">
        <v>200</v>
      </c>
    </row>
    <row r="11" spans="1:10" ht="25">
      <c r="A11" s="7" t="s">
        <v>201</v>
      </c>
      <c r="B11" s="8" t="s">
        <v>178</v>
      </c>
      <c r="C11" s="9" t="s">
        <v>178</v>
      </c>
      <c r="D11" s="9" t="s">
        <v>175</v>
      </c>
      <c r="E11" s="9">
        <v>62</v>
      </c>
      <c r="F11" s="9">
        <v>6</v>
      </c>
      <c r="G11" s="9">
        <v>17.829999999999998</v>
      </c>
      <c r="H11" s="9" t="s">
        <v>202</v>
      </c>
    </row>
    <row r="12" spans="1:10" ht="25">
      <c r="A12" s="11" t="s">
        <v>203</v>
      </c>
      <c r="B12" s="8" t="s">
        <v>193</v>
      </c>
      <c r="C12" s="9" t="s">
        <v>204</v>
      </c>
      <c r="D12" s="9" t="s">
        <v>175</v>
      </c>
      <c r="E12" s="9">
        <v>10</v>
      </c>
      <c r="F12" s="9">
        <v>2</v>
      </c>
      <c r="G12" s="9">
        <v>17.8</v>
      </c>
      <c r="H12" s="9" t="s">
        <v>205</v>
      </c>
    </row>
    <row r="13" spans="1:10" ht="25">
      <c r="A13" s="7" t="s">
        <v>206</v>
      </c>
      <c r="B13" s="8" t="s">
        <v>193</v>
      </c>
      <c r="C13" s="9" t="s">
        <v>194</v>
      </c>
      <c r="D13" s="9" t="s">
        <v>175</v>
      </c>
      <c r="E13" s="9">
        <v>92</v>
      </c>
      <c r="F13" s="9">
        <v>4</v>
      </c>
      <c r="G13" s="9">
        <v>16.16</v>
      </c>
      <c r="H13" s="9">
        <v>1931</v>
      </c>
    </row>
    <row r="14" spans="1:10" ht="37.5">
      <c r="A14" s="7" t="s">
        <v>207</v>
      </c>
      <c r="B14" s="8" t="s">
        <v>208</v>
      </c>
      <c r="C14" s="9" t="s">
        <v>208</v>
      </c>
      <c r="D14" s="9" t="s">
        <v>175</v>
      </c>
      <c r="E14" s="9">
        <v>29</v>
      </c>
      <c r="F14" s="9">
        <v>6</v>
      </c>
      <c r="G14" s="9">
        <v>14.64</v>
      </c>
      <c r="H14" s="9">
        <v>1925</v>
      </c>
    </row>
    <row r="15" spans="1:10" ht="25">
      <c r="A15" s="7" t="s">
        <v>209</v>
      </c>
      <c r="B15" s="8" t="s">
        <v>208</v>
      </c>
      <c r="C15" s="9" t="s">
        <v>208</v>
      </c>
      <c r="D15" s="9" t="s">
        <v>175</v>
      </c>
      <c r="E15" s="9">
        <v>16</v>
      </c>
      <c r="F15" s="9">
        <v>4</v>
      </c>
      <c r="G15" s="9">
        <v>9.1</v>
      </c>
      <c r="H15" s="9" t="s">
        <v>210</v>
      </c>
    </row>
    <row r="16" spans="1:10" ht="25">
      <c r="A16" s="7" t="s">
        <v>211</v>
      </c>
      <c r="B16" s="8" t="s">
        <v>181</v>
      </c>
      <c r="C16" s="9" t="s">
        <v>182</v>
      </c>
      <c r="D16" s="9" t="s">
        <v>183</v>
      </c>
      <c r="E16" s="9">
        <v>480</v>
      </c>
      <c r="F16" s="9">
        <v>3</v>
      </c>
      <c r="G16" s="9">
        <v>63</v>
      </c>
      <c r="H16" s="9">
        <v>2006</v>
      </c>
    </row>
    <row r="17" spans="1:8" ht="25">
      <c r="A17" s="7" t="s">
        <v>212</v>
      </c>
      <c r="B17" s="8" t="s">
        <v>213</v>
      </c>
      <c r="C17" s="9" t="s">
        <v>212</v>
      </c>
      <c r="D17" s="9" t="s">
        <v>183</v>
      </c>
      <c r="E17" s="9">
        <v>51</v>
      </c>
      <c r="F17" s="9">
        <v>3</v>
      </c>
      <c r="G17" s="9">
        <v>39.6</v>
      </c>
      <c r="H17" s="9">
        <v>1960</v>
      </c>
    </row>
    <row r="18" spans="1:8" ht="37.5">
      <c r="A18" s="7" t="s">
        <v>214</v>
      </c>
      <c r="B18" s="8" t="s">
        <v>213</v>
      </c>
      <c r="C18" s="9" t="s">
        <v>213</v>
      </c>
      <c r="D18" s="9" t="s">
        <v>175</v>
      </c>
      <c r="E18" s="10">
        <v>1229</v>
      </c>
      <c r="F18" s="9">
        <v>8</v>
      </c>
      <c r="G18" s="9">
        <v>70.11</v>
      </c>
      <c r="H18" s="9" t="s">
        <v>215</v>
      </c>
    </row>
    <row r="19" spans="1:8" ht="25">
      <c r="A19" s="7" t="s">
        <v>216</v>
      </c>
      <c r="B19" s="8" t="s">
        <v>178</v>
      </c>
      <c r="C19" s="9" t="s">
        <v>178</v>
      </c>
      <c r="D19" s="9" t="s">
        <v>175</v>
      </c>
      <c r="E19" s="9">
        <v>131</v>
      </c>
      <c r="F19" s="9">
        <v>5</v>
      </c>
      <c r="G19" s="9">
        <v>17.38</v>
      </c>
      <c r="H19" s="9" t="s">
        <v>217</v>
      </c>
    </row>
    <row r="20" spans="1:8" ht="25">
      <c r="A20" s="7" t="s">
        <v>218</v>
      </c>
      <c r="B20" s="8" t="s">
        <v>181</v>
      </c>
      <c r="C20" s="9" t="s">
        <v>219</v>
      </c>
      <c r="D20" s="9" t="s">
        <v>175</v>
      </c>
      <c r="E20" s="10">
        <v>1436</v>
      </c>
      <c r="F20" s="9">
        <v>12</v>
      </c>
      <c r="G20" s="9">
        <v>27.5</v>
      </c>
      <c r="H20" s="9" t="s">
        <v>220</v>
      </c>
    </row>
    <row r="21" spans="1:8" ht="37.5">
      <c r="A21" s="7" t="s">
        <v>221</v>
      </c>
      <c r="B21" s="8" t="s">
        <v>181</v>
      </c>
      <c r="C21" s="9" t="s">
        <v>219</v>
      </c>
      <c r="D21" s="9" t="s">
        <v>183</v>
      </c>
      <c r="E21" s="10">
        <v>2106</v>
      </c>
      <c r="F21" s="9">
        <v>6</v>
      </c>
      <c r="G21" s="9">
        <v>138.5</v>
      </c>
      <c r="H21" s="9" t="s">
        <v>222</v>
      </c>
    </row>
    <row r="22" spans="1:8" ht="25">
      <c r="A22" s="7" t="s">
        <v>223</v>
      </c>
      <c r="B22" s="8" t="s">
        <v>181</v>
      </c>
      <c r="C22" s="9" t="s">
        <v>219</v>
      </c>
      <c r="D22" s="9" t="s">
        <v>183</v>
      </c>
      <c r="E22" s="10">
        <v>2417</v>
      </c>
      <c r="F22" s="9">
        <v>12</v>
      </c>
      <c r="G22" s="9">
        <v>79</v>
      </c>
      <c r="H22" s="9" t="s">
        <v>224</v>
      </c>
    </row>
    <row r="23" spans="1:8" ht="25">
      <c r="A23" s="7" t="s">
        <v>225</v>
      </c>
      <c r="B23" s="8" t="s">
        <v>181</v>
      </c>
      <c r="C23" s="9" t="s">
        <v>219</v>
      </c>
      <c r="D23" s="9" t="s">
        <v>183</v>
      </c>
      <c r="E23" s="10">
        <v>2779</v>
      </c>
      <c r="F23" s="9">
        <v>9</v>
      </c>
      <c r="G23" s="9">
        <v>116.7</v>
      </c>
      <c r="H23" s="9" t="s">
        <v>226</v>
      </c>
    </row>
    <row r="24" spans="1:8" ht="25">
      <c r="A24" s="7" t="s">
        <v>227</v>
      </c>
      <c r="B24" s="8" t="s">
        <v>178</v>
      </c>
      <c r="C24" s="9" t="s">
        <v>178</v>
      </c>
      <c r="D24" s="9" t="s">
        <v>175</v>
      </c>
      <c r="E24" s="9">
        <v>294</v>
      </c>
      <c r="F24" s="9">
        <v>6</v>
      </c>
      <c r="G24" s="9">
        <v>34.75</v>
      </c>
      <c r="H24" s="9" t="s">
        <v>228</v>
      </c>
    </row>
    <row r="25" spans="1:8" ht="37.5">
      <c r="A25" s="11" t="s">
        <v>229</v>
      </c>
      <c r="B25" s="8" t="s">
        <v>230</v>
      </c>
      <c r="C25" s="9" t="s">
        <v>230</v>
      </c>
      <c r="D25" s="9" t="s">
        <v>183</v>
      </c>
      <c r="E25" s="9">
        <v>22</v>
      </c>
      <c r="F25" s="9">
        <v>2</v>
      </c>
      <c r="G25" s="9">
        <v>38.5</v>
      </c>
      <c r="H25" s="9">
        <v>1995</v>
      </c>
    </row>
    <row r="26" spans="1:8" ht="25">
      <c r="A26" s="7" t="s">
        <v>231</v>
      </c>
      <c r="B26" s="8" t="s">
        <v>181</v>
      </c>
      <c r="C26" s="9" t="s">
        <v>232</v>
      </c>
      <c r="D26" s="9" t="s">
        <v>183</v>
      </c>
      <c r="E26" s="9">
        <v>878</v>
      </c>
      <c r="F26" s="9">
        <v>6</v>
      </c>
      <c r="G26" s="9">
        <v>57.3</v>
      </c>
      <c r="H26" s="9" t="s">
        <v>233</v>
      </c>
    </row>
    <row r="27" spans="1:8" ht="25">
      <c r="A27" s="7" t="s">
        <v>234</v>
      </c>
      <c r="B27" s="8" t="s">
        <v>181</v>
      </c>
      <c r="C27" s="9" t="s">
        <v>232</v>
      </c>
      <c r="D27" s="9" t="s">
        <v>175</v>
      </c>
      <c r="E27" s="9">
        <v>319</v>
      </c>
      <c r="F27" s="9">
        <v>2</v>
      </c>
      <c r="G27" s="9">
        <v>27.4</v>
      </c>
      <c r="H27" s="9">
        <v>1996</v>
      </c>
    </row>
    <row r="28" spans="1:8" ht="25">
      <c r="A28" s="7" t="s">
        <v>235</v>
      </c>
      <c r="B28" s="8" t="s">
        <v>173</v>
      </c>
      <c r="C28" s="9" t="s">
        <v>236</v>
      </c>
      <c r="D28" s="9" t="s">
        <v>175</v>
      </c>
      <c r="E28" s="9">
        <v>113</v>
      </c>
      <c r="F28" s="9">
        <v>12</v>
      </c>
      <c r="G28" s="9">
        <v>9.14</v>
      </c>
      <c r="H28" s="9" t="s">
        <v>237</v>
      </c>
    </row>
    <row r="29" spans="1:8" ht="25">
      <c r="A29" s="7" t="s">
        <v>238</v>
      </c>
      <c r="B29" s="8" t="s">
        <v>213</v>
      </c>
      <c r="C29" s="9" t="s">
        <v>213</v>
      </c>
      <c r="D29" s="9" t="s">
        <v>175</v>
      </c>
      <c r="E29" s="9">
        <v>184</v>
      </c>
      <c r="F29" s="9">
        <v>3</v>
      </c>
      <c r="G29" s="9">
        <v>36.58</v>
      </c>
      <c r="H29" s="9" t="s">
        <v>239</v>
      </c>
    </row>
    <row r="30" spans="1:8" ht="25">
      <c r="A30" s="7" t="s">
        <v>240</v>
      </c>
      <c r="B30" s="8" t="s">
        <v>213</v>
      </c>
      <c r="C30" s="9" t="s">
        <v>213</v>
      </c>
      <c r="D30" s="9" t="s">
        <v>183</v>
      </c>
      <c r="E30" s="10">
        <v>1596</v>
      </c>
      <c r="F30" s="9">
        <v>8</v>
      </c>
      <c r="G30" s="9">
        <v>141.80000000000001</v>
      </c>
      <c r="H30" s="9" t="s">
        <v>241</v>
      </c>
    </row>
    <row r="31" spans="1:8" ht="25">
      <c r="A31" s="7" t="s">
        <v>242</v>
      </c>
      <c r="B31" s="8" t="s">
        <v>213</v>
      </c>
      <c r="C31" s="9" t="s">
        <v>213</v>
      </c>
      <c r="D31" s="9" t="s">
        <v>183</v>
      </c>
      <c r="E31" s="10">
        <v>1064</v>
      </c>
      <c r="F31" s="9">
        <v>4</v>
      </c>
      <c r="G31" s="9">
        <v>144.5</v>
      </c>
      <c r="H31" s="9" t="s">
        <v>243</v>
      </c>
    </row>
    <row r="32" spans="1:8" ht="25">
      <c r="A32" s="7" t="s">
        <v>244</v>
      </c>
      <c r="B32" s="8" t="s">
        <v>213</v>
      </c>
      <c r="C32" s="9" t="s">
        <v>213</v>
      </c>
      <c r="D32" s="9" t="s">
        <v>175</v>
      </c>
      <c r="E32" s="9">
        <v>235</v>
      </c>
      <c r="F32" s="9">
        <v>7</v>
      </c>
      <c r="G32" s="9">
        <v>37.799999999999997</v>
      </c>
      <c r="H32" s="9">
        <v>1952</v>
      </c>
    </row>
    <row r="33" spans="1:8" ht="25">
      <c r="A33" s="7" t="s">
        <v>245</v>
      </c>
      <c r="B33" s="8" t="s">
        <v>193</v>
      </c>
      <c r="C33" s="9" t="s">
        <v>199</v>
      </c>
      <c r="D33" s="9" t="s">
        <v>183</v>
      </c>
      <c r="E33" s="9">
        <v>55</v>
      </c>
      <c r="F33" s="9">
        <v>5</v>
      </c>
      <c r="G33" s="9">
        <v>18</v>
      </c>
      <c r="H33" s="9">
        <v>2007</v>
      </c>
    </row>
    <row r="34" spans="1:8" ht="25">
      <c r="A34" s="7" t="s">
        <v>246</v>
      </c>
      <c r="B34" s="8" t="s">
        <v>247</v>
      </c>
      <c r="C34" s="9" t="s">
        <v>247</v>
      </c>
      <c r="D34" s="9" t="s">
        <v>175</v>
      </c>
      <c r="E34" s="9">
        <v>6</v>
      </c>
      <c r="F34" s="9">
        <v>2</v>
      </c>
      <c r="G34" s="9">
        <v>36.58</v>
      </c>
      <c r="H34" s="9" t="s">
        <v>248</v>
      </c>
    </row>
    <row r="35" spans="1:8" ht="25">
      <c r="A35" s="7" t="s">
        <v>249</v>
      </c>
      <c r="B35" s="8" t="s">
        <v>247</v>
      </c>
      <c r="C35" s="9" t="s">
        <v>247</v>
      </c>
      <c r="D35" s="9" t="s">
        <v>175</v>
      </c>
      <c r="E35" s="9">
        <v>4</v>
      </c>
      <c r="F35" s="9">
        <v>1</v>
      </c>
      <c r="G35" s="9">
        <v>22.86</v>
      </c>
      <c r="H35" s="9">
        <v>1947</v>
      </c>
    </row>
    <row r="36" spans="1:8" ht="25">
      <c r="A36" s="7" t="s">
        <v>250</v>
      </c>
      <c r="B36" s="8" t="s">
        <v>251</v>
      </c>
      <c r="C36" s="9" t="s">
        <v>251</v>
      </c>
      <c r="D36" s="9" t="s">
        <v>175</v>
      </c>
      <c r="E36" s="9">
        <v>523</v>
      </c>
      <c r="F36" s="9">
        <v>3</v>
      </c>
      <c r="G36" s="9">
        <v>82.3</v>
      </c>
      <c r="H36" s="9">
        <v>1978</v>
      </c>
    </row>
    <row r="37" spans="1:8" ht="25">
      <c r="A37" s="7" t="s">
        <v>252</v>
      </c>
      <c r="B37" s="8" t="s">
        <v>251</v>
      </c>
      <c r="C37" s="9" t="s">
        <v>251</v>
      </c>
      <c r="D37" s="9" t="s">
        <v>175</v>
      </c>
      <c r="E37" s="10">
        <v>1026</v>
      </c>
      <c r="F37" s="9">
        <v>4</v>
      </c>
      <c r="G37" s="9">
        <v>143.57</v>
      </c>
      <c r="H37" s="9">
        <v>1969</v>
      </c>
    </row>
    <row r="38" spans="1:8" ht="25">
      <c r="A38" s="7" t="s">
        <v>253</v>
      </c>
      <c r="B38" s="8" t="s">
        <v>251</v>
      </c>
      <c r="C38" s="9" t="s">
        <v>251</v>
      </c>
      <c r="D38" s="9" t="s">
        <v>183</v>
      </c>
      <c r="E38" s="9">
        <v>785</v>
      </c>
      <c r="F38" s="9">
        <v>4</v>
      </c>
      <c r="G38" s="9">
        <v>120.55</v>
      </c>
      <c r="H38" s="9">
        <v>1969</v>
      </c>
    </row>
    <row r="39" spans="1:8" ht="25">
      <c r="A39" s="7" t="s">
        <v>254</v>
      </c>
      <c r="B39" s="8" t="s">
        <v>193</v>
      </c>
      <c r="C39" s="9" t="s">
        <v>199</v>
      </c>
      <c r="D39" s="9" t="s">
        <v>175</v>
      </c>
      <c r="E39" s="9">
        <v>216</v>
      </c>
      <c r="F39" s="9">
        <v>8</v>
      </c>
      <c r="G39" s="9">
        <v>40.54</v>
      </c>
      <c r="H39" s="9" t="s">
        <v>255</v>
      </c>
    </row>
    <row r="40" spans="1:8" ht="25">
      <c r="A40" s="7" t="s">
        <v>256</v>
      </c>
      <c r="B40" s="8" t="s">
        <v>257</v>
      </c>
      <c r="C40" s="9" t="s">
        <v>194</v>
      </c>
      <c r="D40" s="9" t="s">
        <v>175</v>
      </c>
      <c r="E40" s="9">
        <v>131</v>
      </c>
      <c r="F40" s="9">
        <v>4</v>
      </c>
      <c r="G40" s="9">
        <v>22.26</v>
      </c>
      <c r="H40" s="9" t="s">
        <v>258</v>
      </c>
    </row>
    <row r="41" spans="1:8" ht="25">
      <c r="A41" s="7" t="s">
        <v>259</v>
      </c>
      <c r="B41" s="8" t="s">
        <v>259</v>
      </c>
      <c r="C41" s="9" t="s">
        <v>259</v>
      </c>
      <c r="D41" s="9" t="s">
        <v>175</v>
      </c>
      <c r="E41" s="9">
        <v>385</v>
      </c>
      <c r="F41" s="9">
        <v>3</v>
      </c>
      <c r="G41" s="9">
        <v>67.599999999999994</v>
      </c>
      <c r="H41" s="9" t="s">
        <v>260</v>
      </c>
    </row>
    <row r="42" spans="1:8" ht="25">
      <c r="A42" s="7" t="s">
        <v>261</v>
      </c>
      <c r="B42" s="8" t="s">
        <v>257</v>
      </c>
      <c r="C42" s="9" t="s">
        <v>194</v>
      </c>
      <c r="D42" s="9" t="s">
        <v>175</v>
      </c>
      <c r="E42" s="9">
        <v>61</v>
      </c>
      <c r="F42" s="9">
        <v>4</v>
      </c>
      <c r="G42" s="9">
        <v>20.43</v>
      </c>
      <c r="H42" s="9" t="s">
        <v>262</v>
      </c>
    </row>
    <row r="43" spans="1:8" ht="25">
      <c r="A43" s="7" t="s">
        <v>263</v>
      </c>
      <c r="B43" s="8" t="s">
        <v>257</v>
      </c>
      <c r="C43" s="9" t="s">
        <v>194</v>
      </c>
      <c r="D43" s="9" t="s">
        <v>183</v>
      </c>
      <c r="E43" s="9">
        <v>61</v>
      </c>
      <c r="F43" s="9">
        <v>4</v>
      </c>
      <c r="G43" s="9">
        <v>20.73</v>
      </c>
      <c r="H43" s="9" t="s">
        <v>264</v>
      </c>
    </row>
    <row r="44" spans="1:8" ht="25">
      <c r="A44" s="7" t="s">
        <v>265</v>
      </c>
      <c r="B44" s="8" t="s">
        <v>178</v>
      </c>
      <c r="C44" s="9" t="s">
        <v>178</v>
      </c>
      <c r="D44" s="9" t="s">
        <v>183</v>
      </c>
      <c r="E44" s="9">
        <v>204</v>
      </c>
      <c r="F44" s="9">
        <v>6</v>
      </c>
      <c r="G44" s="9">
        <v>32.92</v>
      </c>
      <c r="H44" s="9" t="s">
        <v>266</v>
      </c>
    </row>
    <row r="45" spans="1:8" ht="37.5">
      <c r="A45" s="7" t="s">
        <v>267</v>
      </c>
      <c r="B45" s="8" t="s">
        <v>178</v>
      </c>
      <c r="C45" s="9" t="s">
        <v>178</v>
      </c>
      <c r="D45" s="9" t="s">
        <v>175</v>
      </c>
      <c r="E45" s="9">
        <v>76</v>
      </c>
      <c r="F45" s="9">
        <v>6</v>
      </c>
      <c r="G45" s="9">
        <v>22.69</v>
      </c>
      <c r="H45" s="9" t="s">
        <v>202</v>
      </c>
    </row>
    <row r="46" spans="1:8" ht="37.5">
      <c r="A46" s="7" t="s">
        <v>268</v>
      </c>
      <c r="B46" s="8" t="s">
        <v>257</v>
      </c>
      <c r="C46" s="9" t="s">
        <v>194</v>
      </c>
      <c r="D46" s="9" t="s">
        <v>175</v>
      </c>
      <c r="E46" s="9">
        <v>109</v>
      </c>
      <c r="F46" s="9">
        <v>6</v>
      </c>
      <c r="G46" s="9">
        <v>25.9</v>
      </c>
      <c r="H46" s="9" t="s">
        <v>269</v>
      </c>
    </row>
    <row r="47" spans="1:8" ht="25">
      <c r="A47" s="7" t="s">
        <v>270</v>
      </c>
      <c r="B47" s="8" t="s">
        <v>257</v>
      </c>
      <c r="C47" s="9" t="s">
        <v>194</v>
      </c>
      <c r="D47" s="9" t="s">
        <v>175</v>
      </c>
      <c r="E47" s="9">
        <v>176</v>
      </c>
      <c r="F47" s="9">
        <v>4</v>
      </c>
      <c r="G47" s="9">
        <v>26.22</v>
      </c>
      <c r="H47" s="9" t="s">
        <v>271</v>
      </c>
    </row>
    <row r="48" spans="1:8" ht="25">
      <c r="A48" s="7" t="s">
        <v>272</v>
      </c>
      <c r="B48" s="8" t="s">
        <v>193</v>
      </c>
      <c r="C48" s="9" t="s">
        <v>199</v>
      </c>
      <c r="D48" s="9" t="s">
        <v>175</v>
      </c>
      <c r="E48" s="9">
        <v>104</v>
      </c>
      <c r="F48" s="9">
        <v>5</v>
      </c>
      <c r="G48" s="9">
        <v>20.12</v>
      </c>
      <c r="H48" s="9" t="s">
        <v>273</v>
      </c>
    </row>
    <row r="49" spans="1:8" ht="37.5">
      <c r="A49" s="7" t="s">
        <v>274</v>
      </c>
      <c r="B49" s="8" t="s">
        <v>213</v>
      </c>
      <c r="C49" s="9" t="s">
        <v>213</v>
      </c>
      <c r="D49" s="9" t="s">
        <v>175</v>
      </c>
      <c r="E49" s="10">
        <v>1326</v>
      </c>
      <c r="F49" s="9">
        <v>6</v>
      </c>
      <c r="G49" s="9">
        <v>94.19</v>
      </c>
      <c r="H49" s="9" t="s">
        <v>275</v>
      </c>
    </row>
    <row r="50" spans="1:8" ht="37.5">
      <c r="A50" s="7" t="s">
        <v>276</v>
      </c>
      <c r="B50" s="8" t="s">
        <v>173</v>
      </c>
      <c r="C50" s="9" t="s">
        <v>276</v>
      </c>
      <c r="D50" s="9" t="s">
        <v>175</v>
      </c>
      <c r="E50" s="9">
        <v>54</v>
      </c>
      <c r="F50" s="9">
        <v>6</v>
      </c>
      <c r="G50" s="9">
        <v>7.93</v>
      </c>
      <c r="H50" s="9" t="s">
        <v>277</v>
      </c>
    </row>
    <row r="51" spans="1:8" ht="25">
      <c r="A51" s="7" t="s">
        <v>278</v>
      </c>
      <c r="B51" s="8" t="s">
        <v>181</v>
      </c>
      <c r="C51" s="9" t="s">
        <v>219</v>
      </c>
      <c r="D51" s="9" t="s">
        <v>183</v>
      </c>
      <c r="E51" s="10">
        <v>5616</v>
      </c>
      <c r="F51" s="9">
        <v>16</v>
      </c>
      <c r="G51" s="9">
        <v>137.16</v>
      </c>
      <c r="H51" s="9" t="s">
        <v>279</v>
      </c>
    </row>
    <row r="52" spans="1:8" ht="37.5">
      <c r="A52" s="7" t="s">
        <v>280</v>
      </c>
      <c r="B52" s="8" t="s">
        <v>178</v>
      </c>
      <c r="C52" s="9" t="s">
        <v>178</v>
      </c>
      <c r="D52" s="9" t="s">
        <v>175</v>
      </c>
      <c r="E52" s="9">
        <v>230</v>
      </c>
      <c r="F52" s="9">
        <v>3</v>
      </c>
      <c r="G52" s="9">
        <v>24.3</v>
      </c>
      <c r="H52" s="9">
        <v>2004</v>
      </c>
    </row>
    <row r="53" spans="1:8" ht="25">
      <c r="A53" s="11" t="s">
        <v>281</v>
      </c>
      <c r="B53" s="8" t="s">
        <v>282</v>
      </c>
      <c r="C53" s="9" t="s">
        <v>282</v>
      </c>
      <c r="D53" s="9" t="s">
        <v>175</v>
      </c>
      <c r="E53" s="9">
        <v>270</v>
      </c>
      <c r="F53" s="9">
        <v>2</v>
      </c>
      <c r="G53" s="9">
        <v>61.5</v>
      </c>
      <c r="H53" s="9">
        <v>2015</v>
      </c>
    </row>
    <row r="54" spans="1:8" ht="25">
      <c r="A54" s="11" t="s">
        <v>283</v>
      </c>
      <c r="B54" s="8" t="s">
        <v>282</v>
      </c>
      <c r="C54" s="9" t="s">
        <v>282</v>
      </c>
      <c r="D54" s="9" t="s">
        <v>183</v>
      </c>
      <c r="E54" s="9">
        <v>640</v>
      </c>
      <c r="F54" s="9">
        <v>2</v>
      </c>
      <c r="G54" s="9">
        <v>156</v>
      </c>
      <c r="H54" s="9">
        <v>2014</v>
      </c>
    </row>
    <row r="55" spans="1:8" ht="25">
      <c r="A55" s="11" t="s">
        <v>284</v>
      </c>
      <c r="B55" s="8" t="s">
        <v>282</v>
      </c>
      <c r="C55" s="9" t="s">
        <v>282</v>
      </c>
      <c r="D55" s="9" t="s">
        <v>183</v>
      </c>
      <c r="E55" s="9">
        <v>395</v>
      </c>
      <c r="F55" s="9">
        <v>2</v>
      </c>
      <c r="G55" s="9">
        <v>119</v>
      </c>
      <c r="H55" s="9">
        <v>2017</v>
      </c>
    </row>
    <row r="56" spans="1:8" ht="25">
      <c r="A56" s="11" t="s">
        <v>285</v>
      </c>
      <c r="B56" s="8" t="s">
        <v>282</v>
      </c>
      <c r="C56" s="9" t="s">
        <v>282</v>
      </c>
      <c r="D56" s="9" t="s">
        <v>183</v>
      </c>
      <c r="E56" s="9">
        <v>245</v>
      </c>
      <c r="F56" s="9">
        <v>2</v>
      </c>
      <c r="G56" s="9" t="s">
        <v>286</v>
      </c>
      <c r="H56" s="9">
        <v>2022</v>
      </c>
    </row>
    <row r="57" spans="1:8" ht="37.5">
      <c r="A57" s="7" t="s">
        <v>287</v>
      </c>
      <c r="B57" s="8" t="s">
        <v>288</v>
      </c>
      <c r="C57" s="9" t="s">
        <v>288</v>
      </c>
      <c r="D57" s="9" t="s">
        <v>183</v>
      </c>
      <c r="E57" s="9">
        <v>882</v>
      </c>
      <c r="F57" s="9">
        <v>2</v>
      </c>
      <c r="G57" s="9">
        <v>330</v>
      </c>
      <c r="H57" s="9">
        <v>2003</v>
      </c>
    </row>
    <row r="58" spans="1:8" ht="25">
      <c r="A58" s="11" t="s">
        <v>289</v>
      </c>
      <c r="B58" s="8" t="s">
        <v>181</v>
      </c>
      <c r="C58" s="9" t="s">
        <v>182</v>
      </c>
      <c r="D58" s="9" t="s">
        <v>175</v>
      </c>
      <c r="E58" s="9">
        <v>150</v>
      </c>
      <c r="F58" s="9">
        <v>3</v>
      </c>
      <c r="G58" s="9" t="s">
        <v>290</v>
      </c>
      <c r="H58" s="9">
        <v>2013</v>
      </c>
    </row>
    <row r="59" spans="1:8" ht="25">
      <c r="A59" s="7" t="s">
        <v>291</v>
      </c>
      <c r="B59" s="8" t="s">
        <v>292</v>
      </c>
      <c r="C59" s="9" t="s">
        <v>292</v>
      </c>
      <c r="D59" s="9" t="s">
        <v>175</v>
      </c>
      <c r="E59" s="9">
        <v>22</v>
      </c>
      <c r="F59" s="9">
        <v>4</v>
      </c>
      <c r="G59" s="9">
        <v>124.97</v>
      </c>
      <c r="H59" s="9" t="s">
        <v>293</v>
      </c>
    </row>
    <row r="60" spans="1:8" ht="25">
      <c r="A60" s="7" t="s">
        <v>294</v>
      </c>
      <c r="B60" s="8" t="s">
        <v>178</v>
      </c>
      <c r="C60" s="9" t="s">
        <v>178</v>
      </c>
      <c r="D60" s="9" t="s">
        <v>175</v>
      </c>
      <c r="E60" s="9">
        <v>200</v>
      </c>
      <c r="F60" s="9">
        <v>8</v>
      </c>
      <c r="G60" s="9">
        <v>44.2</v>
      </c>
      <c r="H60" s="9" t="s">
        <v>295</v>
      </c>
    </row>
    <row r="61" spans="1:8" ht="25">
      <c r="A61" s="7" t="s">
        <v>296</v>
      </c>
      <c r="B61" s="8" t="s">
        <v>178</v>
      </c>
      <c r="C61" s="9" t="s">
        <v>178</v>
      </c>
      <c r="D61" s="9" t="s">
        <v>175</v>
      </c>
      <c r="E61" s="9">
        <v>194</v>
      </c>
      <c r="F61" s="9">
        <v>3</v>
      </c>
      <c r="G61" s="9">
        <v>44.2</v>
      </c>
      <c r="H61" s="9" t="s">
        <v>297</v>
      </c>
    </row>
    <row r="62" spans="1:8" ht="25">
      <c r="A62" s="7" t="s">
        <v>298</v>
      </c>
      <c r="B62" s="8" t="s">
        <v>213</v>
      </c>
      <c r="C62" s="9" t="s">
        <v>298</v>
      </c>
      <c r="D62" s="9" t="s">
        <v>183</v>
      </c>
      <c r="E62" s="9">
        <v>526</v>
      </c>
      <c r="F62" s="9">
        <v>2</v>
      </c>
      <c r="G62" s="9">
        <v>152</v>
      </c>
      <c r="H62" s="9">
        <v>2005</v>
      </c>
    </row>
    <row r="63" spans="1:8" ht="25">
      <c r="A63" s="12" t="s">
        <v>299</v>
      </c>
      <c r="B63" s="13" t="s">
        <v>178</v>
      </c>
      <c r="C63" s="14" t="s">
        <v>178</v>
      </c>
      <c r="D63" s="14" t="s">
        <v>175</v>
      </c>
      <c r="E63" s="14">
        <v>302</v>
      </c>
      <c r="F63" s="14">
        <v>6</v>
      </c>
      <c r="G63" s="14">
        <v>48.47</v>
      </c>
      <c r="H63" s="14" t="s">
        <v>300</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tabSelected="1" workbookViewId="0">
      <selection activeCell="G18" sqref="G18"/>
    </sheetView>
  </sheetViews>
  <sheetFormatPr defaultColWidth="9" defaultRowHeight="12.5"/>
  <cols>
    <col min="3" max="3" width="12.81640625" customWidth="1"/>
  </cols>
  <sheetData>
    <row r="1" spans="1:10" ht="14.5">
      <c r="A1" s="1" t="s">
        <v>4</v>
      </c>
      <c r="B1" s="1" t="s">
        <v>301</v>
      </c>
      <c r="C1" s="1" t="s">
        <v>302</v>
      </c>
      <c r="D1" s="1" t="s">
        <v>303</v>
      </c>
      <c r="E1" s="1" t="s">
        <v>304</v>
      </c>
      <c r="F1" s="1" t="s">
        <v>305</v>
      </c>
      <c r="G1" s="1" t="s">
        <v>306</v>
      </c>
      <c r="H1" s="1" t="s">
        <v>307</v>
      </c>
      <c r="I1" s="1" t="s">
        <v>308</v>
      </c>
      <c r="J1" s="1" t="s">
        <v>309</v>
      </c>
    </row>
    <row r="2" spans="1:10" ht="14.5">
      <c r="A2" s="1" t="s">
        <v>310</v>
      </c>
      <c r="B2" s="1">
        <v>13089.2</v>
      </c>
      <c r="C2" s="2">
        <v>9201.2000000000007</v>
      </c>
      <c r="D2" s="1">
        <v>10802.28</v>
      </c>
      <c r="E2" s="1">
        <v>5473.3109999999997</v>
      </c>
      <c r="F2" s="1">
        <v>406.43</v>
      </c>
      <c r="G2" s="1">
        <v>2649.23</v>
      </c>
      <c r="H2" s="1">
        <v>9.75</v>
      </c>
      <c r="I2" s="1">
        <v>24.2</v>
      </c>
      <c r="J2" s="1">
        <v>41655.601000000002</v>
      </c>
    </row>
    <row r="3" spans="1:10" ht="14.5">
      <c r="A3" s="1" t="s">
        <v>311</v>
      </c>
      <c r="B3" s="3">
        <v>0.31419999999999998</v>
      </c>
      <c r="C3" s="4">
        <v>0.22090000000000001</v>
      </c>
      <c r="D3" s="3">
        <v>0.25929999999999997</v>
      </c>
      <c r="E3" s="3">
        <v>0.13139999999999999</v>
      </c>
      <c r="F3" s="3">
        <v>9.7999999999999997E-3</v>
      </c>
      <c r="G3" s="3">
        <v>6.3600000000000004E-2</v>
      </c>
      <c r="H3" s="3">
        <v>2.0000000000000001E-4</v>
      </c>
      <c r="I3" s="1" t="s">
        <v>312</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2024-05-17T02:50:26Z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1033-12.2.0.16731</vt:lpwstr>
  </property>
</Properties>
</file>