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g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C3" authorId="0">
      <text>
        <r>
          <rPr>
            <b/>
            <sz val="8"/>
            <rFont val="Tahoma"/>
            <charset val="134"/>
          </rPr>
          <t>Insert Table</t>
        </r>
      </text>
    </comment>
    <comment ref="Q4" authorId="0">
      <text>
        <r>
          <rPr>
            <b/>
            <sz val="8"/>
            <rFont val="Tahoma"/>
            <charset val="134"/>
          </rPr>
          <t>Insert Table</t>
        </r>
      </text>
    </comment>
    <comment ref="H8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Typical space heating efficiency is below 100% (except heat pump). So if we directly multiply 180% it will go beyond 100% so we just impose =1 here</t>
        </r>
      </text>
    </comment>
    <comment ref="H8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<sst xmlns="http://schemas.openxmlformats.org/spreadsheetml/2006/main" count="180" uniqueCount="65">
  <si>
    <t>~TFM_UPD</t>
  </si>
  <si>
    <t>TimeSlice</t>
  </si>
  <si>
    <t>LimType</t>
  </si>
  <si>
    <t>Attribute</t>
  </si>
  <si>
    <t>Year</t>
  </si>
  <si>
    <t>AllRegions</t>
  </si>
  <si>
    <t>Pset_PN</t>
  </si>
  <si>
    <t>INVCOST</t>
  </si>
  <si>
    <t>*0.688889</t>
  </si>
  <si>
    <t>TRA_Bus_*BEV01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</si>
  <si>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</si>
  <si>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</si>
  <si>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</si>
  <si>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</si>
  <si>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</si>
  <si>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</si>
  <si>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</si>
  <si>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</si>
  <si>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</si>
  <si>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</si>
  <si>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</si>
  <si>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</si>
  <si>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</si>
  <si>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*0.736842</t>
  </si>
  <si>
    <t>*0.92</t>
  </si>
  <si>
    <t>SNK*</t>
  </si>
  <si>
    <t>*0.942857</t>
  </si>
  <si>
    <t>*1</t>
  </si>
  <si>
    <t>SINKCCU</t>
  </si>
  <si>
    <t>*0.422222</t>
  </si>
  <si>
    <t>EEPP_CSP01</t>
  </si>
  <si>
    <t>EEPP_PV01</t>
  </si>
  <si>
    <t>*0.955556</t>
  </si>
  <si>
    <t>EEPP_windON01</t>
  </si>
  <si>
    <t>*0.594</t>
  </si>
  <si>
    <t>*0.86315789</t>
  </si>
  <si>
    <t>SBIOH2G*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</si>
  <si>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</si>
  <si>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</si>
  <si>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</si>
  <si>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</si>
  <si>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</si>
  <si>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</si>
  <si>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</si>
  <si>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</si>
  <si>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*0.21052632</t>
  </si>
  <si>
    <t>SELCH2*</t>
  </si>
  <si>
    <t>Hydrogen: Ele: Capital cost declines 80% by 2030 and 84% by 2050.</t>
  </si>
  <si>
    <t>*0.17777778</t>
  </si>
  <si>
    <t>*0.970526</t>
  </si>
  <si>
    <t>*1.08275</t>
  </si>
  <si>
    <t>*BATS*</t>
  </si>
  <si>
    <t>*CAESS*</t>
  </si>
  <si>
    <t>*HYDPS*</t>
  </si>
  <si>
    <t>*0.6</t>
  </si>
  <si>
    <t>*_HET1</t>
  </si>
  <si>
    <t>Heat pump</t>
  </si>
  <si>
    <t>*0.85</t>
  </si>
  <si>
    <t>EFF</t>
  </si>
  <si>
    <t>R_ES-SH*1</t>
  </si>
  <si>
    <t>Building shell: Efficiency of new buildings improves 80% by 2050.</t>
  </si>
  <si>
    <t>*1.8</t>
  </si>
  <si>
    <t>R_ES-SC*1</t>
  </si>
  <si>
    <t>FIXOM</t>
  </si>
  <si>
    <t>VAROM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</si>
</sst>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9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b/>
      <sz val="8"/>
      <name val="Tahoma"/>
      <charset val="134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22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4" borderId="2" xfId="0" applyFont="1" applyFill="1" applyBorder="1" applyAlignment="1">
      <alignment horizontal="right" vertical="center"/>
    </xf>
    <xf numFmtId="0" fontId="4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5" fillId="0" borderId="0" xfId="0" applyFont="1" applyFill="1" applyBorder="1" applyAlignment="1"/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0" fillId="0" borderId="0" xfId="0" applyFill="1" applyBorder="1"/>
    <xf numFmtId="0" fontId="6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149225</xdr:colOff>
      <xdr:row>12</xdr:row>
      <xdr:rowOff>28575</xdr:rowOff>
    </xdr:from>
    <xdr:to>
      <xdr:col>36</xdr:col>
      <xdr:colOff>587375</xdr:colOff>
      <xdr:row>28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246475" y="2257425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203835</xdr:colOff>
      <xdr:row>0</xdr:row>
      <xdr:rowOff>171450</xdr:rowOff>
    </xdr:from>
    <xdr:to>
      <xdr:col>36</xdr:col>
      <xdr:colOff>260985</xdr:colOff>
      <xdr:row>11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301085" y="171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295275</xdr:colOff>
      <xdr:row>30</xdr:row>
      <xdr:rowOff>120650</xdr:rowOff>
    </xdr:from>
    <xdr:to>
      <xdr:col>37</xdr:col>
      <xdr:colOff>85725</xdr:colOff>
      <xdr:row>46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392525" y="5664200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V96"/>
  <sheetViews>
    <sheetView tabSelected="1" topLeftCell="C70" workbookViewId="0">
      <selection activeCell="F90" sqref="F90"/>
    </sheetView>
  </sheetViews>
  <sheetFormatPr defaultColWidth="9" defaultRowHeight="14.5"/>
  <cols>
    <col min="3" max="3" width="60.5454545454545" customWidth="1"/>
    <col min="5" max="5" width="11.0909090909091" customWidth="1"/>
    <col min="7" max="7" width="12.3636363636364" customWidth="1"/>
    <col min="10" max="12" width="12.8181818181818"/>
  </cols>
  <sheetData>
    <row r="3" spans="3:8">
      <c r="C3" s="1" t="s">
        <v>0</v>
      </c>
      <c r="D3" s="2"/>
      <c r="E3" s="2"/>
      <c r="F3" s="2"/>
      <c r="G3" s="2"/>
      <c r="H3" s="3"/>
    </row>
    <row r="4" ht="15.25" spans="3:22"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6" t="s">
        <v>6</v>
      </c>
      <c r="Q4" s="1"/>
      <c r="R4" s="2"/>
      <c r="S4" s="2"/>
      <c r="T4" s="2"/>
      <c r="U4" s="2"/>
      <c r="V4" s="3"/>
    </row>
    <row r="5" ht="15.25" spans="3:22">
      <c r="C5" s="2"/>
      <c r="D5" s="2"/>
      <c r="E5" s="7" t="s">
        <v>7</v>
      </c>
      <c r="F5" s="2">
        <v>2050</v>
      </c>
      <c r="G5" s="2" t="s">
        <v>8</v>
      </c>
      <c r="H5" s="8" t="s">
        <v>9</v>
      </c>
      <c r="J5">
        <f>62/90</f>
        <v>0.688888888888889</v>
      </c>
      <c r="K5" s="2">
        <f>2100/1.229</f>
        <v>1708.70626525631</v>
      </c>
      <c r="L5" s="2" t="e">
        <f>#REF!</f>
        <v>#REF!</v>
      </c>
      <c r="M5" t="s">
        <v>10</v>
      </c>
      <c r="Q5" s="4"/>
      <c r="R5" s="4"/>
      <c r="S5" s="4"/>
      <c r="T5" s="4"/>
      <c r="U5" s="5"/>
      <c r="V5" s="6"/>
    </row>
    <row r="6" spans="3:12">
      <c r="C6" s="2"/>
      <c r="D6" s="2"/>
      <c r="E6" s="7" t="s">
        <v>11</v>
      </c>
      <c r="F6" s="2">
        <v>2050</v>
      </c>
      <c r="G6" s="2" t="str">
        <f>G5</f>
        <v>*0.688889</v>
      </c>
      <c r="H6" s="8" t="s">
        <v>12</v>
      </c>
      <c r="K6" s="2">
        <f>2100/1.229</f>
        <v>1708.70626525631</v>
      </c>
      <c r="L6" s="2" t="e">
        <f>#REF!</f>
        <v>#REF!</v>
      </c>
    </row>
    <row r="7" spans="3:12">
      <c r="C7" s="2"/>
      <c r="D7" s="2"/>
      <c r="E7" s="7" t="s">
        <v>11</v>
      </c>
      <c r="F7" s="2">
        <v>2050</v>
      </c>
      <c r="G7" s="2" t="str">
        <f t="shared" ref="G7:G16" si="0">G6</f>
        <v>*0.688889</v>
      </c>
      <c r="H7" s="8" t="s">
        <v>13</v>
      </c>
      <c r="K7" s="2">
        <f>K6</f>
        <v>1708.70626525631</v>
      </c>
      <c r="L7" s="2" t="e">
        <f>#REF!</f>
        <v>#REF!</v>
      </c>
    </row>
    <row r="8" spans="3:12">
      <c r="C8" s="2"/>
      <c r="D8" s="2"/>
      <c r="E8" s="9" t="s">
        <v>7</v>
      </c>
      <c r="F8" s="2">
        <v>2050</v>
      </c>
      <c r="G8" s="2" t="str">
        <f t="shared" si="0"/>
        <v>*0.688889</v>
      </c>
      <c r="H8" s="10" t="s">
        <v>14</v>
      </c>
      <c r="L8" s="2"/>
    </row>
    <row r="9" spans="3:8">
      <c r="C9" s="2"/>
      <c r="D9" s="2"/>
      <c r="E9" s="9" t="s">
        <v>7</v>
      </c>
      <c r="F9" s="2">
        <v>2050</v>
      </c>
      <c r="G9" s="2" t="str">
        <f t="shared" si="0"/>
        <v>*0.688889</v>
      </c>
      <c r="H9" s="10" t="s">
        <v>15</v>
      </c>
    </row>
    <row r="10" spans="3:8">
      <c r="C10" s="2"/>
      <c r="D10" s="2"/>
      <c r="E10" s="9" t="s">
        <v>7</v>
      </c>
      <c r="F10" s="2">
        <v>2050</v>
      </c>
      <c r="G10" s="2" t="str">
        <f t="shared" si="0"/>
        <v>*0.688889</v>
      </c>
      <c r="H10" s="10" t="s">
        <v>16</v>
      </c>
    </row>
    <row r="11" spans="3:8">
      <c r="C11" s="2"/>
      <c r="D11" s="2"/>
      <c r="E11" s="9" t="s">
        <v>7</v>
      </c>
      <c r="F11" s="2">
        <v>2050</v>
      </c>
      <c r="G11" s="2" t="str">
        <f t="shared" si="0"/>
        <v>*0.688889</v>
      </c>
      <c r="H11" s="11" t="s">
        <v>17</v>
      </c>
    </row>
    <row r="12" spans="3:8">
      <c r="C12" s="2"/>
      <c r="D12" s="2"/>
      <c r="E12" s="9" t="s">
        <v>7</v>
      </c>
      <c r="F12" s="2">
        <v>2050</v>
      </c>
      <c r="G12" s="2" t="str">
        <f t="shared" si="0"/>
        <v>*0.688889</v>
      </c>
      <c r="H12" s="11" t="s">
        <v>18</v>
      </c>
    </row>
    <row r="13" spans="3:8">
      <c r="C13" s="2"/>
      <c r="D13" s="2"/>
      <c r="E13" s="9" t="s">
        <v>7</v>
      </c>
      <c r="F13" s="2">
        <v>2050</v>
      </c>
      <c r="G13" s="2" t="str">
        <f t="shared" si="0"/>
        <v>*0.688889</v>
      </c>
      <c r="H13" s="11" t="s">
        <v>19</v>
      </c>
    </row>
    <row r="14" spans="3:8">
      <c r="C14" s="2"/>
      <c r="D14" s="2"/>
      <c r="E14" s="9" t="s">
        <v>7</v>
      </c>
      <c r="F14" s="2">
        <v>2050</v>
      </c>
      <c r="G14" s="2" t="str">
        <f t="shared" si="0"/>
        <v>*0.688889</v>
      </c>
      <c r="H14" s="11" t="s">
        <v>20</v>
      </c>
    </row>
    <row r="15" spans="5:8">
      <c r="E15" s="9" t="s">
        <v>7</v>
      </c>
      <c r="F15" s="2">
        <v>2050</v>
      </c>
      <c r="G15" s="2" t="str">
        <f t="shared" si="0"/>
        <v>*0.688889</v>
      </c>
      <c r="H15" s="11" t="s">
        <v>21</v>
      </c>
    </row>
    <row r="16" spans="5:8">
      <c r="E16" s="9" t="s">
        <v>7</v>
      </c>
      <c r="F16" s="2">
        <v>2050</v>
      </c>
      <c r="G16" s="2" t="str">
        <f t="shared" si="0"/>
        <v>*0.688889</v>
      </c>
      <c r="H16" s="11" t="s">
        <v>22</v>
      </c>
    </row>
    <row r="17" spans="5:10">
      <c r="E17" s="7" t="s">
        <v>7</v>
      </c>
      <c r="F17" s="2">
        <v>2030</v>
      </c>
      <c r="G17" s="2" t="s">
        <v>23</v>
      </c>
      <c r="H17" s="8" t="s">
        <v>9</v>
      </c>
      <c r="J17">
        <f>70/95</f>
        <v>0.736842105263158</v>
      </c>
    </row>
    <row r="18" spans="5:8">
      <c r="E18" s="7" t="s">
        <v>11</v>
      </c>
      <c r="F18" s="2">
        <v>2030</v>
      </c>
      <c r="G18" s="2" t="str">
        <f t="shared" ref="G18:G28" si="1">G17</f>
        <v>*0.736842</v>
      </c>
      <c r="H18" s="8" t="s">
        <v>12</v>
      </c>
    </row>
    <row r="19" spans="5:8">
      <c r="E19" s="7" t="s">
        <v>11</v>
      </c>
      <c r="F19" s="2">
        <v>2030</v>
      </c>
      <c r="G19" s="2" t="str">
        <f t="shared" si="1"/>
        <v>*0.736842</v>
      </c>
      <c r="H19" s="8" t="s">
        <v>13</v>
      </c>
    </row>
    <row r="20" spans="5:8">
      <c r="E20" s="9" t="s">
        <v>7</v>
      </c>
      <c r="F20" s="2">
        <v>2030</v>
      </c>
      <c r="G20" s="2" t="str">
        <f t="shared" si="1"/>
        <v>*0.736842</v>
      </c>
      <c r="H20" s="10" t="s">
        <v>14</v>
      </c>
    </row>
    <row r="21" spans="5:8">
      <c r="E21" s="9" t="s">
        <v>7</v>
      </c>
      <c r="F21" s="2">
        <v>2030</v>
      </c>
      <c r="G21" s="2" t="str">
        <f t="shared" si="1"/>
        <v>*0.736842</v>
      </c>
      <c r="H21" s="10" t="s">
        <v>15</v>
      </c>
    </row>
    <row r="22" spans="5:8">
      <c r="E22" s="9" t="s">
        <v>7</v>
      </c>
      <c r="F22" s="2">
        <v>2030</v>
      </c>
      <c r="G22" s="2" t="str">
        <f t="shared" si="1"/>
        <v>*0.736842</v>
      </c>
      <c r="H22" s="10" t="s">
        <v>16</v>
      </c>
    </row>
    <row r="23" spans="5:8">
      <c r="E23" s="9" t="s">
        <v>7</v>
      </c>
      <c r="F23" s="2">
        <v>2030</v>
      </c>
      <c r="G23" s="2" t="str">
        <f t="shared" si="1"/>
        <v>*0.736842</v>
      </c>
      <c r="H23" s="11" t="s">
        <v>17</v>
      </c>
    </row>
    <row r="24" spans="5:8">
      <c r="E24" s="9" t="s">
        <v>7</v>
      </c>
      <c r="F24" s="2">
        <v>2030</v>
      </c>
      <c r="G24" s="2" t="str">
        <f t="shared" si="1"/>
        <v>*0.736842</v>
      </c>
      <c r="H24" s="11" t="s">
        <v>18</v>
      </c>
    </row>
    <row r="25" spans="5:8">
      <c r="E25" s="9" t="s">
        <v>7</v>
      </c>
      <c r="F25" s="2">
        <v>2030</v>
      </c>
      <c r="G25" s="2" t="str">
        <f t="shared" si="1"/>
        <v>*0.736842</v>
      </c>
      <c r="H25" s="11" t="s">
        <v>19</v>
      </c>
    </row>
    <row r="26" spans="5:8">
      <c r="E26" s="9" t="s">
        <v>7</v>
      </c>
      <c r="F26" s="2">
        <v>2030</v>
      </c>
      <c r="G26" s="2" t="str">
        <f t="shared" si="1"/>
        <v>*0.736842</v>
      </c>
      <c r="H26" s="11" t="s">
        <v>20</v>
      </c>
    </row>
    <row r="27" spans="5:8">
      <c r="E27" s="9" t="s">
        <v>7</v>
      </c>
      <c r="F27" s="2">
        <v>2030</v>
      </c>
      <c r="G27" s="2" t="str">
        <f t="shared" si="1"/>
        <v>*0.736842</v>
      </c>
      <c r="H27" s="11" t="s">
        <v>21</v>
      </c>
    </row>
    <row r="28" spans="5:8">
      <c r="E28" s="9" t="s">
        <v>7</v>
      </c>
      <c r="F28" s="2">
        <v>2030</v>
      </c>
      <c r="G28" s="2" t="str">
        <f t="shared" si="1"/>
        <v>*0.736842</v>
      </c>
      <c r="H28" s="11" t="s">
        <v>22</v>
      </c>
    </row>
    <row r="29" spans="3:10">
      <c r="C29" s="2"/>
      <c r="D29" s="2"/>
      <c r="E29" s="9" t="s">
        <v>7</v>
      </c>
      <c r="F29" s="2">
        <v>2050</v>
      </c>
      <c r="G29" s="2" t="s">
        <v>24</v>
      </c>
      <c r="H29" s="10" t="s">
        <v>25</v>
      </c>
      <c r="J29">
        <f>23/25</f>
        <v>0.92</v>
      </c>
    </row>
    <row r="30" spans="3:10">
      <c r="C30" s="2"/>
      <c r="D30" s="2"/>
      <c r="E30" s="9" t="s">
        <v>7</v>
      </c>
      <c r="F30" s="2">
        <v>2035</v>
      </c>
      <c r="G30" s="2" t="s">
        <v>26</v>
      </c>
      <c r="H30" s="10" t="s">
        <v>25</v>
      </c>
      <c r="J30">
        <f>330/350</f>
        <v>0.942857142857143</v>
      </c>
    </row>
    <row r="31" spans="4:8">
      <c r="D31" s="2"/>
      <c r="E31" s="9" t="s">
        <v>7</v>
      </c>
      <c r="F31" s="2">
        <v>2050</v>
      </c>
      <c r="G31" s="2" t="s">
        <v>27</v>
      </c>
      <c r="H31" s="10" t="s">
        <v>28</v>
      </c>
    </row>
    <row r="32" spans="4:8">
      <c r="D32" s="2"/>
      <c r="E32" s="9" t="s">
        <v>7</v>
      </c>
      <c r="F32" s="2">
        <v>2030</v>
      </c>
      <c r="G32" s="2" t="s">
        <v>27</v>
      </c>
      <c r="H32" s="10" t="s">
        <v>28</v>
      </c>
    </row>
    <row r="33" spans="3:10">
      <c r="C33" s="2"/>
      <c r="D33" s="2"/>
      <c r="E33" t="s">
        <v>7</v>
      </c>
      <c r="F33">
        <v>2050</v>
      </c>
      <c r="G33" s="2" t="s">
        <v>29</v>
      </c>
      <c r="H33" t="s">
        <v>30</v>
      </c>
      <c r="J33">
        <f>38/90</f>
        <v>0.422222222222222</v>
      </c>
    </row>
    <row r="34" spans="3:8">
      <c r="C34" s="2"/>
      <c r="D34" s="2"/>
      <c r="E34" t="s">
        <v>7</v>
      </c>
      <c r="F34">
        <v>2050</v>
      </c>
      <c r="G34" s="2" t="str">
        <f>G33</f>
        <v>*0.422222</v>
      </c>
      <c r="H34" t="s">
        <v>31</v>
      </c>
    </row>
    <row r="35" spans="3:7">
      <c r="C35" s="2"/>
      <c r="D35" s="2"/>
      <c r="E35" t="s">
        <v>11</v>
      </c>
      <c r="G35" s="2" t="str">
        <f t="shared" ref="G35:G45" si="2">G34</f>
        <v>*0.422222</v>
      </c>
    </row>
    <row r="36" spans="3:7">
      <c r="C36" s="2"/>
      <c r="D36" s="2"/>
      <c r="E36" t="s">
        <v>11</v>
      </c>
      <c r="G36" s="2" t="str">
        <f t="shared" si="2"/>
        <v>*0.422222</v>
      </c>
    </row>
    <row r="37" spans="3:7">
      <c r="C37" s="2"/>
      <c r="D37" s="2"/>
      <c r="E37" t="s">
        <v>11</v>
      </c>
      <c r="G37" s="2" t="str">
        <f t="shared" si="2"/>
        <v>*0.422222</v>
      </c>
    </row>
    <row r="38" spans="3:7">
      <c r="C38" s="2"/>
      <c r="D38" s="2"/>
      <c r="E38" t="s">
        <v>11</v>
      </c>
      <c r="G38" s="2" t="str">
        <f t="shared" si="2"/>
        <v>*0.422222</v>
      </c>
    </row>
    <row r="39" spans="3:7">
      <c r="C39" s="2"/>
      <c r="D39" s="2"/>
      <c r="E39" t="s">
        <v>11</v>
      </c>
      <c r="G39" s="2" t="str">
        <f t="shared" si="2"/>
        <v>*0.422222</v>
      </c>
    </row>
    <row r="40" spans="3:7">
      <c r="C40" s="2"/>
      <c r="D40" s="2"/>
      <c r="E40" t="s">
        <v>11</v>
      </c>
      <c r="G40" s="2" t="str">
        <f t="shared" si="2"/>
        <v>*0.422222</v>
      </c>
    </row>
    <row r="41" spans="3:7">
      <c r="C41" s="2"/>
      <c r="D41" s="2"/>
      <c r="E41" t="s">
        <v>11</v>
      </c>
      <c r="G41" s="2" t="str">
        <f t="shared" si="2"/>
        <v>*0.422222</v>
      </c>
    </row>
    <row r="42" spans="3:7">
      <c r="C42" s="2"/>
      <c r="D42" s="2"/>
      <c r="E42" t="s">
        <v>11</v>
      </c>
      <c r="G42" s="2" t="str">
        <f t="shared" si="2"/>
        <v>*0.422222</v>
      </c>
    </row>
    <row r="43" spans="5:7">
      <c r="E43" t="s">
        <v>11</v>
      </c>
      <c r="G43" s="2" t="str">
        <f t="shared" si="2"/>
        <v>*0.422222</v>
      </c>
    </row>
    <row r="44" spans="5:7">
      <c r="E44" t="s">
        <v>11</v>
      </c>
      <c r="G44" s="2" t="str">
        <f t="shared" si="2"/>
        <v>*0.422222</v>
      </c>
    </row>
    <row r="45" spans="5:7">
      <c r="E45" t="s">
        <v>11</v>
      </c>
      <c r="G45" s="2" t="str">
        <f t="shared" si="2"/>
        <v>*0.422222</v>
      </c>
    </row>
    <row r="46" spans="5:5">
      <c r="E46" t="s">
        <v>11</v>
      </c>
    </row>
    <row r="47" spans="5:10">
      <c r="E47" t="s">
        <v>7</v>
      </c>
      <c r="F47">
        <v>2050</v>
      </c>
      <c r="G47" t="s">
        <v>32</v>
      </c>
      <c r="H47" t="s">
        <v>33</v>
      </c>
      <c r="J47">
        <f>86/90</f>
        <v>0.955555555555556</v>
      </c>
    </row>
    <row r="48" spans="5:7">
      <c r="E48" t="s">
        <v>11</v>
      </c>
      <c r="G48" t="s">
        <v>32</v>
      </c>
    </row>
    <row r="49" spans="5:7">
      <c r="E49" t="s">
        <v>11</v>
      </c>
      <c r="G49" t="s">
        <v>32</v>
      </c>
    </row>
    <row r="50" spans="5:7">
      <c r="E50" t="s">
        <v>11</v>
      </c>
      <c r="G50" t="s">
        <v>32</v>
      </c>
    </row>
    <row r="51" spans="3:10">
      <c r="C51" s="2"/>
      <c r="D51" s="2"/>
      <c r="E51" t="s">
        <v>7</v>
      </c>
      <c r="F51">
        <v>2030</v>
      </c>
      <c r="G51" s="2" t="s">
        <v>34</v>
      </c>
      <c r="H51" t="s">
        <v>30</v>
      </c>
      <c r="J51">
        <f>56.43/95</f>
        <v>0.594</v>
      </c>
    </row>
    <row r="52" spans="3:8">
      <c r="C52" s="2"/>
      <c r="D52" s="2"/>
      <c r="E52" t="s">
        <v>7</v>
      </c>
      <c r="F52">
        <v>2030</v>
      </c>
      <c r="G52" s="2" t="str">
        <f>G51</f>
        <v>*0.594</v>
      </c>
      <c r="H52" t="s">
        <v>31</v>
      </c>
    </row>
    <row r="53" spans="4:15">
      <c r="D53" s="2"/>
      <c r="E53" s="9" t="s">
        <v>7</v>
      </c>
      <c r="F53" s="2">
        <v>2030</v>
      </c>
      <c r="G53" s="2" t="s">
        <v>35</v>
      </c>
      <c r="H53" s="12" t="s">
        <v>36</v>
      </c>
      <c r="K53">
        <f>0.82/0.95</f>
        <v>0.863157894736842</v>
      </c>
      <c r="O53" s="13" t="s">
        <v>37</v>
      </c>
    </row>
    <row r="54" spans="4:15">
      <c r="D54" s="2"/>
      <c r="E54" s="9" t="s">
        <v>7</v>
      </c>
      <c r="F54" s="2">
        <v>2050</v>
      </c>
      <c r="G54" s="2" t="s">
        <v>38</v>
      </c>
      <c r="H54" s="12" t="s">
        <v>36</v>
      </c>
      <c r="K54">
        <f>0.75/0.9</f>
        <v>0.833333333333333</v>
      </c>
      <c r="O54" s="13"/>
    </row>
    <row r="55" spans="4:15">
      <c r="D55" s="2"/>
      <c r="E55" s="9" t="s">
        <v>7</v>
      </c>
      <c r="F55" s="2">
        <v>2030</v>
      </c>
      <c r="G55" s="2" t="s">
        <v>39</v>
      </c>
      <c r="H55" s="12" t="s">
        <v>40</v>
      </c>
      <c r="K55">
        <f>0.75/0.95</f>
        <v>0.789473684210526</v>
      </c>
      <c r="O55" s="13" t="s">
        <v>41</v>
      </c>
    </row>
    <row r="56" spans="4:15">
      <c r="D56" s="2"/>
      <c r="E56" s="9" t="s">
        <v>7</v>
      </c>
      <c r="F56" s="2">
        <v>2050</v>
      </c>
      <c r="G56" s="2" t="s">
        <v>42</v>
      </c>
      <c r="H56" s="12" t="s">
        <v>40</v>
      </c>
      <c r="K56">
        <f>0.6/0.9</f>
        <v>0.666666666666667</v>
      </c>
      <c r="O56" s="13"/>
    </row>
    <row r="57" spans="4:15">
      <c r="D57" s="2"/>
      <c r="E57" s="9" t="s">
        <v>7</v>
      </c>
      <c r="F57" s="2">
        <v>2030</v>
      </c>
      <c r="G57" s="2" t="str">
        <f>G55</f>
        <v>*0.78947368</v>
      </c>
      <c r="H57" s="12" t="s">
        <v>43</v>
      </c>
      <c r="O57" s="14" t="s">
        <v>44</v>
      </c>
    </row>
    <row r="58" spans="4:15">
      <c r="D58" s="2"/>
      <c r="E58" s="9" t="s">
        <v>7</v>
      </c>
      <c r="F58" s="2">
        <v>2050</v>
      </c>
      <c r="G58" s="2" t="str">
        <f>G56</f>
        <v>*0.66666667</v>
      </c>
      <c r="H58" s="12" t="s">
        <v>43</v>
      </c>
      <c r="O58" s="14"/>
    </row>
    <row r="59" spans="4:15">
      <c r="D59" s="2"/>
      <c r="E59" s="9" t="s">
        <v>7</v>
      </c>
      <c r="F59" s="2">
        <v>2030</v>
      </c>
      <c r="G59" s="2" t="s">
        <v>45</v>
      </c>
      <c r="H59" s="12" t="s">
        <v>46</v>
      </c>
      <c r="K59">
        <f>0.2/0.95</f>
        <v>0.210526315789474</v>
      </c>
      <c r="O59" s="15" t="s">
        <v>47</v>
      </c>
    </row>
    <row r="60" spans="4:15">
      <c r="D60" s="2"/>
      <c r="E60" s="9" t="s">
        <v>7</v>
      </c>
      <c r="F60" s="2">
        <v>2050</v>
      </c>
      <c r="G60" s="2" t="s">
        <v>48</v>
      </c>
      <c r="H60" s="12" t="s">
        <v>46</v>
      </c>
      <c r="K60">
        <f>0.16/0.9</f>
        <v>0.177777777777778</v>
      </c>
      <c r="O60" s="15"/>
    </row>
    <row r="61" spans="5:7">
      <c r="E61" t="s">
        <v>11</v>
      </c>
      <c r="G61" s="2" t="str">
        <f>G60</f>
        <v>*0.17777778</v>
      </c>
    </row>
    <row r="62" spans="5:7">
      <c r="E62" t="s">
        <v>11</v>
      </c>
      <c r="G62" s="2" t="str">
        <f>G61</f>
        <v>*0.17777778</v>
      </c>
    </row>
    <row r="63" spans="5:7">
      <c r="E63" t="s">
        <v>11</v>
      </c>
      <c r="G63" s="2" t="str">
        <f>G62</f>
        <v>*0.17777778</v>
      </c>
    </row>
    <row r="64" spans="5:5">
      <c r="E64" t="s">
        <v>11</v>
      </c>
    </row>
    <row r="65" spans="5:10">
      <c r="E65" t="s">
        <v>7</v>
      </c>
      <c r="F65">
        <v>2030</v>
      </c>
      <c r="G65" t="s">
        <v>49</v>
      </c>
      <c r="H65" t="s">
        <v>33</v>
      </c>
      <c r="J65">
        <f>92.2/95</f>
        <v>0.970526315789474</v>
      </c>
    </row>
    <row r="66" spans="5:5">
      <c r="E66" t="s">
        <v>11</v>
      </c>
    </row>
    <row r="67" spans="5:5">
      <c r="E67" t="s">
        <v>11</v>
      </c>
    </row>
    <row r="68" spans="5:5">
      <c r="E68" t="s">
        <v>11</v>
      </c>
    </row>
    <row r="69" spans="4:15">
      <c r="D69" s="2"/>
      <c r="E69" t="s">
        <v>11</v>
      </c>
      <c r="F69" s="2"/>
      <c r="G69" s="2"/>
      <c r="H69" s="16"/>
      <c r="O69" s="2"/>
    </row>
    <row r="70" spans="4:15">
      <c r="D70" s="2"/>
      <c r="E70" t="s">
        <v>11</v>
      </c>
      <c r="F70" s="2"/>
      <c r="G70" s="2"/>
      <c r="H70" s="16"/>
      <c r="O70" s="2"/>
    </row>
    <row r="71" spans="4:15">
      <c r="D71" s="2"/>
      <c r="E71" s="9" t="s">
        <v>7</v>
      </c>
      <c r="F71" s="2">
        <v>2030</v>
      </c>
      <c r="G71" s="2" t="s">
        <v>50</v>
      </c>
      <c r="H71" s="12" t="s">
        <v>51</v>
      </c>
      <c r="L71">
        <f>98.054/90.56</f>
        <v>1.08275176678445</v>
      </c>
      <c r="O71" s="2"/>
    </row>
    <row r="72" spans="4:15">
      <c r="D72" s="2"/>
      <c r="E72" s="9" t="s">
        <v>7</v>
      </c>
      <c r="F72" s="2">
        <v>2030</v>
      </c>
      <c r="G72" s="2" t="str">
        <f t="shared" ref="G70:G78" si="3">G71</f>
        <v>*1.08275</v>
      </c>
      <c r="H72" s="12" t="s">
        <v>52</v>
      </c>
      <c r="L72">
        <f>790/1400</f>
        <v>0.564285714285714</v>
      </c>
      <c r="O72" s="2"/>
    </row>
    <row r="73" spans="4:15">
      <c r="D73" s="2"/>
      <c r="E73" s="9" t="s">
        <v>7</v>
      </c>
      <c r="F73" s="2">
        <v>2030</v>
      </c>
      <c r="G73" s="2" t="str">
        <f t="shared" si="3"/>
        <v>*1.08275</v>
      </c>
      <c r="H73" s="12" t="s">
        <v>53</v>
      </c>
      <c r="O73" s="2"/>
    </row>
    <row r="74" spans="4:15">
      <c r="D74" s="2"/>
      <c r="E74" s="9" t="s">
        <v>11</v>
      </c>
      <c r="F74" s="2"/>
      <c r="G74" s="2"/>
      <c r="H74" s="16"/>
      <c r="O74" s="2"/>
    </row>
    <row r="75" spans="4:15">
      <c r="D75" s="2"/>
      <c r="E75" s="9" t="s">
        <v>11</v>
      </c>
      <c r="F75" s="2"/>
      <c r="G75" s="2"/>
      <c r="H75" s="16"/>
      <c r="O75" s="2"/>
    </row>
    <row r="76" spans="4:15">
      <c r="D76" s="2"/>
      <c r="E76" s="9" t="s">
        <v>7</v>
      </c>
      <c r="F76" s="2">
        <v>2050</v>
      </c>
      <c r="G76" s="2" t="s">
        <v>27</v>
      </c>
      <c r="H76" s="12" t="s">
        <v>51</v>
      </c>
      <c r="O76" s="2"/>
    </row>
    <row r="77" spans="4:15">
      <c r="D77" s="2"/>
      <c r="E77" s="9" t="s">
        <v>7</v>
      </c>
      <c r="F77" s="2">
        <v>2050</v>
      </c>
      <c r="G77" s="2" t="str">
        <f t="shared" si="3"/>
        <v>*1</v>
      </c>
      <c r="H77" s="12" t="s">
        <v>52</v>
      </c>
      <c r="O77" s="2"/>
    </row>
    <row r="78" spans="4:15">
      <c r="D78" s="2"/>
      <c r="E78" s="9" t="s">
        <v>7</v>
      </c>
      <c r="F78" s="2">
        <v>2050</v>
      </c>
      <c r="G78" s="2" t="str">
        <f t="shared" si="3"/>
        <v>*1</v>
      </c>
      <c r="H78" s="12" t="s">
        <v>53</v>
      </c>
      <c r="O78" s="2"/>
    </row>
    <row r="79" spans="5:15">
      <c r="E79" s="17" t="s">
        <v>7</v>
      </c>
      <c r="F79" s="18">
        <v>2050</v>
      </c>
      <c r="G79" t="s">
        <v>54</v>
      </c>
      <c r="H79" t="s">
        <v>55</v>
      </c>
      <c r="O79" s="21" t="s">
        <v>56</v>
      </c>
    </row>
    <row r="80" spans="5:15">
      <c r="E80" s="17" t="s">
        <v>7</v>
      </c>
      <c r="F80" s="18">
        <v>2030</v>
      </c>
      <c r="G80" t="s">
        <v>57</v>
      </c>
      <c r="H80" t="s">
        <v>55</v>
      </c>
      <c r="O80" s="21"/>
    </row>
    <row r="81" spans="5:15">
      <c r="E81" s="17" t="s">
        <v>58</v>
      </c>
      <c r="F81" s="18">
        <v>2050</v>
      </c>
      <c r="G81" s="19">
        <v>1</v>
      </c>
      <c r="H81" t="s">
        <v>59</v>
      </c>
      <c r="I81" s="20"/>
      <c r="J81" s="20"/>
      <c r="O81" s="21" t="s">
        <v>60</v>
      </c>
    </row>
    <row r="82" spans="5:15">
      <c r="E82" s="17" t="s">
        <v>58</v>
      </c>
      <c r="F82" s="18">
        <v>2050</v>
      </c>
      <c r="G82" s="19" t="s">
        <v>61</v>
      </c>
      <c r="H82" t="s">
        <v>62</v>
      </c>
      <c r="I82" s="20"/>
      <c r="J82" s="20"/>
      <c r="O82" s="21"/>
    </row>
    <row r="83" spans="5:10">
      <c r="E83" s="9" t="s">
        <v>63</v>
      </c>
      <c r="F83" s="2">
        <v>2050</v>
      </c>
      <c r="G83" s="2" t="s">
        <v>24</v>
      </c>
      <c r="H83" s="10" t="s">
        <v>25</v>
      </c>
      <c r="I83"/>
      <c r="J83">
        <f>23/25</f>
        <v>0.92</v>
      </c>
    </row>
    <row r="84" spans="5:10">
      <c r="E84" s="9" t="s">
        <v>63</v>
      </c>
      <c r="F84" s="2">
        <v>2035</v>
      </c>
      <c r="G84" s="2" t="s">
        <v>26</v>
      </c>
      <c r="H84" s="10" t="s">
        <v>25</v>
      </c>
      <c r="I84"/>
      <c r="J84">
        <f>330/350</f>
        <v>0.942857142857143</v>
      </c>
    </row>
    <row r="85" spans="5:10">
      <c r="E85" s="9" t="s">
        <v>64</v>
      </c>
      <c r="F85" s="2">
        <v>2050</v>
      </c>
      <c r="G85" s="2" t="s">
        <v>24</v>
      </c>
      <c r="H85" s="10" t="s">
        <v>25</v>
      </c>
      <c r="I85"/>
      <c r="J85">
        <f>23/25</f>
        <v>0.92</v>
      </c>
    </row>
    <row r="86" spans="5:10">
      <c r="E86" s="9" t="s">
        <v>64</v>
      </c>
      <c r="F86" s="2">
        <v>2035</v>
      </c>
      <c r="G86" s="2" t="s">
        <v>26</v>
      </c>
      <c r="H86" s="10" t="s">
        <v>25</v>
      </c>
      <c r="I86"/>
      <c r="J86">
        <f>330/350</f>
        <v>0.942857142857143</v>
      </c>
    </row>
    <row r="87" spans="5:10">
      <c r="E87" s="20"/>
      <c r="F87" s="20"/>
      <c r="G87" s="20"/>
      <c r="H87" s="20"/>
      <c r="I87" s="20"/>
      <c r="J87" s="20"/>
    </row>
    <row r="88" spans="5:10">
      <c r="E88" s="20"/>
      <c r="F88" s="20"/>
      <c r="G88" s="20"/>
      <c r="H88" s="20"/>
      <c r="I88" s="20"/>
      <c r="J88" s="20"/>
    </row>
    <row r="89" spans="5:10">
      <c r="E89" s="20"/>
      <c r="F89" s="20"/>
      <c r="G89" s="20"/>
      <c r="H89" s="20"/>
      <c r="I89" s="20"/>
      <c r="J89" s="20"/>
    </row>
    <row r="90" spans="5:10">
      <c r="E90" s="20"/>
      <c r="F90" s="20"/>
      <c r="G90" s="20"/>
      <c r="H90" s="20"/>
      <c r="I90" s="20"/>
      <c r="J90" s="20"/>
    </row>
    <row r="91" spans="5:10">
      <c r="E91" s="20"/>
      <c r="F91" s="20"/>
      <c r="G91" s="20"/>
      <c r="H91" s="20"/>
      <c r="I91" s="20"/>
      <c r="J91" s="20"/>
    </row>
    <row r="96" spans="12:12">
      <c r="L96">
        <f>952/2198</f>
        <v>0.43312101910828</v>
      </c>
    </row>
  </sheetData>
  <mergeCells count="6">
    <mergeCell ref="O53:O54"/>
    <mergeCell ref="O55:O56"/>
    <mergeCell ref="O57:O58"/>
    <mergeCell ref="O59:O60"/>
    <mergeCell ref="O79:O80"/>
    <mergeCell ref="O81:O82"/>
  </mergeCell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李潇</cp:lastModifiedBy>
  <dcterms:created xsi:type="dcterms:W3CDTF">2024-04-28T20:24:00Z</dcterms:created>
  <dcterms:modified xsi:type="dcterms:W3CDTF">2024-09-21T23:19:32Z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1033-12.2.0.18283</vt:lpwstr>
  </property>
</Properties>
</file>