
<file path=[Content_Types].xml><?xml version="1.0" encoding="utf-8"?>
<Types xmlns="http://schemas.openxmlformats.org/package/2006/content-types">
  <Default Extension="vml" ContentType="application/vnd.openxmlformats-officedocument.vmlDrawin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8710" firstSheet="6" activeTab="9"/>
  </bookViews>
  <sheets>
    <sheet name="ELC_BY-CAES" sheetId="21" r:id="rId1"/>
    <sheet name="ELC_BulkEES" sheetId="9" r:id="rId2"/>
    <sheet name="ELC_BulkEES_4h" sheetId="25" r:id="rId3"/>
    <sheet name="ELC_BulkEES_10h" sheetId="26" r:id="rId4"/>
    <sheet name="ELC_BulkEES_24h" sheetId="27" r:id="rId5"/>
    <sheet name="RSD_Batteries" sheetId="10" r:id="rId6"/>
    <sheet name="COM_Batteries" sheetId="24" r:id="rId7"/>
    <sheet name="ELC_HEAT" sheetId="13" r:id="rId8"/>
    <sheet name="ELC_COOL!!" sheetId="14" r:id="rId9"/>
    <sheet name="ELC_EVCONS" sheetId="22" r:id="rId10"/>
    <sheet name="RES" sheetId="20" r:id="rId11"/>
    <sheet name="NOINPUT-Input_DATA" sheetId="7" r:id="rId12"/>
  </sheets>
  <externalReferences>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1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3"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3" authorId="0">
      <text>
        <r>
          <rPr>
            <sz val="8"/>
            <rFont val="Tahoma"/>
            <charset val="134"/>
          </rPr>
          <t xml:space="preserve">Possible Ctype
</t>
        </r>
        <r>
          <rPr>
            <b/>
            <sz val="8"/>
            <rFont val="Tahoma"/>
            <charset val="134"/>
          </rPr>
          <t>ELC</t>
        </r>
        <r>
          <rPr>
            <sz val="8"/>
            <rFont val="Tahoma"/>
            <charset val="134"/>
          </rPr>
          <t xml:space="preserve"> (Electricity)</t>
        </r>
      </text>
    </comment>
    <comment ref="G36" authorId="0">
      <text>
        <r>
          <rPr>
            <sz val="8"/>
            <rFont val="Tahoma"/>
            <charset val="134"/>
          </rPr>
          <t>Comm-IN-A 
indicates an auxillary input, thus not consider with respect the efficiency</t>
        </r>
      </text>
    </comment>
  </commentList>
</comments>
</file>

<file path=xl/comments10.xml><?xml version="1.0" encoding="utf-8"?>
<comments xmlns="http://schemas.openxmlformats.org/spreadsheetml/2006/main">
  <authors>
    <author>Alessandro Chiodi</author>
    <author>ese-veda04</author>
  </authors>
  <commentList>
    <comment ref="S1"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1"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3" authorId="0">
      <text>
        <r>
          <rPr>
            <b/>
            <sz val="9"/>
            <rFont val="Tahoma"/>
            <charset val="134"/>
          </rPr>
          <t>Diabatic CAES</t>
        </r>
        <r>
          <rPr>
            <sz val="9"/>
            <rFont val="Tahoma"/>
            <charset val="134"/>
          </rPr>
          <t xml:space="preserve">
</t>
        </r>
      </text>
    </comment>
    <comment ref="G3" authorId="1">
      <text>
        <r>
          <rPr>
            <b/>
            <sz val="9"/>
            <rFont val="Tahoma"/>
            <charset val="134"/>
          </rPr>
          <t>ese-veda04:</t>
        </r>
        <r>
          <rPr>
            <sz val="9"/>
            <rFont val="Tahoma"/>
            <charset val="134"/>
          </rPr>
          <t xml:space="preserve">
ETRI 2014 
Conversion from EUR2013 to EUR2005</t>
        </r>
      </text>
    </comment>
    <comment ref="I3" authorId="1">
      <text>
        <r>
          <rPr>
            <b/>
            <sz val="9"/>
            <rFont val="Tahoma"/>
            <charset val="134"/>
          </rPr>
          <t>ese-veda04:</t>
        </r>
        <r>
          <rPr>
            <sz val="9"/>
            <rFont val="Tahoma"/>
            <charset val="134"/>
          </rPr>
          <t xml:space="preserve">
ETRI 2014</t>
        </r>
      </text>
    </comment>
    <comment ref="K3" authorId="1">
      <text>
        <r>
          <rPr>
            <b/>
            <sz val="9"/>
            <rFont val="Tahoma"/>
            <charset val="134"/>
          </rPr>
          <t>ese-veda04:</t>
        </r>
        <r>
          <rPr>
            <sz val="9"/>
            <rFont val="Tahoma"/>
            <charset val="134"/>
          </rPr>
          <t xml:space="preserve">
ETRI 2014</t>
        </r>
      </text>
    </comment>
    <comment ref="L3" authorId="1">
      <text>
        <r>
          <rPr>
            <b/>
            <sz val="9"/>
            <rFont val="Tahoma"/>
            <charset val="134"/>
          </rPr>
          <t>ese-veda04:</t>
        </r>
        <r>
          <rPr>
            <sz val="9"/>
            <rFont val="Tahoma"/>
            <charset val="134"/>
          </rPr>
          <t xml:space="preserve">
ETRI 2014</t>
        </r>
      </text>
    </comment>
    <comment ref="B4" authorId="0">
      <text>
        <r>
          <rPr>
            <b/>
            <sz val="9"/>
            <rFont val="Tahoma"/>
            <charset val="134"/>
          </rPr>
          <t>Adiabatic CAES</t>
        </r>
        <r>
          <rPr>
            <sz val="9"/>
            <rFont val="Tahoma"/>
            <charset val="134"/>
          </rPr>
          <t xml:space="preserve">
</t>
        </r>
      </text>
    </comment>
    <comment ref="G4" authorId="1">
      <text>
        <r>
          <rPr>
            <b/>
            <sz val="9"/>
            <rFont val="Tahoma"/>
            <charset val="134"/>
          </rPr>
          <t>ese-veda04:</t>
        </r>
        <r>
          <rPr>
            <sz val="9"/>
            <rFont val="Tahoma"/>
            <charset val="134"/>
          </rPr>
          <t xml:space="preserve">
Estimation based on Diabetic + 50 euro/kW</t>
        </r>
      </text>
    </comment>
    <comment ref="D7" authorId="1">
      <text>
        <r>
          <rPr>
            <b/>
            <sz val="9"/>
            <rFont val="Tahoma"/>
            <charset val="134"/>
          </rPr>
          <t>ese-veda04:</t>
        </r>
        <r>
          <rPr>
            <sz val="9"/>
            <rFont val="Tahoma"/>
            <charset val="134"/>
          </rPr>
          <t xml:space="preserve">
ETRI 2014
</t>
        </r>
      </text>
    </comment>
    <comment ref="E7" authorId="1">
      <text>
        <r>
          <rPr>
            <b/>
            <sz val="9"/>
            <rFont val="Tahoma"/>
            <charset val="134"/>
          </rPr>
          <t>ese-veda04:</t>
        </r>
        <r>
          <rPr>
            <sz val="9"/>
            <rFont val="Tahoma"/>
            <charset val="134"/>
          </rPr>
          <t xml:space="preserve">
ETRI2014
</t>
        </r>
      </text>
    </comment>
    <comment ref="G7" authorId="1">
      <text>
        <r>
          <rPr>
            <b/>
            <sz val="9"/>
            <rFont val="Tahoma"/>
            <charset val="134"/>
          </rPr>
          <t>ese-veda04:</t>
        </r>
        <r>
          <rPr>
            <sz val="9"/>
            <rFont val="Tahoma"/>
            <charset val="134"/>
          </rPr>
          <t xml:space="preserve">
ETRI 2014</t>
        </r>
      </text>
    </comment>
    <comment ref="G8" authorId="1">
      <text>
        <r>
          <rPr>
            <b/>
            <sz val="9"/>
            <rFont val="Tahoma"/>
            <charset val="134"/>
          </rPr>
          <t>ese-veda04:</t>
        </r>
        <r>
          <rPr>
            <sz val="9"/>
            <rFont val="Tahoma"/>
            <charset val="134"/>
          </rPr>
          <t xml:space="preserve">
Zucker A. et al 2014 Optinun siwing of PV attached electricity...</t>
        </r>
      </text>
    </comment>
    <comment ref="I9" authorId="1">
      <text>
        <r>
          <rPr>
            <b/>
            <sz val="9"/>
            <rFont val="Tahoma"/>
            <charset val="134"/>
          </rPr>
          <t>ese-veda04:</t>
        </r>
        <r>
          <rPr>
            <sz val="9"/>
            <rFont val="Tahoma"/>
            <charset val="134"/>
          </rPr>
          <t xml:space="preserve">
ETRI2014</t>
        </r>
      </text>
    </comment>
    <comment ref="E10" authorId="1">
      <text>
        <r>
          <rPr>
            <b/>
            <sz val="9"/>
            <rFont val="Tahoma"/>
            <charset val="134"/>
          </rPr>
          <t>ese-veda04:</t>
        </r>
        <r>
          <rPr>
            <sz val="9"/>
            <rFont val="Tahoma"/>
            <charset val="134"/>
          </rPr>
          <t xml:space="preserve">
ETRI2014
</t>
        </r>
      </text>
    </comment>
    <comment ref="I10" authorId="1">
      <text>
        <r>
          <rPr>
            <b/>
            <sz val="9"/>
            <rFont val="Tahoma"/>
            <charset val="134"/>
          </rPr>
          <t>ese-veda04:</t>
        </r>
        <r>
          <rPr>
            <sz val="9"/>
            <rFont val="Tahoma"/>
            <charset val="134"/>
          </rPr>
          <t xml:space="preserve">
ETRI2014</t>
        </r>
      </text>
    </comment>
    <comment ref="S24"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24"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26" authorId="0">
      <text>
        <r>
          <rPr>
            <b/>
            <sz val="9"/>
            <rFont val="Tahoma"/>
            <charset val="134"/>
          </rPr>
          <t>Diabatic CAES</t>
        </r>
        <r>
          <rPr>
            <sz val="9"/>
            <rFont val="Tahoma"/>
            <charset val="134"/>
          </rPr>
          <t xml:space="preserve">
</t>
        </r>
      </text>
    </comment>
    <comment ref="G26" authorId="0">
      <text>
        <r>
          <rPr>
            <b/>
            <sz val="9"/>
            <rFont val="Tahoma"/>
            <charset val="134"/>
          </rPr>
          <t xml:space="preserve">from 2005
</t>
        </r>
      </text>
    </comment>
    <comment ref="P26" authorId="0">
      <text>
        <r>
          <rPr>
            <b/>
            <sz val="9"/>
            <rFont val="Tahoma"/>
            <charset val="134"/>
          </rPr>
          <t>We assume the same input ratio between GAS and ELC</t>
        </r>
        <r>
          <rPr>
            <sz val="9"/>
            <rFont val="Tahoma"/>
            <charset val="134"/>
          </rPr>
          <t xml:space="preserve">
</t>
        </r>
      </text>
    </comment>
    <comment ref="Q26" authorId="0">
      <text>
        <r>
          <rPr>
            <b/>
            <sz val="9"/>
            <rFont val="Tahoma"/>
            <charset val="134"/>
          </rPr>
          <t>We assume the same input ratio between GAS and ELC</t>
        </r>
        <r>
          <rPr>
            <sz val="9"/>
            <rFont val="Tahoma"/>
            <charset val="134"/>
          </rPr>
          <t xml:space="preserve">
</t>
        </r>
      </text>
    </comment>
  </commentList>
</comments>
</file>

<file path=xl/comments2.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24"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4"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5"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40"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40"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40"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40"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40"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7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7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7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7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7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0"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4"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4"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4"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4"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4"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Maurizio Gargiulo</author>
    <author>Gary Goldstein</author>
  </authors>
  <commentList>
    <comment ref="C4" authorId="0">
      <text>
        <r>
          <rPr>
            <sz val="8"/>
            <rFont val="Tahoma"/>
            <charset val="134"/>
          </rPr>
          <t>Comm-IN-A 
indicates an auxillary input, thus not consider with respect the efficiency</t>
        </r>
      </text>
    </comment>
    <comment ref="F1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8"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1"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1"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1"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1"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1"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authors>
    <author>Maurizio Gargiulo</author>
    <author>Gary Goldstein</author>
  </authors>
  <commentList>
    <comment ref="F13"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3"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4"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4" authorId="1">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4"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4"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4"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4"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Amit</author>
    <author>Maurizio Gargiulo</author>
    <author>Gary Goldstein</author>
    <author>Amit Kanudia</author>
  </authors>
  <commentList>
    <comment ref="A16" authorId="0">
      <text>
        <r>
          <rPr>
            <b/>
            <sz val="8"/>
            <rFont val="Tahoma"/>
            <charset val="134"/>
          </rPr>
          <t>Amit:</t>
        </r>
        <r>
          <rPr>
            <sz val="8"/>
            <rFont val="Tahoma"/>
            <charset val="134"/>
          </rPr>
          <t xml:space="preserve">
5/14/2016
these techs are already defined in BY
</t>
        </r>
      </text>
    </comment>
    <comment ref="K17" authorId="1">
      <text>
        <r>
          <rPr>
            <b/>
            <sz val="9"/>
            <rFont val="Tahoma"/>
            <charset val="134"/>
          </rPr>
          <t xml:space="preserve">Assumption
</t>
        </r>
        <r>
          <rPr>
            <sz val="9"/>
            <rFont val="Tahoma"/>
            <charset val="134"/>
          </rPr>
          <t>The same cost as a district heating system</t>
        </r>
      </text>
    </comment>
    <comment ref="K19" authorId="1">
      <text>
        <r>
          <rPr>
            <b/>
            <sz val="9"/>
            <rFont val="Tahoma"/>
            <charset val="134"/>
          </rPr>
          <t xml:space="preserve">Assumption
</t>
        </r>
        <r>
          <rPr>
            <sz val="9"/>
            <rFont val="Tahoma"/>
            <charset val="134"/>
          </rPr>
          <t>The same cost as a district heating system</t>
        </r>
      </text>
    </comment>
    <comment ref="C22" authorId="0">
      <text>
        <r>
          <rPr>
            <b/>
            <sz val="8"/>
            <rFont val="Tahoma"/>
            <charset val="134"/>
          </rPr>
          <t>Amit:</t>
        </r>
        <r>
          <rPr>
            <sz val="8"/>
            <rFont val="Tahoma"/>
            <charset val="134"/>
          </rPr>
          <t xml:space="preserve">
5/14/2016
heating/cooling modeling has changed
</t>
        </r>
      </text>
    </comment>
    <comment ref="K23" authorId="1">
      <text>
        <r>
          <rPr>
            <b/>
            <sz val="9"/>
            <rFont val="Tahoma"/>
            <charset val="134"/>
          </rPr>
          <t xml:space="preserve">Assumption
</t>
        </r>
        <r>
          <rPr>
            <sz val="9"/>
            <rFont val="Tahoma"/>
            <charset val="134"/>
          </rPr>
          <t>The same cost as the heat exchanger</t>
        </r>
      </text>
    </comment>
    <comment ref="L23" authorId="1">
      <text>
        <r>
          <rPr>
            <b/>
            <sz val="9"/>
            <rFont val="Tahoma"/>
            <charset val="134"/>
          </rPr>
          <t xml:space="preserve">Assumption
</t>
        </r>
        <r>
          <rPr>
            <sz val="9"/>
            <rFont val="Tahoma"/>
            <charset val="134"/>
          </rPr>
          <t>The same cost as the heat exchanger</t>
        </r>
      </text>
    </comment>
    <comment ref="K24" authorId="1">
      <text>
        <r>
          <rPr>
            <b/>
            <sz val="9"/>
            <rFont val="Tahoma"/>
            <charset val="134"/>
          </rPr>
          <t xml:space="preserve">Assumption
</t>
        </r>
        <r>
          <rPr>
            <sz val="9"/>
            <rFont val="Tahoma"/>
            <charset val="134"/>
          </rPr>
          <t>The same cost as the heat exchanger</t>
        </r>
      </text>
    </comment>
    <comment ref="L24" authorId="1">
      <text>
        <r>
          <rPr>
            <b/>
            <sz val="9"/>
            <rFont val="Tahoma"/>
            <charset val="134"/>
          </rPr>
          <t xml:space="preserve">Assumption
</t>
        </r>
        <r>
          <rPr>
            <sz val="9"/>
            <rFont val="Tahoma"/>
            <charset val="134"/>
          </rPr>
          <t>The same cost as the heat exchanger</t>
        </r>
      </text>
    </comment>
    <comment ref="K25" authorId="1">
      <text>
        <r>
          <rPr>
            <b/>
            <sz val="9"/>
            <rFont val="Tahoma"/>
            <charset val="134"/>
          </rPr>
          <t xml:space="preserve">Assumption
</t>
        </r>
        <r>
          <rPr>
            <sz val="9"/>
            <rFont val="Tahoma"/>
            <charset val="134"/>
          </rPr>
          <t>The same cost as the heat exchanger</t>
        </r>
      </text>
    </comment>
    <comment ref="L25" authorId="1">
      <text>
        <r>
          <rPr>
            <b/>
            <sz val="9"/>
            <rFont val="Tahoma"/>
            <charset val="134"/>
          </rPr>
          <t xml:space="preserve">Assumption
</t>
        </r>
        <r>
          <rPr>
            <sz val="9"/>
            <rFont val="Tahoma"/>
            <charset val="134"/>
          </rPr>
          <t>The same cost as the heat exchanger</t>
        </r>
      </text>
    </comment>
    <comment ref="K26" authorId="1">
      <text>
        <r>
          <rPr>
            <b/>
            <sz val="9"/>
            <rFont val="Tahoma"/>
            <charset val="134"/>
          </rPr>
          <t xml:space="preserve">Assumption
</t>
        </r>
        <r>
          <rPr>
            <sz val="9"/>
            <rFont val="Tahoma"/>
            <charset val="134"/>
          </rPr>
          <t>The same cost as the heat exchanger</t>
        </r>
      </text>
    </comment>
    <comment ref="L26" authorId="1">
      <text>
        <r>
          <rPr>
            <b/>
            <sz val="9"/>
            <rFont val="Tahoma"/>
            <charset val="134"/>
          </rPr>
          <t xml:space="preserve">Assumption
</t>
        </r>
        <r>
          <rPr>
            <sz val="9"/>
            <rFont val="Tahoma"/>
            <charset val="134"/>
          </rPr>
          <t>The same cost as the heat exchanger</t>
        </r>
      </text>
    </comment>
    <comment ref="K27" authorId="1">
      <text>
        <r>
          <rPr>
            <b/>
            <sz val="9"/>
            <rFont val="Tahoma"/>
            <charset val="134"/>
          </rPr>
          <t xml:space="preserve">Assumption
</t>
        </r>
        <r>
          <rPr>
            <sz val="9"/>
            <rFont val="Tahoma"/>
            <charset val="134"/>
          </rPr>
          <t>The same cost as the heat exchanger</t>
        </r>
      </text>
    </comment>
    <comment ref="L27" authorId="1">
      <text>
        <r>
          <rPr>
            <b/>
            <sz val="9"/>
            <rFont val="Tahoma"/>
            <charset val="134"/>
          </rPr>
          <t xml:space="preserve">Assumption
</t>
        </r>
        <r>
          <rPr>
            <sz val="9"/>
            <rFont val="Tahoma"/>
            <charset val="134"/>
          </rPr>
          <t>The same cost as the heat exchanger</t>
        </r>
      </text>
    </comment>
    <comment ref="K28" authorId="1">
      <text>
        <r>
          <rPr>
            <b/>
            <sz val="9"/>
            <rFont val="Tahoma"/>
            <charset val="134"/>
          </rPr>
          <t xml:space="preserve">Assumption
</t>
        </r>
        <r>
          <rPr>
            <sz val="9"/>
            <rFont val="Tahoma"/>
            <charset val="134"/>
          </rPr>
          <t>The same cost as the heat exchanger</t>
        </r>
      </text>
    </comment>
    <comment ref="L28" authorId="1">
      <text>
        <r>
          <rPr>
            <b/>
            <sz val="9"/>
            <rFont val="Tahoma"/>
            <charset val="134"/>
          </rPr>
          <t xml:space="preserve">Assumption
</t>
        </r>
        <r>
          <rPr>
            <sz val="9"/>
            <rFont val="Tahoma"/>
            <charset val="134"/>
          </rPr>
          <t>The same cost as the heat exchanger</t>
        </r>
      </text>
    </comment>
    <comment ref="F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3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8" authorId="0">
      <text>
        <r>
          <rPr>
            <b/>
            <sz val="8"/>
            <rFont val="Tahoma"/>
            <charset val="134"/>
          </rPr>
          <t>Amit:</t>
        </r>
        <r>
          <rPr>
            <sz val="8"/>
            <rFont val="Tahoma"/>
            <charset val="134"/>
          </rPr>
          <t xml:space="preserve">
5/14/2016
these techs are already defined in BY
</t>
        </r>
      </text>
    </comment>
    <comment ref="C42" authorId="0">
      <text>
        <r>
          <rPr>
            <b/>
            <sz val="8"/>
            <rFont val="Tahoma"/>
            <charset val="134"/>
          </rPr>
          <t>Amit:</t>
        </r>
        <r>
          <rPr>
            <sz val="8"/>
            <rFont val="Tahoma"/>
            <charset val="134"/>
          </rPr>
          <t xml:space="preserve">
5/14/2016
heating/cooling modeling has changed
</t>
        </r>
      </text>
    </comment>
    <comment ref="A5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53"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53"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53"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53" authorId="1">
      <text>
        <r>
          <rPr>
            <sz val="8"/>
            <rFont val="Tahoma"/>
            <charset val="134"/>
          </rPr>
          <t xml:space="preserve">Possible Ctype
</t>
        </r>
        <r>
          <rPr>
            <b/>
            <sz val="8"/>
            <rFont val="Tahoma"/>
            <charset val="134"/>
          </rPr>
          <t>ELC</t>
        </r>
        <r>
          <rPr>
            <sz val="8"/>
            <rFont val="Tahoma"/>
            <charset val="134"/>
          </rPr>
          <t xml:space="preserve"> (Electricity)</t>
        </r>
      </text>
    </comment>
    <comment ref="A55" authorId="3">
      <text>
        <r>
          <rPr>
            <b/>
            <sz val="8"/>
            <rFont val="Tahoma"/>
            <charset val="134"/>
          </rPr>
          <t>Amit Kanudia:</t>
        </r>
        <r>
          <rPr>
            <sz val="8"/>
            <rFont val="Tahoma"/>
            <charset val="134"/>
          </rPr>
          <t xml:space="preserve">
11/3/2015
Declared in BY template
</t>
        </r>
      </text>
    </comment>
  </commentList>
</comments>
</file>

<file path=xl/sharedStrings.xml><?xml version="1.0" encoding="utf-8"?>
<sst xmlns="http://schemas.openxmlformats.org/spreadsheetml/2006/main" count="1833" uniqueCount="382">
  <si>
    <t>Bulk Storage - PHS, CAES and batteries</t>
  </si>
  <si>
    <t>*We have changed all the cost for power storage options (exclude H2 and metal) as CAD rather than EUR</t>
  </si>
  <si>
    <t>*The EFF was added as 0.5 because of the tech bug (if without indicating EFF) prohibiting the running</t>
  </si>
  <si>
    <t>~FI_T</t>
  </si>
  <si>
    <t>TechName</t>
  </si>
  <si>
    <t>Comm-IN</t>
  </si>
  <si>
    <t>Comm-IN-A</t>
  </si>
  <si>
    <t>Comm-OUT</t>
  </si>
  <si>
    <t>LIFE</t>
  </si>
  <si>
    <t>S_EFF</t>
  </si>
  <si>
    <t>Input</t>
  </si>
  <si>
    <t>Output</t>
  </si>
  <si>
    <t>FIXOM</t>
  </si>
  <si>
    <t>VAROM</t>
  </si>
  <si>
    <t>Cap2Act</t>
  </si>
  <si>
    <t>FLO_COST</t>
  </si>
  <si>
    <t>FLO_DELIV</t>
  </si>
  <si>
    <t>EFF</t>
  </si>
  <si>
    <t>INVCOST~2020</t>
  </si>
  <si>
    <t>INVCOST~2050</t>
  </si>
  <si>
    <t>*Technology Name</t>
  </si>
  <si>
    <t>Input Commodity</t>
  </si>
  <si>
    <t>Auxiliary Input Commodity</t>
  </si>
  <si>
    <t>Output Commodity</t>
  </si>
  <si>
    <t>Years</t>
  </si>
  <si>
    <t>%</t>
  </si>
  <si>
    <t>€/GJ and €/kW</t>
  </si>
  <si>
    <t>€/GJ</t>
  </si>
  <si>
    <t>Charging Cost</t>
  </si>
  <si>
    <t>Discharging Cost</t>
  </si>
  <si>
    <t>ELC</t>
  </si>
  <si>
    <t>DUMSTOR</t>
  </si>
  <si>
    <t>ELCGAS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</si>
  <si>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</si>
  <si>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</si>
  <si>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</si>
  <si>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</si>
  <si>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</si>
  <si>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</si>
  <si>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</si>
  <si>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</si>
  <si>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</si>
  <si>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</si>
  <si>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</si>
  <si>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</si>
  <si>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</si>
  <si>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oprn</t>
  </si>
  <si>
    <t>Primary CommGrp</t>
  </si>
  <si>
    <t>Vintage Tracking</t>
  </si>
  <si>
    <t>STG</t>
  </si>
  <si>
    <t>ESTCAESS00_2h</t>
  </si>
  <si>
    <t>BY-Diabatic CAES ELC Storage: DayNite</t>
  </si>
  <si>
    <t>PJ</t>
  </si>
  <si>
    <t>GWh</t>
  </si>
  <si>
    <t>DAYNITE</t>
  </si>
  <si>
    <t>NRG</t>
  </si>
  <si>
    <t>PRE</t>
  </si>
  <si>
    <t>GW</t>
  </si>
  <si>
    <t>DUMDCAES00</t>
  </si>
  <si>
    <t>Dummy Process collecting input fuels for BY-Diabatic CAES</t>
  </si>
  <si>
    <t>PJ/a</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</si>
  <si>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</si>
  <si>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</si>
  <si>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</si>
  <si>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</si>
  <si>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</si>
  <si>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</si>
  <si>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</si>
  <si>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</si>
  <si>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</si>
  <si>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</si>
  <si>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</si>
  <si>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</si>
  <si>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</si>
  <si>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</si>
  <si>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</si>
  <si>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</si>
  <si>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MAT</t>
  </si>
  <si>
    <t>FX</t>
  </si>
  <si>
    <t>DUMDCAES000</t>
  </si>
  <si>
    <t>Dummy Commodity collecting input fuels for Diabatic CAES</t>
  </si>
  <si>
    <t>NCAP_BND~UP~0</t>
  </si>
  <si>
    <t>AUX_ESTCAESS00_2h</t>
  </si>
  <si>
    <t>P_ESTCAESS00_2h</t>
  </si>
  <si>
    <t>*WE THINK THE EU-TIMES set the wrong unit for EST*, which should be changed from PJ/a to GW</t>
  </si>
  <si>
    <t>*Assuming the pump-hydropower establish on the original conventional reservoir and powerhouse, so it's installed fee only includes electromechanical fee and contingency fee, which is 978$/kw to 1320 cad/kw… OR 978/2044~0.478, So it should be 0.478 times of the original cost in EU-TIMES</t>
  </si>
  <si>
    <t>*We change all the Cap2Act to 1 after rechecking the definition for CAP2ACT</t>
  </si>
  <si>
    <t>*We adjust the tslvl for 201 power storages as season</t>
  </si>
  <si>
    <t>*We referred the Li-on by using the average of NMC and LFP (202 2 Grid Energy Storage Technology Cost and Performance Assessment), within the sum for CAPEX of * and P_* is the number shown in the report; same for Lead-acid; NAS was referred from another literature; Assuming the CAES is for CAESS101 while that for 102 is with same multiplying proportion with EU-TIMES</t>
  </si>
  <si>
    <t>*https://www.pnnl.gov/sites/default/files/media/file/ESGC%20Cost%20Performance%20Report%202022%20PNNL-33283.pdf</t>
  </si>
  <si>
    <t>Comm-OUT-A</t>
  </si>
  <si>
    <t>START</t>
  </si>
  <si>
    <t>S_EFF~2030</t>
  </si>
  <si>
    <t>S_EFF~0</t>
  </si>
  <si>
    <t>INVCOST~2030</t>
  </si>
  <si>
    <t>FIXOM~2020</t>
  </si>
  <si>
    <t>VAROM~2020</t>
  </si>
  <si>
    <t>ACTBND</t>
  </si>
  <si>
    <r>
      <t>PRC_RESID</t>
    </r>
    <r>
      <rPr>
        <sz val="10"/>
        <rFont val="Arial"/>
        <charset val="0"/>
      </rPr>
      <t xml:space="preserve"> </t>
    </r>
  </si>
  <si>
    <t>NCAP_BND~UP~2035</t>
  </si>
  <si>
    <t>Auxiliary Output Commodity</t>
  </si>
  <si>
    <t>CAD/kWh and CAD/kW</t>
  </si>
  <si>
    <t>CAD/GJ</t>
  </si>
  <si>
    <t>ESTBATS101_2h</t>
  </si>
  <si>
    <r>
      <rPr>
        <b/>
        <sz val="12"/>
        <color rgb="FFFF0000"/>
        <rFont val="Arial"/>
        <charset val="134"/>
      </rPr>
      <t>Battery (Lead-acid) Bulk</t>
    </r>
    <r>
      <rPr>
        <sz val="10"/>
        <rFont val="Arial"/>
        <charset val="134"/>
      </rPr>
      <t xml:space="preserve"> ELC Storage: DayNite</t>
    </r>
  </si>
  <si>
    <t>ESTBATS102_2h</t>
  </si>
  <si>
    <t>Battery (Li-ion) Bulk ELC Storage: DayNite</t>
  </si>
  <si>
    <t>ESTBATS103_2h</t>
  </si>
  <si>
    <t>Battery (NaS) Bulk ELC Storage: DayNite</t>
  </si>
  <si>
    <t>*Use the characteristic for PS with 4-hour capacity to stand for that of seasonal regulation capacity</t>
  </si>
  <si>
    <t>NCAP_AFC</t>
  </si>
  <si>
    <t>*Because it's shown that all co2 is from DUMDCAES, which is unnormal</t>
  </si>
  <si>
    <t>DUMDCAESS_NEW</t>
  </si>
  <si>
    <t>ESTCAESS101_4h</t>
  </si>
  <si>
    <r>
      <rPr>
        <sz val="10"/>
        <rFont val="Arial"/>
        <charset val="134"/>
      </rPr>
      <t>Diabatic CAES ELC Storage: DayNite---</t>
    </r>
    <r>
      <rPr>
        <b/>
        <sz val="12"/>
        <color rgb="FFFF0000"/>
        <rFont val="Arial"/>
        <charset val="134"/>
      </rPr>
      <t>Compressed Air Energy Storage</t>
    </r>
  </si>
  <si>
    <t>ESTCAESS102_4h</t>
  </si>
  <si>
    <t>Adiabatic CAES ELC Storage: DayNite</t>
  </si>
  <si>
    <t>ESTHYDPS101_4h</t>
  </si>
  <si>
    <r>
      <rPr>
        <b/>
        <sz val="14"/>
        <color rgb="FFFF0000"/>
        <rFont val="Arial"/>
        <charset val="134"/>
      </rPr>
      <t>Pumped Hydro</t>
    </r>
    <r>
      <rPr>
        <sz val="10"/>
        <rFont val="Arial"/>
        <charset val="134"/>
      </rPr>
      <t xml:space="preserve"> ELC Storage: DayNite</t>
    </r>
  </si>
  <si>
    <t>ESTBATS101_4h</t>
  </si>
  <si>
    <t>ESTBATS102_4h</t>
  </si>
  <si>
    <t>Battery (Li-ion) Bulk ELC Storage: DayNite: 4hour duration</t>
  </si>
  <si>
    <t>ESTBATS103_4h</t>
  </si>
  <si>
    <t>ESTCAESS201</t>
  </si>
  <si>
    <t>Diabatic CAES ELC Storage: DayNite/Seasonal</t>
  </si>
  <si>
    <t>SEASON</t>
  </si>
  <si>
    <t>ESTHYDPS201</t>
  </si>
  <si>
    <t>Pumped Hydro ELC Storage: DayNite/Seasonal</t>
  </si>
  <si>
    <t>ESTBATS201</t>
  </si>
  <si>
    <t>Battery (Lead-acid) Bulk ELC Storage: DayNite/Seasonal</t>
  </si>
  <si>
    <t>ESTBATS202</t>
  </si>
  <si>
    <t>Battery (Li-ion) Bulk ELC Storage: DayNite/Seasonal</t>
  </si>
  <si>
    <t>DUMDCAES</t>
  </si>
  <si>
    <t>Dummy Process collecting input fuels for Diabatic CAES</t>
  </si>
  <si>
    <t>IMP</t>
  </si>
  <si>
    <t>DUMSTOR_TECH</t>
  </si>
  <si>
    <t>Dummy process to generate an input comm for storage</t>
  </si>
  <si>
    <t>AUX_VARSOUT</t>
  </si>
  <si>
    <t>Auxiliary output for all storage</t>
  </si>
  <si>
    <t>DUMDCAES_NEW</t>
  </si>
  <si>
    <t>*Should be noted that battery is deployed with 1MW as the unit while for other two is 100MW</t>
  </si>
  <si>
    <t>ESTCAESS101_10h</t>
  </si>
  <si>
    <t>ESTCAESS102_10h</t>
  </si>
  <si>
    <t>ESTHYDPS101_10h</t>
  </si>
  <si>
    <t>ESTBATS101_10h</t>
  </si>
  <si>
    <t>ESTBATS102_10h</t>
  </si>
  <si>
    <t>ESTBATS103_10h</t>
  </si>
  <si>
    <t>*</t>
  </si>
  <si>
    <t>*NAS CAPEX (1000 as a minimum) is from 10.1016/j.rser.2018.03.068</t>
  </si>
  <si>
    <t>ESTCAESS101_24h</t>
  </si>
  <si>
    <t>ESTCAESS102_24h</t>
  </si>
  <si>
    <t>ESTBATS101_24h</t>
  </si>
  <si>
    <t>ESTBATS102_24h</t>
  </si>
  <si>
    <t>ESTBATS103_24h</t>
  </si>
  <si>
    <t>Batteries EES in the Residential and Commercial sectors</t>
  </si>
  <si>
    <t>PRA_RESID</t>
  </si>
  <si>
    <t>€/kWh</t>
  </si>
  <si>
    <t>€/kW</t>
  </si>
  <si>
    <t>PJ/GW</t>
  </si>
  <si>
    <t>RSDELC</t>
  </si>
  <si>
    <t>Taken out:</t>
  </si>
  <si>
    <t>ELCSOL</t>
  </si>
  <si>
    <t>*We assume the cost to be like Lithium as probalby, you can use cheaper batteries, but this includes also the cost of the PV panels.</t>
  </si>
  <si>
    <t>RSDBATS01</t>
  </si>
  <si>
    <t>RSD - Battery (Lead-acid) ELC Storage: DayNite</t>
  </si>
  <si>
    <t>RSDBATS02</t>
  </si>
  <si>
    <t>RSD - Battery (Li-ion) ELC Storage: DayNite</t>
  </si>
  <si>
    <t>RSDBATS03</t>
  </si>
  <si>
    <t>RSD - Battery (NaNiCl ZEBRA) ELC Storage: DayNite</t>
  </si>
  <si>
    <t>ELE,STG</t>
  </si>
  <si>
    <t>EUPVSOLRS01</t>
  </si>
  <si>
    <t>Solar PV roof &lt;100 kW storage</t>
  </si>
  <si>
    <t>COMELC</t>
  </si>
  <si>
    <t>COMBATS01</t>
  </si>
  <si>
    <t>COM - Battery (Lead-acid) ELC Storage: DayNite</t>
  </si>
  <si>
    <t>COMBATS02</t>
  </si>
  <si>
    <t>COM - Battery (Li-ion) ELC Storage: DayNite</t>
  </si>
  <si>
    <t>COMBATS03</t>
  </si>
  <si>
    <t>COM - Battery (NaNiCl ZEBRA) ELC Storage: DayNite</t>
  </si>
  <si>
    <t>Thermal Energy Storage - Heating</t>
  </si>
  <si>
    <t>AFC</t>
  </si>
  <si>
    <t>€/Gja</t>
  </si>
  <si>
    <t>HETHTH</t>
  </si>
  <si>
    <t>STGHTH01</t>
  </si>
  <si>
    <r>
      <rPr>
        <b/>
        <sz val="11"/>
        <color rgb="FFFF0000"/>
        <rFont val="Arial"/>
        <charset val="134"/>
      </rPr>
      <t>Thermal Storage</t>
    </r>
    <r>
      <rPr>
        <sz val="10"/>
        <rFont val="Arial"/>
        <charset val="134"/>
      </rPr>
      <t xml:space="preserve"> (LWT): Seasonal</t>
    </r>
  </si>
  <si>
    <t>PJa</t>
  </si>
  <si>
    <t>STGHTH02</t>
  </si>
  <si>
    <t>Thermal Storage (UTES): Seasonal</t>
  </si>
  <si>
    <t>Thermal Energy Storage - Cooling</t>
  </si>
  <si>
    <t>FI_T</t>
  </si>
  <si>
    <t>VAROM~2050</t>
  </si>
  <si>
    <t>COOFRE</t>
  </si>
  <si>
    <t>Technologies for residential district cooling</t>
  </si>
  <si>
    <t>CEFF-I</t>
  </si>
  <si>
    <t>AF</t>
  </si>
  <si>
    <t>Act2Flo</t>
  </si>
  <si>
    <t>Life</t>
  </si>
  <si>
    <t>INVCOST</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</si>
  <si>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</si>
  <si>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</si>
  <si>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</si>
  <si>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</si>
  <si>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</si>
  <si>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</si>
  <si>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</si>
  <si>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</si>
  <si>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</si>
  <si>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</si>
  <si>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</si>
  <si>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</si>
  <si>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</si>
  <si>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</si>
  <si>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</si>
  <si>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</si>
  <si>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</si>
  <si>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</si>
  <si>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</si>
  <si>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</si>
  <si>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</si>
  <si>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</si>
  <si>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FI_Process</t>
  </si>
  <si>
    <t>STGCOO01</t>
  </si>
  <si>
    <t>Cooling Storage (LWT): DayNite/Seasonal</t>
  </si>
  <si>
    <t>STGCOO02</t>
  </si>
  <si>
    <t>Cooling Storage (UTES): DayNite/Seasonal</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</si>
  <si>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</si>
  <si>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</si>
  <si>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</si>
  <si>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</si>
  <si>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</si>
  <si>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</si>
  <si>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</si>
  <si>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</si>
  <si>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</si>
  <si>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FI_Comm</t>
  </si>
  <si>
    <t>Cooling agent (RSD)</t>
  </si>
  <si>
    <t>*Electric vehicle</t>
  </si>
  <si>
    <t>ACTCOST</t>
  </si>
  <si>
    <t>NCAP_AF</t>
  </si>
  <si>
    <t>\I: UNITS</t>
  </si>
  <si>
    <t>CAD/kW</t>
  </si>
  <si>
    <t>MCAD/PJ</t>
  </si>
  <si>
    <t>Grid low Voltage and Voltage Transformer: Low to Medium</t>
  </si>
  <si>
    <t>ELCSOLCUR</t>
  </si>
  <si>
    <t>Curtailed electricity</t>
  </si>
  <si>
    <t>ELE_CONS_CAP</t>
  </si>
  <si>
    <t>Electricity capacity consumed by non storage</t>
  </si>
  <si>
    <t>EVTRANS_L-M</t>
  </si>
  <si>
    <t>ELE_VAR_1USE</t>
  </si>
  <si>
    <t>Electricity from VAR RES and VAR IMP Directly Useful</t>
  </si>
  <si>
    <t>ELE_VAR_T1</t>
  </si>
  <si>
    <t>Var Use Regression Term1</t>
  </si>
  <si>
    <t>ELE_VAR_T2</t>
  </si>
  <si>
    <t>Var Use Regression Term2</t>
  </si>
  <si>
    <t>ELE_VAR_2EXC</t>
  </si>
  <si>
    <t>Electricity from VAR RES and VAR IMP Excess</t>
  </si>
  <si>
    <t>ELE_VAR_3RES</t>
  </si>
  <si>
    <t>Electricity from VAR RES Total</t>
  </si>
  <si>
    <t>ELE_VAR_3WIWA</t>
  </si>
  <si>
    <t>Electricity from VAR Wind and Wave</t>
  </si>
  <si>
    <t>ELE_VAR_4IMP</t>
  </si>
  <si>
    <t>Electricity from VAR IMP Total</t>
  </si>
  <si>
    <t>ELE_VAR_5DSM</t>
  </si>
  <si>
    <t>Electricity from Demand Side Management</t>
  </si>
  <si>
    <t>EUCAPDUM</t>
  </si>
  <si>
    <t xml:space="preserve">Dummy for ele cons capacity </t>
  </si>
  <si>
    <t>EUVAR1DUM</t>
  </si>
  <si>
    <t>Dummy for ele from VAR RES and VAR IMP useful</t>
  </si>
  <si>
    <t>EUVART1DUM</t>
  </si>
  <si>
    <t>Dummy for var use regression term1</t>
  </si>
  <si>
    <t>EUVART2DUM</t>
  </si>
  <si>
    <t>Dummy for var use regression term2</t>
  </si>
  <si>
    <t>EUVAR2DUM</t>
  </si>
  <si>
    <t>Dummy for ele from VAR RES and VAR IMP excess</t>
  </si>
  <si>
    <t>EUVAR3DUM</t>
  </si>
  <si>
    <t>Dummy for ele from VAR RES total</t>
  </si>
  <si>
    <t>EUVAR3WIWADUM</t>
  </si>
  <si>
    <t>Dummy for ele from VAR Wind and Wave</t>
  </si>
  <si>
    <t>EUVAR4DUM</t>
  </si>
  <si>
    <t>Dummy for ele from VAR IMP total</t>
  </si>
  <si>
    <t>EUVAR5DUM</t>
  </si>
  <si>
    <t>Dummy for ele Demand Management</t>
  </si>
  <si>
    <t>Bulk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</si>
  <si>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</si>
  <si>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</si>
  <si>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</si>
  <si>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</si>
  <si>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r>
      <rPr>
        <u/>
        <sz val="11"/>
        <color theme="1"/>
        <rFont val="Calibri"/>
        <charset val="134"/>
        <scheme val="minor"/>
      </rPr>
      <t>H2 Production</t>
    </r>
    <r>
      <rPr>
        <sz val="11"/>
        <color theme="1"/>
        <rFont val="Calibri"/>
        <charset val="134"/>
        <scheme val="minor"/>
      </rPr>
      <t>: from other sources (not electrolyser)</t>
    </r>
  </si>
  <si>
    <r>
      <rPr>
        <u/>
        <sz val="10"/>
        <rFont val="Arial"/>
        <charset val="134"/>
      </rPr>
      <t>H2I</t>
    </r>
    <r>
      <rPr>
        <sz val="10"/>
        <rFont val="Arial"/>
        <charset val="134"/>
      </rPr>
      <t>: It is a H2 technology associated with Intermittent RES plants</t>
    </r>
  </si>
  <si>
    <t>BATTERIES</t>
  </si>
  <si>
    <t>THERMAL STORAGE</t>
  </si>
  <si>
    <t>1) daynite</t>
  </si>
  <si>
    <t>2) seasonal</t>
  </si>
  <si>
    <t>* This includes heat production from solar</t>
  </si>
  <si>
    <t>COOLING STORAGE</t>
  </si>
  <si>
    <t>* Technologies not avilable in TIMES-EU</t>
  </si>
  <si>
    <t>** Technologies already available in TIMES-EU</t>
  </si>
  <si>
    <t>EV Charge</t>
  </si>
  <si>
    <t>Category</t>
  </si>
  <si>
    <t>Technology</t>
  </si>
  <si>
    <t>Start year</t>
  </si>
  <si>
    <t>Efficiency</t>
  </si>
  <si>
    <t>Discharge time</t>
  </si>
  <si>
    <t>Power Cost~2015</t>
  </si>
  <si>
    <t>Power Cost~2050</t>
  </si>
  <si>
    <t>Energy Cost~2015</t>
  </si>
  <si>
    <t>Energy Cost~2020</t>
  </si>
  <si>
    <t>Energy Cost~2050</t>
  </si>
  <si>
    <t>Power FIXOM</t>
  </si>
  <si>
    <t>Energy FIXOM</t>
  </si>
  <si>
    <t>Power VAROM</t>
  </si>
  <si>
    <t>Energy VAROM</t>
  </si>
  <si>
    <t>Type of Storage</t>
  </si>
  <si>
    <t>Operation Level</t>
  </si>
  <si>
    <t>References</t>
  </si>
  <si>
    <t>Notes and Assumptions</t>
  </si>
  <si>
    <t>(€/kW)</t>
  </si>
  <si>
    <t>(€/kWh)</t>
  </si>
  <si>
    <t>(€/GJ)</t>
  </si>
  <si>
    <t>GAS</t>
  </si>
  <si>
    <t>Capital Costs</t>
  </si>
  <si>
    <t>O&amp;M Costs</t>
  </si>
  <si>
    <t xml:space="preserve">D-CAES </t>
  </si>
  <si>
    <t>TSS</t>
  </si>
  <si>
    <t>DAYNITE/SEASON</t>
  </si>
  <si>
    <t>(f) + ETRI2014</t>
  </si>
  <si>
    <t>(f)</t>
  </si>
  <si>
    <t>(h)</t>
  </si>
  <si>
    <t>Estimates based on underground CAES plant with compression power of 150 MW, expander power of 250MW and ELC storage capacity of 1000 MWh. No cost reductions are expected from technology learning.</t>
  </si>
  <si>
    <t>A-CAES</t>
  </si>
  <si>
    <t>Estimates based on adiabatic CAES plant (underground) with compression power of 150 MW, expander power of 250MW, ELC storage capacity of 1000 MWh and thermal storage capacity of 1000MWh. No cost reductions are expected from technology learning.</t>
  </si>
  <si>
    <t>H2 Storage</t>
  </si>
  <si>
    <t>-</t>
  </si>
  <si>
    <t>(o)(v)</t>
  </si>
  <si>
    <t>(t)</t>
  </si>
  <si>
    <t/>
  </si>
  <si>
    <t>(t)(v)</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</si>
  <si>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</si>
  <si>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H2I Storage</t>
  </si>
  <si>
    <t>PHS</t>
  </si>
  <si>
    <t>(j) + ETRI2014</t>
  </si>
  <si>
    <t>(m)</t>
  </si>
  <si>
    <t>Costs very sensitive to the site. No cost reductions are expected from technology learning (mature technology). We assume here average cost values. Costs split between energy and power.</t>
  </si>
  <si>
    <t>Lead-acid batteries</t>
  </si>
  <si>
    <t>(g)(m)</t>
  </si>
  <si>
    <t xml:space="preserve">Assumed the higher storage costs for the base year, with reductions, due to technology learning, to lower cost values by 2050. No information available on size scale effects. </t>
  </si>
  <si>
    <t>Li-ion batteries</t>
  </si>
  <si>
    <t>(m) + ETRI2014</t>
  </si>
  <si>
    <t>(g)(h)(m)</t>
  </si>
  <si>
    <t>Assumed the higher storage costs for the base year, with reductions, due to technology learning, to lower cost values by 2050.</t>
  </si>
  <si>
    <t>NaS batteries</t>
  </si>
  <si>
    <t>(g)(l)(m)</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</si>
  <si>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</si>
  <si>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RSD Batteries</t>
  </si>
  <si>
    <t>Lead-acid</t>
  </si>
  <si>
    <t>Li-ion</t>
  </si>
  <si>
    <t>NaNiCl ZEBRA</t>
  </si>
  <si>
    <t>(m)(l)</t>
  </si>
  <si>
    <t>(g)</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</si>
  <si>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</si>
  <si>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COM Batteries</t>
  </si>
  <si>
    <t>(g)(r)</t>
  </si>
  <si>
    <t>TRA Batteries</t>
  </si>
  <si>
    <t>TRABAT</t>
  </si>
  <si>
    <t>Battery costs are already embedded whithin the Electric/Hybrid vehicle costs</t>
  </si>
  <si>
    <t>Thermal Storage</t>
  </si>
  <si>
    <t>LWT</t>
  </si>
  <si>
    <t>(x)</t>
  </si>
  <si>
    <t>Assumed the higher storage costs for the base year, with reductions, due to technology learning, to lower cost values by 2050. Life and Efficiency are our own estimation based on literature range values. O&amp;M costs assumed 2% of base year capital cost.</t>
  </si>
  <si>
    <t>UTES</t>
  </si>
  <si>
    <t>Cooling Storage</t>
  </si>
  <si>
    <t>BY- Storage Technology Stock</t>
  </si>
  <si>
    <t>Location</t>
  </si>
  <si>
    <t>Roundtrip Efficiency</t>
  </si>
  <si>
    <t>Power Stock~2005</t>
  </si>
  <si>
    <t>Energy Stock~2005</t>
  </si>
  <si>
    <t>Power Cost</t>
  </si>
  <si>
    <t xml:space="preserve">D-CAES_00 </t>
  </si>
  <si>
    <t>DE</t>
  </si>
  <si>
    <t>(e)(g)(aa)(ab)</t>
  </si>
  <si>
    <t>(e)(g)(aa)(ab)(f)</t>
  </si>
  <si>
    <t>Huntorf Power Plant (e-on) in operation since 1978 in Germany. No inforamtion about tatio between electricity and gas consumed. We assumed the same ratio as other D-CAES technologies.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</si>
</sst>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3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
    <numFmt numFmtId="200" formatCode="0.000"/>
    <numFmt numFmtId="201" formatCode="0.0000"/>
    <numFmt numFmtId="202" formatCode="\Te\x\t"/>
    <numFmt numFmtId="203" formatCode="\Tyy\x\t"/>
  </numFmts>
  <fonts count="137">
    <font>
      <sz val="10"/>
      <name val="Arial"/>
      <charset val="134"/>
    </font>
    <font>
      <b/>
      <sz val="11"/>
      <color theme="0"/>
      <name val="Calibri"/>
      <charset val="134"/>
      <scheme val="minor"/>
    </font>
    <font>
      <b/>
      <sz val="11"/>
      <color theme="1"/>
      <name val="Calibri"/>
      <charset val="134"/>
      <scheme val="minor"/>
    </font>
    <font>
      <b/>
      <u/>
      <sz val="11"/>
      <color theme="1"/>
      <name val="Calibri"/>
      <charset val="134"/>
      <scheme val="minor"/>
    </font>
    <font>
      <sz val="11"/>
      <color theme="1"/>
      <name val="Calibri"/>
      <charset val="134"/>
      <scheme val="minor"/>
    </font>
    <font>
      <b/>
      <sz val="20"/>
      <color theme="1"/>
      <name val="Calibri"/>
      <charset val="134"/>
      <scheme val="minor"/>
    </font>
    <font>
      <sz val="18"/>
      <color rgb="FFFF0000"/>
      <name val="Calibri"/>
      <charset val="134"/>
      <scheme val="minor"/>
    </font>
    <font>
      <sz val="14"/>
      <color rgb="FF000000"/>
      <name val="Tahoma"/>
      <charset val="134"/>
    </font>
    <font>
      <u/>
      <sz val="11"/>
      <color rgb="FFFF0000"/>
      <name val="Calibri"/>
      <charset val="134"/>
      <scheme val="minor"/>
    </font>
    <font>
      <sz val="11"/>
      <color rgb="FFFF0000"/>
      <name val="Calibri"/>
      <charset val="134"/>
      <scheme val="minor"/>
    </font>
    <font>
      <b/>
      <sz val="24"/>
      <color rgb="FFFF0000"/>
      <name val="Arial"/>
      <charset val="134"/>
    </font>
    <font>
      <b/>
      <sz val="10"/>
      <color indexed="12"/>
      <name val="Arial"/>
      <charset val="134"/>
    </font>
    <font>
      <b/>
      <sz val="10"/>
      <name val="Arial"/>
      <charset val="134"/>
    </font>
    <font>
      <b/>
      <sz val="9"/>
      <color indexed="12"/>
      <name val="Arial"/>
      <charset val="134"/>
    </font>
    <font>
      <sz val="10"/>
      <name val="Arial"/>
      <charset val="0"/>
    </font>
    <font>
      <b/>
      <sz val="18"/>
      <color theme="3"/>
      <name val="Arial"/>
      <charset val="134"/>
    </font>
    <font>
      <b/>
      <sz val="12"/>
      <color indexed="53"/>
      <name val="Arial"/>
      <charset val="134"/>
    </font>
    <font>
      <b/>
      <sz val="10"/>
      <color rgb="FFFF0000"/>
      <name val="Arial"/>
      <charset val="134"/>
    </font>
    <font>
      <i/>
      <sz val="10"/>
      <name val="Arial"/>
      <charset val="134"/>
    </font>
    <font>
      <b/>
      <sz val="12"/>
      <name val="Arial"/>
      <charset val="134"/>
    </font>
    <font>
      <sz val="12"/>
      <name val="Arial"/>
      <charset val="134"/>
    </font>
    <font>
      <sz val="10"/>
      <color indexed="10"/>
      <name val="Arial"/>
      <charset val="134"/>
    </font>
    <font>
      <sz val="11"/>
      <color rgb="FF9C0006"/>
      <name val="Calibri"/>
      <charset val="134"/>
      <scheme val="minor"/>
    </font>
    <font>
      <sz val="10"/>
      <color rgb="FFFF0000"/>
      <name val="Arial"/>
      <charset val="134"/>
    </font>
    <font>
      <i/>
      <sz val="10"/>
      <color rgb="FFFF0000"/>
      <name val="Arial"/>
      <charset val="134"/>
    </font>
    <font>
      <b/>
      <sz val="12"/>
      <color rgb="FFFF0000"/>
      <name val="Arial"/>
      <charset val="134"/>
    </font>
    <font>
      <sz val="1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Arial"/>
      <charset val="238"/>
    </font>
    <font>
      <sz val="11"/>
      <name val="Arial"/>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10"/>
      <color indexed="8"/>
      <name val="MS Sans Serif"/>
      <charset val="134"/>
    </font>
    <font>
      <b/>
      <sz val="10"/>
      <name val="Arial"/>
      <charset val="161"/>
    </font>
    <font>
      <b/>
      <sz val="12"/>
      <name val="Arial"/>
      <charset val="161"/>
    </font>
    <font>
      <sz val="8"/>
      <color indexed="9"/>
      <name val="Arial"/>
      <charset val="161"/>
    </font>
    <font>
      <sz val="8"/>
      <color indexed="9"/>
      <name val="Arial"/>
      <charset val="134"/>
    </font>
    <font>
      <b/>
      <sz val="8"/>
      <name val="Arial"/>
      <charset val="161"/>
    </font>
    <font>
      <b/>
      <sz val="8"/>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u/>
      <sz val="11"/>
      <color theme="1"/>
      <name val="Calibri"/>
      <charset val="134"/>
      <scheme val="minor"/>
    </font>
    <font>
      <u/>
      <sz val="10"/>
      <name val="Arial"/>
      <charset val="134"/>
    </font>
    <font>
      <b/>
      <sz val="11"/>
      <color rgb="FFFF0000"/>
      <name val="Arial"/>
      <charset val="134"/>
    </font>
    <font>
      <b/>
      <sz val="14"/>
      <color rgb="FFFF0000"/>
      <name val="Arial"/>
      <charset val="134"/>
    </font>
    <font>
      <sz val="8"/>
      <name val="Tahoma"/>
      <charset val="134"/>
    </font>
    <font>
      <sz val="9"/>
      <name val="Tahoma"/>
      <charset val="134"/>
    </font>
    <font>
      <b/>
      <sz val="8"/>
      <name val="Tahoma"/>
      <charset val="134"/>
    </font>
    <font>
      <b/>
      <sz val="9"/>
      <name val="Tahoma"/>
      <charset val="134"/>
    </font>
  </fonts>
  <fills count="83">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0" tint="-0.249977111117893"/>
        <bgColor indexed="64"/>
      </patternFill>
    </fill>
    <fill>
      <patternFill patternType="solid">
        <fgColor indexed="43"/>
        <bgColor indexed="64"/>
      </patternFill>
    </fill>
    <fill>
      <patternFill patternType="solid">
        <fgColor theme="6"/>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92D050"/>
        <bgColor indexed="64"/>
      </patternFill>
    </fill>
    <fill>
      <patternFill patternType="solid">
        <fgColor indexed="42"/>
        <bgColor indexed="64"/>
      </patternFill>
    </fill>
    <fill>
      <patternFill patternType="solid">
        <fgColor rgb="FFFFC7CE"/>
        <bgColor indexed="64"/>
      </patternFill>
    </fill>
    <fill>
      <patternFill patternType="solid">
        <fgColor theme="8" tint="0.79985961485641"/>
        <bgColor indexed="64"/>
      </patternFill>
    </fill>
    <fill>
      <patternFill patternType="solid">
        <fgColor theme="0" tint="-0.349986266670736"/>
        <bgColor indexed="64"/>
      </patternFill>
    </fill>
    <fill>
      <patternFill patternType="solid">
        <fgColor theme="9" tint="0.3998535111545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9" tint="0.79985961485641"/>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3">
    <border>
      <left/>
      <right/>
      <top/>
      <bottom/>
      <diagonal/>
    </border>
    <border>
      <left/>
      <right/>
      <top/>
      <bottom style="thin">
        <color auto="1"/>
      </bottom>
      <diagonal/>
    </border>
    <border>
      <left/>
      <right/>
      <top style="thin">
        <color auto="1"/>
      </top>
      <bottom/>
      <diagonal/>
    </border>
    <border>
      <left style="thin">
        <color theme="0"/>
      </left>
      <right style="thin">
        <color theme="0"/>
      </right>
      <top style="thin">
        <color theme="0"/>
      </top>
      <bottom style="thin">
        <color theme="0"/>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right/>
      <top style="medium">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22562">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0" fillId="0" borderId="0" applyFont="0" applyFill="0" applyBorder="0" applyAlignment="0" applyProtection="0"/>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 fillId="18" borderId="12" applyNumberFormat="0" applyFon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3" applyNumberFormat="0" applyFill="0" applyAlignment="0" applyProtection="0">
      <alignment vertical="center"/>
    </xf>
    <xf numFmtId="0" fontId="33" fillId="0" borderId="13" applyNumberFormat="0" applyFill="0" applyAlignment="0" applyProtection="0">
      <alignment vertical="center"/>
    </xf>
    <xf numFmtId="0" fontId="34" fillId="0" borderId="14" applyNumberFormat="0" applyFill="0" applyAlignment="0" applyProtection="0">
      <alignment vertical="center"/>
    </xf>
    <xf numFmtId="0" fontId="34" fillId="0" borderId="0" applyNumberFormat="0" applyFill="0" applyBorder="0" applyAlignment="0" applyProtection="0">
      <alignment vertical="center"/>
    </xf>
    <xf numFmtId="0" fontId="35" fillId="19" borderId="15" applyNumberFormat="0" applyAlignment="0" applyProtection="0">
      <alignment vertical="center"/>
    </xf>
    <xf numFmtId="0" fontId="36" fillId="20" borderId="16" applyNumberFormat="0" applyAlignment="0" applyProtection="0">
      <alignment vertical="center"/>
    </xf>
    <xf numFmtId="0" fontId="37" fillId="20" borderId="15" applyNumberFormat="0" applyAlignment="0" applyProtection="0">
      <alignment vertical="center"/>
    </xf>
    <xf numFmtId="0" fontId="38" fillId="21" borderId="17" applyNumberFormat="0" applyAlignment="0" applyProtection="0">
      <alignment vertical="center"/>
    </xf>
    <xf numFmtId="0" fontId="39" fillId="0" borderId="18" applyNumberFormat="0" applyFill="0" applyAlignment="0" applyProtection="0">
      <alignment vertical="center"/>
    </xf>
    <xf numFmtId="0" fontId="40" fillId="0" borderId="19" applyNumberFormat="0" applyFill="0" applyAlignment="0" applyProtection="0">
      <alignment vertical="center"/>
    </xf>
    <xf numFmtId="0" fontId="41" fillId="22" borderId="0" applyNumberFormat="0" applyBorder="0" applyAlignment="0" applyProtection="0">
      <alignment vertical="center"/>
    </xf>
    <xf numFmtId="0" fontId="22" fillId="14" borderId="0" applyNumberFormat="0" applyBorder="0" applyAlignment="0" applyProtection="0"/>
    <xf numFmtId="0" fontId="42" fillId="23" borderId="0" applyNumberFormat="0" applyBorder="0" applyAlignment="0" applyProtection="0">
      <alignment vertical="center"/>
    </xf>
    <xf numFmtId="0" fontId="43" fillId="24" borderId="0" applyNumberFormat="0" applyBorder="0" applyAlignment="0" applyProtection="0">
      <alignment vertical="center"/>
    </xf>
    <xf numFmtId="0" fontId="44" fillId="25" borderId="0" applyNumberFormat="0" applyBorder="0" applyAlignment="0" applyProtection="0">
      <alignment vertical="center"/>
    </xf>
    <xf numFmtId="0" fontId="44"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4" fillId="29" borderId="0" applyNumberFormat="0" applyBorder="0" applyAlignment="0" applyProtection="0">
      <alignment vertical="center"/>
    </xf>
    <xf numFmtId="0" fontId="44"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3" fillId="35" borderId="0" applyNumberFormat="0" applyBorder="0" applyAlignment="0" applyProtection="0">
      <alignment vertical="center"/>
    </xf>
    <xf numFmtId="0" fontId="43" fillId="36" borderId="0" applyNumberFormat="0" applyBorder="0" applyAlignment="0" applyProtection="0">
      <alignment vertical="center"/>
    </xf>
    <xf numFmtId="0" fontId="44" fillId="37" borderId="0" applyNumberFormat="0" applyBorder="0" applyAlignment="0" applyProtection="0">
      <alignment vertical="center"/>
    </xf>
    <xf numFmtId="0" fontId="44" fillId="38" borderId="0" applyNumberFormat="0" applyBorder="0" applyAlignment="0" applyProtection="0">
      <alignment vertical="center"/>
    </xf>
    <xf numFmtId="0" fontId="43" fillId="39" borderId="0" applyNumberFormat="0" applyBorder="0" applyAlignment="0" applyProtection="0">
      <alignment vertical="center"/>
    </xf>
    <xf numFmtId="0" fontId="43" fillId="40" borderId="0" applyNumberFormat="0" applyBorder="0" applyAlignment="0" applyProtection="0">
      <alignment vertical="center"/>
    </xf>
    <xf numFmtId="0" fontId="44" fillId="41" borderId="0" applyNumberFormat="0" applyBorder="0" applyAlignment="0" applyProtection="0">
      <alignment vertical="center"/>
    </xf>
    <xf numFmtId="0" fontId="44" fillId="42" borderId="0" applyNumberFormat="0" applyBorder="0" applyAlignment="0" applyProtection="0">
      <alignment vertical="center"/>
    </xf>
    <xf numFmtId="0" fontId="43" fillId="43" borderId="0" applyNumberFormat="0" applyBorder="0" applyAlignment="0" applyProtection="0">
      <alignment vertical="center"/>
    </xf>
    <xf numFmtId="0" fontId="43" fillId="44" borderId="0" applyNumberFormat="0" applyBorder="0" applyAlignment="0" applyProtection="0">
      <alignment vertical="center"/>
    </xf>
    <xf numFmtId="0" fontId="44" fillId="45" borderId="0" applyNumberFormat="0" applyBorder="0" applyAlignment="0" applyProtection="0">
      <alignment vertical="center"/>
    </xf>
    <xf numFmtId="0" fontId="44" fillId="46" borderId="0" applyNumberFormat="0" applyBorder="0" applyAlignment="0" applyProtection="0">
      <alignment vertical="center"/>
    </xf>
    <xf numFmtId="0" fontId="43" fillId="47" borderId="0" applyNumberFormat="0" applyBorder="0" applyAlignment="0" applyProtection="0">
      <alignment vertical="center"/>
    </xf>
    <xf numFmtId="0" fontId="45" fillId="0" borderId="0" applyNumberFormat="0" applyFill="0" applyBorder="0" applyAlignment="0" applyProtection="0">
      <alignment vertical="center"/>
    </xf>
    <xf numFmtId="0" fontId="46" fillId="48" borderId="0" applyNumberFormat="0" applyBorder="0" applyAlignment="0" applyProtection="0"/>
    <xf numFmtId="0" fontId="46" fillId="9" borderId="0" applyNumberFormat="0" applyBorder="0" applyAlignment="0" applyProtection="0"/>
    <xf numFmtId="0" fontId="46" fillId="13" borderId="0" applyNumberFormat="0" applyBorder="0" applyAlignment="0" applyProtection="0"/>
    <xf numFmtId="0" fontId="46" fillId="49" borderId="0" applyNumberFormat="0" applyBorder="0" applyAlignment="0" applyProtection="0"/>
    <xf numFmtId="0" fontId="46" fillId="50" borderId="0" applyNumberFormat="0" applyBorder="0" applyAlignment="0" applyProtection="0"/>
    <xf numFmtId="0" fontId="46" fillId="10"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52"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52" borderId="0" applyNumberFormat="0" applyBorder="0" applyAlignment="0" applyProtection="0"/>
    <xf numFmtId="0" fontId="47" fillId="9" borderId="0" applyNumberFormat="0" applyBorder="0" applyAlignment="0" applyProtection="0"/>
    <xf numFmtId="0" fontId="47" fillId="52" borderId="0" applyNumberFormat="0" applyBorder="0" applyAlignment="0" applyProtection="0"/>
    <xf numFmtId="0" fontId="47" fillId="9" borderId="0" applyNumberFormat="0" applyBorder="0" applyAlignment="0" applyProtection="0"/>
    <xf numFmtId="0" fontId="47" fillId="52" borderId="0" applyNumberFormat="0" applyBorder="0" applyAlignment="0" applyProtection="0"/>
    <xf numFmtId="0" fontId="47" fillId="9" borderId="0" applyNumberFormat="0" applyBorder="0" applyAlignment="0" applyProtection="0"/>
    <xf numFmtId="0" fontId="47" fillId="52"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5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53" borderId="0" applyNumberFormat="0" applyBorder="0" applyAlignment="0" applyProtection="0"/>
    <xf numFmtId="0" fontId="47" fillId="13" borderId="0" applyNumberFormat="0" applyBorder="0" applyAlignment="0" applyProtection="0"/>
    <xf numFmtId="0" fontId="47" fillId="53" borderId="0" applyNumberFormat="0" applyBorder="0" applyAlignment="0" applyProtection="0"/>
    <xf numFmtId="0" fontId="47" fillId="13" borderId="0" applyNumberFormat="0" applyBorder="0" applyAlignment="0" applyProtection="0"/>
    <xf numFmtId="0" fontId="47" fillId="53" borderId="0" applyNumberFormat="0" applyBorder="0" applyAlignment="0" applyProtection="0"/>
    <xf numFmtId="0" fontId="47" fillId="13" borderId="0" applyNumberFormat="0" applyBorder="0" applyAlignment="0" applyProtection="0"/>
    <xf numFmtId="0" fontId="47" fillId="5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49"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10"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10" borderId="0" applyNumberFormat="0" applyBorder="0" applyAlignment="0" applyProtection="0"/>
    <xf numFmtId="0" fontId="47" fillId="49" borderId="0" applyNumberFormat="0" applyBorder="0" applyAlignment="0" applyProtection="0"/>
    <xf numFmtId="0" fontId="47" fillId="10" borderId="0" applyNumberFormat="0" applyBorder="0" applyAlignment="0" applyProtection="0"/>
    <xf numFmtId="0" fontId="47" fillId="49" borderId="0" applyNumberFormat="0" applyBorder="0" applyAlignment="0" applyProtection="0"/>
    <xf numFmtId="0" fontId="47" fillId="10" borderId="0" applyNumberFormat="0" applyBorder="0" applyAlignment="0" applyProtection="0"/>
    <xf numFmtId="0" fontId="47" fillId="49" borderId="0" applyNumberFormat="0" applyBorder="0" applyAlignment="0" applyProtection="0"/>
    <xf numFmtId="0" fontId="47" fillId="10"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 fillId="54" borderId="0" applyNumberFormat="0" applyBorder="0" applyAlignment="0" applyProtection="0"/>
    <xf numFmtId="0" fontId="4" fillId="54"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53" borderId="0" applyNumberFormat="0" applyBorder="0" applyAlignment="0" applyProtection="0"/>
    <xf numFmtId="0" fontId="47" fillId="10" borderId="0" applyNumberFormat="0" applyBorder="0" applyAlignment="0" applyProtection="0"/>
    <xf numFmtId="0" fontId="47" fillId="10" borderId="0" applyNumberFormat="0" applyBorder="0" applyAlignment="0" applyProtection="0"/>
    <xf numFmtId="0" fontId="47" fillId="48" borderId="0" applyNumberFormat="0" applyBorder="0" applyAlignment="0" applyProtection="0"/>
    <xf numFmtId="0" fontId="47" fillId="9" borderId="0" applyNumberFormat="0" applyBorder="0" applyAlignment="0" applyProtection="0"/>
    <xf numFmtId="0" fontId="47" fillId="13"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47" fillId="10" borderId="0" applyNumberFormat="0" applyBorder="0" applyAlignment="0" applyProtection="0"/>
    <xf numFmtId="49" fontId="48" fillId="0" borderId="11" applyNumberFormat="0" applyFont="0" applyFill="0" applyBorder="0" applyProtection="0">
      <alignment horizontal="left" vertical="center" indent="2"/>
    </xf>
    <xf numFmtId="0" fontId="46" fillId="51" borderId="0" applyNumberFormat="0" applyBorder="0" applyAlignment="0" applyProtection="0"/>
    <xf numFmtId="0" fontId="46" fillId="52" borderId="0" applyNumberFormat="0" applyBorder="0" applyAlignment="0" applyProtection="0"/>
    <xf numFmtId="0" fontId="46" fillId="55" borderId="0" applyNumberFormat="0" applyBorder="0" applyAlignment="0" applyProtection="0"/>
    <xf numFmtId="0" fontId="46" fillId="49" borderId="0" applyNumberFormat="0" applyBorder="0" applyAlignment="0" applyProtection="0"/>
    <xf numFmtId="0" fontId="46" fillId="51" borderId="0" applyNumberFormat="0" applyBorder="0" applyAlignment="0" applyProtection="0"/>
    <xf numFmtId="0" fontId="46" fillId="56"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55"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7" borderId="0" applyNumberFormat="0" applyBorder="0" applyAlignment="0" applyProtection="0"/>
    <xf numFmtId="0" fontId="47" fillId="7"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7"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7" borderId="0" applyNumberFormat="0" applyBorder="0" applyAlignment="0" applyProtection="0"/>
    <xf numFmtId="0" fontId="47" fillId="55" borderId="0" applyNumberFormat="0" applyBorder="0" applyAlignment="0" applyProtection="0"/>
    <xf numFmtId="0" fontId="47" fillId="7" borderId="0" applyNumberFormat="0" applyBorder="0" applyAlignment="0" applyProtection="0"/>
    <xf numFmtId="0" fontId="47" fillId="55" borderId="0" applyNumberFormat="0" applyBorder="0" applyAlignment="0" applyProtection="0"/>
    <xf numFmtId="0" fontId="47" fillId="7" borderId="0" applyNumberFormat="0" applyBorder="0" applyAlignment="0" applyProtection="0"/>
    <xf numFmtId="0" fontId="47" fillId="55" borderId="0" applyNumberFormat="0" applyBorder="0" applyAlignment="0" applyProtection="0"/>
    <xf numFmtId="0" fontId="47" fillId="7"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4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9" borderId="0" applyNumberFormat="0" applyBorder="0" applyAlignment="0" applyProtection="0"/>
    <xf numFmtId="0" fontId="47" fillId="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9" borderId="0" applyNumberFormat="0" applyBorder="0" applyAlignment="0" applyProtection="0"/>
    <xf numFmtId="0" fontId="47" fillId="49" borderId="0" applyNumberFormat="0" applyBorder="0" applyAlignment="0" applyProtection="0"/>
    <xf numFmtId="0" fontId="47" fillId="9" borderId="0" applyNumberFormat="0" applyBorder="0" applyAlignment="0" applyProtection="0"/>
    <xf numFmtId="0" fontId="47" fillId="49" borderId="0" applyNumberFormat="0" applyBorder="0" applyAlignment="0" applyProtection="0"/>
    <xf numFmtId="0" fontId="47" fillId="9" borderId="0" applyNumberFormat="0" applyBorder="0" applyAlignment="0" applyProtection="0"/>
    <xf numFmtId="0" fontId="47" fillId="49" borderId="0" applyNumberFormat="0" applyBorder="0" applyAlignment="0" applyProtection="0"/>
    <xf numFmtId="0" fontId="47" fillId="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3"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3" borderId="0" applyNumberFormat="0" applyBorder="0" applyAlignment="0" applyProtection="0"/>
    <xf numFmtId="0" fontId="47" fillId="56" borderId="0" applyNumberFormat="0" applyBorder="0" applyAlignment="0" applyProtection="0"/>
    <xf numFmtId="0" fontId="47" fillId="53" borderId="0" applyNumberFormat="0" applyBorder="0" applyAlignment="0" applyProtection="0"/>
    <xf numFmtId="0" fontId="47" fillId="56" borderId="0" applyNumberFormat="0" applyBorder="0" applyAlignment="0" applyProtection="0"/>
    <xf numFmtId="0" fontId="47" fillId="53" borderId="0" applyNumberFormat="0" applyBorder="0" applyAlignment="0" applyProtection="0"/>
    <xf numFmtId="0" fontId="47" fillId="56" borderId="0" applyNumberFormat="0" applyBorder="0" applyAlignment="0" applyProtection="0"/>
    <xf numFmtId="0" fontId="47" fillId="53"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1" borderId="0" applyNumberFormat="0" applyBorder="0" applyAlignment="0" applyProtection="0"/>
    <xf numFmtId="0" fontId="47" fillId="52" borderId="0" applyNumberFormat="0" applyBorder="0" applyAlignment="0" applyProtection="0"/>
    <xf numFmtId="0" fontId="47" fillId="55" borderId="0" applyNumberFormat="0" applyBorder="0" applyAlignment="0" applyProtection="0"/>
    <xf numFmtId="0" fontId="47" fillId="49" borderId="0" applyNumberFormat="0" applyBorder="0" applyAlignment="0" applyProtection="0"/>
    <xf numFmtId="0" fontId="47" fillId="51" borderId="0" applyNumberFormat="0" applyBorder="0" applyAlignment="0" applyProtection="0"/>
    <xf numFmtId="0" fontId="47" fillId="56" borderId="0" applyNumberFormat="0" applyBorder="0" applyAlignment="0" applyProtection="0"/>
    <xf numFmtId="0" fontId="0" fillId="0" borderId="0" applyNumberFormat="0" applyFont="0" applyFill="0" applyBorder="0" applyProtection="0">
      <alignment horizontal="left" vertical="center" indent="5"/>
    </xf>
    <xf numFmtId="0" fontId="49" fillId="57" borderId="0" applyNumberFormat="0" applyBorder="0" applyAlignment="0" applyProtection="0"/>
    <xf numFmtId="0" fontId="49" fillId="52" borderId="0" applyNumberFormat="0" applyBorder="0" applyAlignment="0" applyProtection="0"/>
    <xf numFmtId="0" fontId="49" fillId="55" borderId="0" applyNumberFormat="0" applyBorder="0" applyAlignment="0" applyProtection="0"/>
    <xf numFmtId="0" fontId="49" fillId="58" borderId="0" applyNumberFormat="0" applyBorder="0" applyAlignment="0" applyProtection="0"/>
    <xf numFmtId="0" fontId="49" fillId="59" borderId="0" applyNumberFormat="0" applyBorder="0" applyAlignment="0" applyProtection="0"/>
    <xf numFmtId="0" fontId="49" fillId="60"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0" borderId="0" applyNumberFormat="0" applyBorder="0" applyAlignment="0" applyProtection="0"/>
    <xf numFmtId="0" fontId="50" fillId="57"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7"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61" borderId="0" applyNumberFormat="0" applyBorder="0" applyAlignment="0" applyProtection="0"/>
    <xf numFmtId="0" fontId="50" fillId="52"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6" borderId="0" applyNumberFormat="0" applyBorder="0" applyAlignment="0" applyProtection="0"/>
    <xf numFmtId="0" fontId="50" fillId="55"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5"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9" borderId="0" applyNumberFormat="0" applyBorder="0" applyAlignment="0" applyProtection="0"/>
    <xf numFmtId="0" fontId="50" fillId="58"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0" borderId="0" applyNumberFormat="0" applyBorder="0" applyAlignment="0" applyProtection="0"/>
    <xf numFmtId="0" fontId="50" fillId="59"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0" borderId="0" applyNumberFormat="0" applyBorder="0" applyAlignment="0" applyProtection="0"/>
    <xf numFmtId="0" fontId="50" fillId="50"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52" borderId="0" applyNumberFormat="0" applyBorder="0" applyAlignment="0" applyProtection="0"/>
    <xf numFmtId="0" fontId="50" fillId="60"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52" borderId="0" applyNumberFormat="0" applyBorder="0" applyAlignment="0" applyProtection="0"/>
    <xf numFmtId="0" fontId="50" fillId="52"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57" borderId="0" applyNumberFormat="0" applyBorder="0" applyAlignment="0" applyProtection="0"/>
    <xf numFmtId="0" fontId="50" fillId="52" borderId="0" applyNumberFormat="0" applyBorder="0" applyAlignment="0" applyProtection="0"/>
    <xf numFmtId="0" fontId="50" fillId="55"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50" fillId="60" borderId="0" applyNumberFormat="0" applyBorder="0" applyAlignment="0" applyProtection="0"/>
    <xf numFmtId="0" fontId="50" fillId="58"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3" borderId="0" applyNumberFormat="0" applyBorder="0" applyAlignment="0" applyProtection="0"/>
    <xf numFmtId="0" fontId="50" fillId="62"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3" borderId="0" applyNumberFormat="0" applyBorder="0" applyAlignment="0" applyProtection="0"/>
    <xf numFmtId="0" fontId="50" fillId="63"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2"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1" borderId="0" applyNumberFormat="0" applyBorder="0" applyAlignment="0" applyProtection="0"/>
    <xf numFmtId="0" fontId="50" fillId="64"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56" borderId="0" applyNumberFormat="0" applyBorder="0" applyAlignment="0" applyProtection="0"/>
    <xf numFmtId="0" fontId="50" fillId="65"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56" borderId="0" applyNumberFormat="0" applyBorder="0" applyAlignment="0" applyProtection="0"/>
    <xf numFmtId="0" fontId="50" fillId="56"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65"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66" borderId="0" applyNumberFormat="0" applyBorder="0" applyAlignment="0" applyProtection="0"/>
    <xf numFmtId="0" fontId="50" fillId="58" borderId="0" applyNumberFormat="0" applyBorder="0" applyAlignment="0" applyProtection="0"/>
    <xf numFmtId="0" fontId="50" fillId="66" borderId="0" applyNumberFormat="0" applyBorder="0" applyAlignment="0" applyProtection="0"/>
    <xf numFmtId="0" fontId="50" fillId="66" borderId="0" applyNumberFormat="0" applyBorder="0" applyAlignment="0" applyProtection="0"/>
    <xf numFmtId="0" fontId="50" fillId="66" borderId="0" applyNumberFormat="0" applyBorder="0" applyAlignment="0" applyProtection="0"/>
    <xf numFmtId="0" fontId="50" fillId="66" borderId="0" applyNumberFormat="0" applyBorder="0" applyAlignment="0" applyProtection="0"/>
    <xf numFmtId="0" fontId="50" fillId="66" borderId="0" applyNumberFormat="0" applyBorder="0" applyAlignment="0" applyProtection="0"/>
    <xf numFmtId="0" fontId="50" fillId="66" borderId="0" applyNumberFormat="0" applyBorder="0" applyAlignment="0" applyProtection="0"/>
    <xf numFmtId="0" fontId="50" fillId="66" borderId="0" applyNumberFormat="0" applyBorder="0" applyAlignment="0" applyProtection="0"/>
    <xf numFmtId="0" fontId="50" fillId="66"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66" borderId="0" applyNumberFormat="0" applyBorder="0" applyAlignment="0" applyProtection="0"/>
    <xf numFmtId="0" fontId="50" fillId="66"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59"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4" borderId="0" applyNumberFormat="0" applyBorder="0" applyAlignment="0" applyProtection="0"/>
    <xf numFmtId="0" fontId="50" fillId="61"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4" borderId="0" applyNumberFormat="0" applyBorder="0" applyAlignment="0" applyProtection="0"/>
    <xf numFmtId="0" fontId="50" fillId="64"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0" fillId="61" borderId="0" applyNumberFormat="0" applyBorder="0" applyAlignment="0" applyProtection="0"/>
    <xf numFmtId="0" fontId="51" fillId="50" borderId="0" applyBorder="0" applyAlignment="0"/>
    <xf numFmtId="0" fontId="48" fillId="50" borderId="0" applyBorder="0">
      <alignment horizontal="right" vertical="center"/>
    </xf>
    <xf numFmtId="0" fontId="48" fillId="13" borderId="0" applyBorder="0">
      <alignment horizontal="right" vertical="center"/>
    </xf>
    <xf numFmtId="0" fontId="48" fillId="13" borderId="0" applyBorder="0">
      <alignment horizontal="right" vertical="center"/>
    </xf>
    <xf numFmtId="0" fontId="52" fillId="13" borderId="11">
      <alignment horizontal="right" vertical="center"/>
    </xf>
    <xf numFmtId="0" fontId="53" fillId="13" borderId="11">
      <alignment horizontal="right" vertical="center"/>
    </xf>
    <xf numFmtId="0" fontId="52" fillId="10" borderId="11">
      <alignment horizontal="right" vertical="center"/>
    </xf>
    <xf numFmtId="0" fontId="52" fillId="10" borderId="11">
      <alignment horizontal="right" vertical="center"/>
    </xf>
    <xf numFmtId="0" fontId="52" fillId="10" borderId="20">
      <alignment horizontal="right" vertical="center"/>
    </xf>
    <xf numFmtId="0" fontId="52" fillId="10" borderId="21">
      <alignment horizontal="right" vertical="center"/>
    </xf>
    <xf numFmtId="0" fontId="52" fillId="10" borderId="22">
      <alignment horizontal="right" vertical="center"/>
    </xf>
    <xf numFmtId="0" fontId="50" fillId="62" borderId="0" applyNumberFormat="0" applyBorder="0" applyAlignment="0" applyProtection="0"/>
    <xf numFmtId="0" fontId="50" fillId="64" borderId="0" applyNumberFormat="0" applyBorder="0" applyAlignment="0" applyProtection="0"/>
    <xf numFmtId="0" fontId="50" fillId="65" borderId="0" applyNumberFormat="0" applyBorder="0" applyAlignment="0" applyProtection="0"/>
    <xf numFmtId="0" fontId="50" fillId="58" borderId="0" applyNumberFormat="0" applyBorder="0" applyAlignment="0" applyProtection="0"/>
    <xf numFmtId="0" fontId="50" fillId="59" borderId="0" applyNumberFormat="0" applyBorder="0" applyAlignment="0" applyProtection="0"/>
    <xf numFmtId="0" fontId="50" fillId="61" borderId="0" applyNumberFormat="0" applyBorder="0" applyAlignment="0" applyProtection="0"/>
    <xf numFmtId="0" fontId="54" fillId="11" borderId="23" applyNumberFormat="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49" borderId="0" applyNumberFormat="0" applyBorder="0" applyAlignment="0" applyProtection="0"/>
    <xf numFmtId="0" fontId="55" fillId="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49" borderId="0" applyNumberFormat="0" applyBorder="0" applyAlignment="0" applyProtection="0"/>
    <xf numFmtId="0" fontId="55" fillId="4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22" fillId="14"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5" fillId="9" borderId="0" applyNumberFormat="0" applyBorder="0" applyAlignment="0" applyProtection="0"/>
    <xf numFmtId="0" fontId="56" fillId="11" borderId="24" applyNumberFormat="0" applyAlignment="0" applyProtection="0"/>
    <xf numFmtId="0" fontId="57" fillId="10" borderId="24" applyNumberFormat="0" applyAlignment="0" applyProtection="0"/>
    <xf numFmtId="4" fontId="51" fillId="0" borderId="25" applyFill="0" applyBorder="0" applyProtection="0">
      <alignment horizontal="right" vertical="center"/>
    </xf>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8" fillId="67" borderId="24" applyNumberFormat="0" applyAlignment="0" applyProtection="0"/>
    <xf numFmtId="0" fontId="56" fillId="11" borderId="24" applyNumberFormat="0" applyAlignment="0" applyProtection="0"/>
    <xf numFmtId="0" fontId="58" fillId="67" borderId="24" applyNumberFormat="0" applyAlignment="0" applyProtection="0"/>
    <xf numFmtId="0" fontId="58" fillId="67" borderId="24" applyNumberFormat="0" applyAlignment="0" applyProtection="0"/>
    <xf numFmtId="0" fontId="58" fillId="67" borderId="24" applyNumberFormat="0" applyAlignment="0" applyProtection="0"/>
    <xf numFmtId="0" fontId="58" fillId="67" borderId="24" applyNumberFormat="0" applyAlignment="0" applyProtection="0"/>
    <xf numFmtId="0" fontId="58" fillId="67" borderId="24" applyNumberFormat="0" applyAlignment="0" applyProtection="0"/>
    <xf numFmtId="0" fontId="58" fillId="67" borderId="24" applyNumberFormat="0" applyAlignment="0" applyProtection="0"/>
    <xf numFmtId="0" fontId="58" fillId="67" borderId="24" applyNumberFormat="0" applyAlignment="0" applyProtection="0"/>
    <xf numFmtId="0" fontId="58" fillId="67"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8" fillId="67" borderId="24" applyNumberFormat="0" applyAlignment="0" applyProtection="0"/>
    <xf numFmtId="0" fontId="58" fillId="67"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6" fillId="11" borderId="24"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59" fillId="68" borderId="26" applyNumberFormat="0" applyAlignment="0" applyProtection="0"/>
    <xf numFmtId="0" fontId="60" fillId="0" borderId="0" applyNumberFormat="0" applyFill="0" applyBorder="0" applyAlignment="0" applyProtection="0"/>
    <xf numFmtId="0" fontId="61" fillId="0" borderId="27" applyNumberFormat="0" applyFill="0" applyAlignment="0" applyProtection="0"/>
    <xf numFmtId="0" fontId="62" fillId="0" borderId="28" applyNumberFormat="0" applyFill="0" applyAlignment="0" applyProtection="0"/>
    <xf numFmtId="0" fontId="63" fillId="0" borderId="29" applyNumberFormat="0" applyFill="0" applyAlignment="0" applyProtection="0"/>
    <xf numFmtId="0" fontId="63" fillId="0" borderId="0" applyNumberFormat="0" applyFill="0" applyBorder="0" applyAlignment="0" applyProtection="0"/>
    <xf numFmtId="49" fontId="0" fillId="50" borderId="30">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47"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47" fillId="0" borderId="0" applyFont="0" applyFill="0" applyBorder="0" applyAlignment="0" applyProtection="0"/>
    <xf numFmtId="178" fontId="0" fillId="0" borderId="0" applyFont="0" applyFill="0" applyBorder="0" applyAlignment="0" applyProtection="0"/>
    <xf numFmtId="180" fontId="64" fillId="0" borderId="0" applyFont="0" applyFill="0" applyBorder="0" applyAlignment="0" applyProtection="0"/>
    <xf numFmtId="43" fontId="47"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 fillId="0" borderId="0" applyFont="0" applyFill="0" applyBorder="0" applyAlignment="0" applyProtection="0"/>
    <xf numFmtId="43" fontId="0" fillId="0" borderId="0" applyFont="0" applyFill="0" applyBorder="0" applyAlignment="0" applyProtection="0"/>
    <xf numFmtId="43" fontId="47" fillId="0" borderId="0" applyFont="0" applyFill="0" applyBorder="0" applyAlignment="0" applyProtection="0"/>
    <xf numFmtId="43" fontId="0" fillId="0" borderId="0" applyFont="0" applyFill="0" applyBorder="0" applyAlignment="0" applyProtection="0"/>
    <xf numFmtId="43" fontId="47"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0" fontId="52"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48" fillId="10" borderId="31">
      <alignment horizontal="left" vertical="center" wrapText="1" indent="2"/>
    </xf>
    <xf numFmtId="0" fontId="48" fillId="0" borderId="31">
      <alignment horizontal="left" vertical="center" wrapText="1" indent="2"/>
    </xf>
    <xf numFmtId="0" fontId="48" fillId="13" borderId="21">
      <alignment horizontal="left" vertical="center"/>
    </xf>
    <xf numFmtId="0" fontId="52" fillId="0" borderId="32">
      <alignment horizontal="left" vertical="top" wrapText="1"/>
    </xf>
    <xf numFmtId="3" fontId="66" fillId="0" borderId="30">
      <alignment horizontal="right" vertical="top"/>
    </xf>
    <xf numFmtId="0" fontId="67" fillId="10" borderId="24" applyNumberFormat="0" applyAlignment="0" applyProtection="0"/>
    <xf numFmtId="0" fontId="68" fillId="68" borderId="26" applyNumberFormat="0" applyAlignment="0" applyProtection="0"/>
    <xf numFmtId="0" fontId="69" fillId="0" borderId="8"/>
    <xf numFmtId="0" fontId="12" fillId="59" borderId="11">
      <alignment horizontal="centerContinuous" vertical="top" wrapText="1"/>
    </xf>
    <xf numFmtId="0" fontId="70" fillId="0" borderId="0">
      <alignment vertical="top" wrapText="1"/>
    </xf>
    <xf numFmtId="0" fontId="71" fillId="0" borderId="33" applyNumberFormat="0" applyFill="0" applyAlignment="0" applyProtection="0"/>
    <xf numFmtId="0" fontId="72" fillId="0" borderId="0" applyNumberFormat="0" applyFill="0" applyBorder="0" applyAlignment="0" applyProtection="0"/>
    <xf numFmtId="0" fontId="73"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43" fontId="0" fillId="0" borderId="0" applyFont="0" applyFill="0" applyBorder="0" applyAlignment="0" applyProtection="0"/>
    <xf numFmtId="0" fontId="7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50" borderId="0" applyNumberFormat="0" applyBorder="0" applyAlignment="0" applyProtection="0"/>
    <xf numFmtId="0" fontId="75" fillId="13" borderId="0" applyNumberFormat="0" applyBorder="0" applyAlignment="0" applyProtection="0"/>
    <xf numFmtId="0" fontId="76" fillId="69" borderId="0" applyNumberFormat="0" applyBorder="0" applyAlignment="0" applyProtection="0"/>
    <xf numFmtId="0" fontId="75" fillId="13" borderId="0" applyNumberFormat="0" applyBorder="0" applyAlignment="0" applyProtection="0"/>
    <xf numFmtId="0" fontId="75" fillId="50" borderId="0" applyNumberFormat="0" applyBorder="0" applyAlignment="0" applyProtection="0"/>
    <xf numFmtId="0" fontId="75" fillId="13" borderId="0" applyNumberFormat="0" applyBorder="0" applyAlignment="0" applyProtection="0"/>
    <xf numFmtId="0" fontId="76" fillId="69"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50" borderId="0" applyNumberFormat="0" applyBorder="0" applyAlignment="0" applyProtection="0"/>
    <xf numFmtId="0" fontId="75" fillId="50"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7" fillId="69"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5" fillId="13" borderId="0" applyNumberFormat="0" applyBorder="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9" fillId="0" borderId="34" applyNumberFormat="0" applyFill="0" applyAlignment="0" applyProtection="0"/>
    <xf numFmtId="0" fontId="78" fillId="0" borderId="27" applyNumberFormat="0" applyFill="0" applyAlignment="0" applyProtection="0"/>
    <xf numFmtId="0" fontId="79" fillId="0" borderId="34" applyNumberFormat="0" applyFill="0" applyAlignment="0" applyProtection="0"/>
    <xf numFmtId="0" fontId="79" fillId="0" borderId="34" applyNumberFormat="0" applyFill="0" applyAlignment="0" applyProtection="0"/>
    <xf numFmtId="0" fontId="79" fillId="0" borderId="34" applyNumberFormat="0" applyFill="0" applyAlignment="0" applyProtection="0"/>
    <xf numFmtId="0" fontId="79" fillId="0" borderId="34" applyNumberFormat="0" applyFill="0" applyAlignment="0" applyProtection="0"/>
    <xf numFmtId="0" fontId="79" fillId="0" borderId="34" applyNumberFormat="0" applyFill="0" applyAlignment="0" applyProtection="0"/>
    <xf numFmtId="0" fontId="79" fillId="0" borderId="34" applyNumberFormat="0" applyFill="0" applyAlignment="0" applyProtection="0"/>
    <xf numFmtId="0" fontId="79" fillId="0" borderId="34" applyNumberFormat="0" applyFill="0" applyAlignment="0" applyProtection="0"/>
    <xf numFmtId="0" fontId="79" fillId="0" borderId="34"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9" fillId="0" borderId="34" applyNumberFormat="0" applyFill="0" applyAlignment="0" applyProtection="0"/>
    <xf numFmtId="0" fontId="79" fillId="0" borderId="34"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78" fillId="0" borderId="27"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1" fillId="0" borderId="35" applyNumberFormat="0" applyFill="0" applyAlignment="0" applyProtection="0"/>
    <xf numFmtId="0" fontId="80" fillId="0" borderId="28" applyNumberFormat="0" applyFill="0" applyAlignment="0" applyProtection="0"/>
    <xf numFmtId="0" fontId="81" fillId="0" borderId="35" applyNumberFormat="0" applyFill="0" applyAlignment="0" applyProtection="0"/>
    <xf numFmtId="0" fontId="81" fillId="0" borderId="35" applyNumberFormat="0" applyFill="0" applyAlignment="0" applyProtection="0"/>
    <xf numFmtId="0" fontId="81" fillId="0" borderId="35" applyNumberFormat="0" applyFill="0" applyAlignment="0" applyProtection="0"/>
    <xf numFmtId="0" fontId="81" fillId="0" borderId="35" applyNumberFormat="0" applyFill="0" applyAlignment="0" applyProtection="0"/>
    <xf numFmtId="0" fontId="81" fillId="0" borderId="35" applyNumberFormat="0" applyFill="0" applyAlignment="0" applyProtection="0"/>
    <xf numFmtId="0" fontId="81" fillId="0" borderId="35" applyNumberFormat="0" applyFill="0" applyAlignment="0" applyProtection="0"/>
    <xf numFmtId="0" fontId="81" fillId="0" borderId="35" applyNumberFormat="0" applyFill="0" applyAlignment="0" applyProtection="0"/>
    <xf numFmtId="0" fontId="81" fillId="0" borderId="35"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1" fillId="0" borderId="35" applyNumberFormat="0" applyFill="0" applyAlignment="0" applyProtection="0"/>
    <xf numFmtId="0" fontId="81" fillId="0" borderId="35"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0" fillId="0" borderId="28"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36" applyNumberFormat="0" applyFill="0" applyAlignment="0" applyProtection="0"/>
    <xf numFmtId="0" fontId="82" fillId="0" borderId="29"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3" fillId="0" borderId="36" applyNumberFormat="0" applyFill="0" applyAlignment="0" applyProtection="0"/>
    <xf numFmtId="0" fontId="83" fillId="0" borderId="36"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29" applyNumberFormat="0" applyFill="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4" fillId="0" borderId="0" applyNumberFormat="0" applyFill="0" applyBorder="0" applyAlignment="0" applyProtection="0"/>
    <xf numFmtId="0" fontId="85" fillId="0" borderId="37" applyNumberFormat="0" applyFill="0" applyAlignment="0" applyProtection="0"/>
    <xf numFmtId="0" fontId="86" fillId="0" borderId="0" applyNumberFormat="0" applyFill="0" applyBorder="0" applyAlignment="0" applyProtection="0">
      <alignment vertical="top"/>
      <protection locked="0"/>
    </xf>
    <xf numFmtId="0" fontId="87" fillId="0" borderId="0" applyNumberFormat="0" applyFill="0" applyBorder="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7" borderId="24" applyNumberFormat="0" applyAlignment="0" applyProtection="0"/>
    <xf numFmtId="0" fontId="67" fillId="10" borderId="24" applyNumberFormat="0" applyAlignment="0" applyProtection="0"/>
    <xf numFmtId="0" fontId="88" fillId="70" borderId="15" applyNumberFormat="0" applyAlignment="0" applyProtection="0"/>
    <xf numFmtId="0" fontId="67" fillId="10" borderId="24" applyNumberFormat="0" applyAlignment="0" applyProtection="0"/>
    <xf numFmtId="0" fontId="67" fillId="7" borderId="24" applyNumberFormat="0" applyAlignment="0" applyProtection="0"/>
    <xf numFmtId="0" fontId="88" fillId="70" borderId="15" applyNumberFormat="0" applyAlignment="0" applyProtection="0"/>
    <xf numFmtId="0" fontId="67" fillId="7" borderId="24" applyNumberFormat="0" applyAlignment="0" applyProtection="0"/>
    <xf numFmtId="0" fontId="67" fillId="10" borderId="24" applyNumberFormat="0" applyAlignment="0" applyProtection="0"/>
    <xf numFmtId="0" fontId="67" fillId="7" borderId="24" applyNumberFormat="0" applyAlignment="0" applyProtection="0"/>
    <xf numFmtId="0" fontId="67" fillId="7" borderId="24" applyNumberFormat="0" applyAlignment="0" applyProtection="0"/>
    <xf numFmtId="0" fontId="67" fillId="7" borderId="24" applyNumberFormat="0" applyAlignment="0" applyProtection="0"/>
    <xf numFmtId="0" fontId="67" fillId="7" borderId="24" applyNumberFormat="0" applyAlignment="0" applyProtection="0"/>
    <xf numFmtId="0" fontId="67" fillId="7" borderId="24" applyNumberFormat="0" applyAlignment="0" applyProtection="0"/>
    <xf numFmtId="0" fontId="67" fillId="7"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7" borderId="24" applyNumberFormat="0" applyAlignment="0" applyProtection="0"/>
    <xf numFmtId="0" fontId="67" fillId="7"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0" fontId="67" fillId="10" borderId="24" applyNumberFormat="0" applyAlignment="0" applyProtection="0"/>
    <xf numFmtId="4" fontId="48" fillId="0" borderId="0" applyBorder="0">
      <alignment horizontal="right" vertical="center"/>
    </xf>
    <xf numFmtId="0" fontId="48" fillId="0" borderId="11">
      <alignment horizontal="right" vertical="center"/>
    </xf>
    <xf numFmtId="1" fontId="89" fillId="13" borderId="0" applyBorder="0">
      <alignment horizontal="right" vertical="center"/>
    </xf>
    <xf numFmtId="0" fontId="46" fillId="53" borderId="38" applyNumberFormat="0" applyFont="0" applyAlignment="0" applyProtection="0"/>
    <xf numFmtId="0" fontId="49" fillId="62" borderId="0" applyNumberFormat="0" applyBorder="0" applyAlignment="0" applyProtection="0"/>
    <xf numFmtId="0" fontId="49" fillId="64" borderId="0" applyNumberFormat="0" applyBorder="0" applyAlignment="0" applyProtection="0"/>
    <xf numFmtId="0" fontId="49" fillId="65" borderId="0" applyNumberFormat="0" applyBorder="0" applyAlignment="0" applyProtection="0"/>
    <xf numFmtId="0" fontId="49" fillId="58" borderId="0" applyNumberFormat="0" applyBorder="0" applyAlignment="0" applyProtection="0"/>
    <xf numFmtId="0" fontId="49" fillId="59" borderId="0" applyNumberFormat="0" applyBorder="0" applyAlignment="0" applyProtection="0"/>
    <xf numFmtId="0" fontId="49" fillId="61" borderId="0" applyNumberFormat="0" applyBorder="0" applyAlignment="0" applyProtection="0"/>
    <xf numFmtId="0" fontId="90" fillId="13" borderId="0" applyNumberFormat="0" applyBorder="0" applyAlignment="0" applyProtection="0"/>
    <xf numFmtId="0" fontId="91" fillId="11" borderId="23" applyNumberFormat="0" applyAlignment="0" applyProtection="0"/>
    <xf numFmtId="0" fontId="84" fillId="0" borderId="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3" fillId="0" borderId="39" applyNumberFormat="0" applyFill="0" applyAlignment="0" applyProtection="0"/>
    <xf numFmtId="0" fontId="92" fillId="0" borderId="37" applyNumberFormat="0" applyFill="0" applyAlignment="0" applyProtection="0"/>
    <xf numFmtId="0" fontId="93" fillId="0" borderId="39" applyNumberFormat="0" applyFill="0" applyAlignment="0" applyProtection="0"/>
    <xf numFmtId="0" fontId="93" fillId="0" borderId="39" applyNumberFormat="0" applyFill="0" applyAlignment="0" applyProtection="0"/>
    <xf numFmtId="0" fontId="93" fillId="0" borderId="39" applyNumberFormat="0" applyFill="0" applyAlignment="0" applyProtection="0"/>
    <xf numFmtId="0" fontId="93" fillId="0" borderId="39" applyNumberFormat="0" applyFill="0" applyAlignment="0" applyProtection="0"/>
    <xf numFmtId="0" fontId="93" fillId="0" borderId="39" applyNumberFormat="0" applyFill="0" applyAlignment="0" applyProtection="0"/>
    <xf numFmtId="0" fontId="93" fillId="0" borderId="39" applyNumberFormat="0" applyFill="0" applyAlignment="0" applyProtection="0"/>
    <xf numFmtId="0" fontId="93" fillId="0" borderId="39" applyNumberFormat="0" applyFill="0" applyAlignment="0" applyProtection="0"/>
    <xf numFmtId="0" fontId="93" fillId="0" borderId="39"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3" fillId="0" borderId="39" applyNumberFormat="0" applyFill="0" applyAlignment="0" applyProtection="0"/>
    <xf numFmtId="0" fontId="93" fillId="0" borderId="39"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2" fillId="0" borderId="37" applyNumberFormat="0" applyFill="0" applyAlignment="0" applyProtection="0"/>
    <xf numFmtId="0" fontId="94" fillId="0" borderId="0" applyNumberFormat="0" applyFill="0" applyBorder="0" applyAlignment="0" applyProtection="0"/>
    <xf numFmtId="178" fontId="0" fillId="0" borderId="0" applyFont="0" applyFill="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6" fillId="7" borderId="0" applyNumberFormat="0" applyBorder="0" applyAlignment="0" applyProtection="0"/>
    <xf numFmtId="0" fontId="95" fillId="7" borderId="0" applyNumberFormat="0" applyBorder="0" applyAlignment="0" applyProtection="0"/>
    <xf numFmtId="0" fontId="96" fillId="7" borderId="0" applyNumberFormat="0" applyBorder="0" applyAlignment="0" applyProtection="0"/>
    <xf numFmtId="0" fontId="96" fillId="7" borderId="0" applyNumberFormat="0" applyBorder="0" applyAlignment="0" applyProtection="0"/>
    <xf numFmtId="0" fontId="96" fillId="7" borderId="0" applyNumberFormat="0" applyBorder="0" applyAlignment="0" applyProtection="0"/>
    <xf numFmtId="0" fontId="96" fillId="7" borderId="0" applyNumberFormat="0" applyBorder="0" applyAlignment="0" applyProtection="0"/>
    <xf numFmtId="0" fontId="96" fillId="7" borderId="0" applyNumberFormat="0" applyBorder="0" applyAlignment="0" applyProtection="0"/>
    <xf numFmtId="0" fontId="96" fillId="7" borderId="0" applyNumberFormat="0" applyBorder="0" applyAlignment="0" applyProtection="0"/>
    <xf numFmtId="0" fontId="96" fillId="7" borderId="0" applyNumberFormat="0" applyBorder="0" applyAlignment="0" applyProtection="0"/>
    <xf numFmtId="0" fontId="96"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7" fillId="7" borderId="0" applyNumberFormat="0" applyBorder="0" applyAlignment="0" applyProtection="0"/>
    <xf numFmtId="0" fontId="95" fillId="7" borderId="0" applyNumberFormat="0" applyBorder="0" applyAlignment="0" applyProtection="0"/>
    <xf numFmtId="0" fontId="96" fillId="7" borderId="0" applyNumberFormat="0" applyBorder="0" applyAlignment="0" applyProtection="0"/>
    <xf numFmtId="0" fontId="97" fillId="7" borderId="0" applyNumberFormat="0" applyBorder="0" applyAlignment="0" applyProtection="0"/>
    <xf numFmtId="0" fontId="98" fillId="71"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6"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9" fillId="71" borderId="0" applyNumberFormat="0" applyBorder="0" applyAlignment="0" applyProtection="0"/>
    <xf numFmtId="0" fontId="95" fillId="7" borderId="0" applyNumberFormat="0" applyBorder="0" applyAlignment="0" applyProtection="0"/>
    <xf numFmtId="0" fontId="99" fillId="71"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9" fillId="71"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0" fillId="0" borderId="0"/>
    <xf numFmtId="0" fontId="0" fillId="0" borderId="0"/>
    <xf numFmtId="0" fontId="4" fillId="0" borderId="0"/>
    <xf numFmtId="0" fontId="4" fillId="0" borderId="0"/>
    <xf numFmtId="0" fontId="47"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190" fontId="10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0" fontId="100" fillId="0" borderId="0">
      <alignment vertical="center"/>
    </xf>
    <xf numFmtId="190" fontId="100" fillId="0" borderId="0">
      <alignment vertical="center"/>
    </xf>
    <xf numFmtId="190" fontId="100" fillId="0" borderId="0">
      <alignment vertical="center"/>
    </xf>
    <xf numFmtId="0" fontId="4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0" fontId="100" fillId="0" borderId="0">
      <alignment vertical="center"/>
    </xf>
    <xf numFmtId="190" fontId="100" fillId="0" borderId="0">
      <alignment vertical="center"/>
    </xf>
    <xf numFmtId="190" fontId="100" fillId="0" borderId="0">
      <alignment vertical="center"/>
    </xf>
    <xf numFmtId="190" fontId="100"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190" fontId="100" fillId="0" borderId="0">
      <alignment vertical="center"/>
    </xf>
    <xf numFmtId="190" fontId="100" fillId="0" borderId="0">
      <alignment vertical="center"/>
    </xf>
    <xf numFmtId="190" fontId="100" fillId="0" borderId="0">
      <alignment vertical="center"/>
    </xf>
    <xf numFmtId="190" fontId="100"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100" fillId="0" borderId="0">
      <alignment vertical="center"/>
    </xf>
    <xf numFmtId="0" fontId="4"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179" fontId="100" fillId="0" borderId="0">
      <alignment vertical="center"/>
    </xf>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4" fillId="0" borderId="0"/>
    <xf numFmtId="0" fontId="4" fillId="0" borderId="0"/>
    <xf numFmtId="0" fontId="0" fillId="0" borderId="0"/>
    <xf numFmtId="0" fontId="0" fillId="0" borderId="0"/>
    <xf numFmtId="0" fontId="4" fillId="0" borderId="0"/>
    <xf numFmtId="0" fontId="101"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4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7" fillId="0" borderId="0"/>
    <xf numFmtId="0" fontId="0" fillId="0" borderId="0"/>
    <xf numFmtId="0" fontId="102" fillId="0" borderId="0"/>
    <xf numFmtId="0" fontId="4" fillId="0" borderId="0"/>
    <xf numFmtId="0" fontId="0" fillId="0" borderId="0"/>
    <xf numFmtId="0" fontId="4" fillId="0" borderId="0"/>
    <xf numFmtId="0" fontId="4" fillId="0" borderId="0"/>
    <xf numFmtId="0" fontId="47" fillId="0" borderId="0"/>
    <xf numFmtId="0" fontId="4" fillId="0" borderId="0"/>
    <xf numFmtId="0" fontId="4" fillId="0" borderId="0"/>
    <xf numFmtId="0" fontId="0"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7" fillId="0" borderId="0"/>
    <xf numFmtId="0" fontId="4" fillId="0" borderId="0"/>
    <xf numFmtId="0" fontId="4" fillId="0" borderId="0"/>
    <xf numFmtId="0" fontId="4" fillId="0" borderId="0"/>
    <xf numFmtId="0" fontId="4"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7"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0" fillId="0" borderId="0"/>
    <xf numFmtId="0" fontId="4"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103" fillId="0" borderId="0"/>
    <xf numFmtId="191" fontId="100" fillId="0" borderId="0">
      <alignment vertical="center"/>
    </xf>
    <xf numFmtId="0" fontId="47" fillId="0" borderId="0"/>
    <xf numFmtId="0" fontId="103" fillId="0" borderId="0"/>
    <xf numFmtId="0" fontId="0"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102"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0" fillId="0" borderId="0"/>
    <xf numFmtId="0" fontId="0"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02" fillId="0" borderId="0"/>
    <xf numFmtId="0" fontId="0" fillId="0" borderId="0"/>
    <xf numFmtId="0" fontId="0" fillId="0" borderId="0"/>
    <xf numFmtId="0" fontId="0" fillId="0" borderId="0"/>
    <xf numFmtId="0" fontId="102"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4" fillId="0" borderId="0"/>
    <xf numFmtId="0" fontId="0" fillId="0" borderId="0"/>
    <xf numFmtId="0" fontId="47" fillId="0" borderId="0"/>
    <xf numFmtId="0" fontId="0" fillId="0" borderId="0"/>
    <xf numFmtId="0" fontId="0" fillId="0" borderId="0"/>
    <xf numFmtId="0" fontId="4" fillId="0" borderId="0"/>
    <xf numFmtId="0" fontId="4" fillId="0" borderId="0"/>
    <xf numFmtId="0" fontId="0" fillId="0" borderId="0"/>
    <xf numFmtId="0" fontId="4"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104" fillId="0" borderId="0"/>
    <xf numFmtId="0" fontId="104" fillId="0" borderId="0"/>
    <xf numFmtId="0" fontId="0" fillId="0" borderId="0"/>
    <xf numFmtId="0" fontId="104"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4" fillId="0" borderId="0"/>
    <xf numFmtId="0" fontId="105" fillId="0" borderId="0"/>
    <xf numFmtId="0" fontId="104" fillId="0" borderId="0"/>
    <xf numFmtId="0" fontId="105" fillId="0" borderId="0"/>
    <xf numFmtId="0" fontId="104" fillId="0" borderId="0"/>
    <xf numFmtId="0" fontId="104" fillId="0" borderId="0"/>
    <xf numFmtId="0" fontId="104" fillId="0" borderId="0"/>
    <xf numFmtId="0" fontId="104" fillId="0" borderId="0"/>
    <xf numFmtId="0" fontId="104" fillId="0" borderId="0"/>
    <xf numFmtId="0" fontId="4" fillId="0" borderId="0"/>
    <xf numFmtId="0" fontId="0" fillId="0" borderId="0"/>
    <xf numFmtId="0" fontId="0" fillId="0" borderId="0"/>
    <xf numFmtId="0" fontId="0"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47"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5" fillId="0" borderId="0"/>
    <xf numFmtId="0" fontId="47" fillId="0" borderId="0"/>
    <xf numFmtId="0" fontId="0" fillId="0" borderId="0"/>
    <xf numFmtId="0" fontId="47" fillId="0" borderId="0"/>
    <xf numFmtId="0" fontId="4" fillId="0" borderId="0"/>
    <xf numFmtId="0" fontId="0" fillId="0" borderId="0"/>
    <xf numFmtId="0" fontId="0" fillId="0" borderId="0"/>
    <xf numFmtId="0" fontId="0" fillId="0" borderId="0"/>
    <xf numFmtId="0" fontId="0" fillId="0" borderId="0"/>
    <xf numFmtId="0" fontId="102"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102" fillId="0" borderId="0"/>
    <xf numFmtId="0" fontId="0" fillId="0" borderId="0"/>
    <xf numFmtId="0" fontId="0" fillId="0" borderId="0"/>
    <xf numFmtId="0" fontId="0" fillId="0" borderId="0"/>
    <xf numFmtId="0" fontId="0" fillId="0" borderId="0"/>
    <xf numFmtId="0" fontId="4" fillId="0" borderId="0"/>
    <xf numFmtId="0" fontId="4" fillId="0" borderId="0"/>
    <xf numFmtId="0" fontId="47" fillId="0" borderId="0"/>
    <xf numFmtId="0" fontId="102" fillId="0" borderId="0"/>
    <xf numFmtId="0" fontId="0" fillId="0" borderId="0"/>
    <xf numFmtId="0" fontId="10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7" fillId="0" borderId="0"/>
    <xf numFmtId="0" fontId="4"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4" fillId="0" borderId="0"/>
    <xf numFmtId="0" fontId="47"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106"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4" fillId="0" borderId="0"/>
    <xf numFmtId="0" fontId="47" fillId="0" borderId="0"/>
    <xf numFmtId="0" fontId="47"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7" fillId="0" borderId="0"/>
    <xf numFmtId="0" fontId="0" fillId="0" borderId="0"/>
    <xf numFmtId="0" fontId="0" fillId="0" borderId="0"/>
    <xf numFmtId="0" fontId="4" fillId="0" borderId="0"/>
    <xf numFmtId="0" fontId="102" fillId="0" borderId="0"/>
    <xf numFmtId="0" fontId="0" fillId="0" borderId="0"/>
    <xf numFmtId="0" fontId="4" fillId="0" borderId="0"/>
    <xf numFmtId="0" fontId="47" fillId="0" borderId="0"/>
    <xf numFmtId="0" fontId="0" fillId="0" borderId="0"/>
    <xf numFmtId="0" fontId="47" fillId="0" borderId="0"/>
    <xf numFmtId="0" fontId="47" fillId="0" borderId="0"/>
    <xf numFmtId="0" fontId="0" fillId="0" borderId="0"/>
    <xf numFmtId="0" fontId="47" fillId="0" borderId="0"/>
    <xf numFmtId="0" fontId="0" fillId="0" borderId="0"/>
    <xf numFmtId="0" fontId="4" fillId="0" borderId="0"/>
    <xf numFmtId="0" fontId="0" fillId="0" borderId="0"/>
    <xf numFmtId="0" fontId="4" fillId="0" borderId="0"/>
    <xf numFmtId="0" fontId="0" fillId="0" borderId="0"/>
    <xf numFmtId="0" fontId="0" fillId="0" borderId="0" applyNumberFormat="0" applyFont="0" applyFill="0" applyBorder="0" applyAlignment="0" applyProtection="0"/>
    <xf numFmtId="0" fontId="4" fillId="0" borderId="0"/>
    <xf numFmtId="0" fontId="0" fillId="0" borderId="0"/>
    <xf numFmtId="0" fontId="4" fillId="0" borderId="0"/>
    <xf numFmtId="0" fontId="4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7"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4" fillId="0" borderId="0"/>
    <xf numFmtId="0" fontId="47"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3"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0" fillId="0" borderId="0"/>
    <xf numFmtId="0" fontId="0" fillId="0" borderId="0"/>
    <xf numFmtId="0" fontId="0" fillId="0" borderId="0"/>
    <xf numFmtId="0" fontId="103" fillId="0" borderId="0"/>
    <xf numFmtId="0" fontId="0" fillId="0" borderId="0"/>
    <xf numFmtId="0" fontId="47"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0" fontId="0" fillId="0" borderId="0"/>
    <xf numFmtId="0" fontId="4" fillId="0" borderId="0"/>
    <xf numFmtId="0" fontId="0" fillId="0" borderId="0"/>
    <xf numFmtId="0" fontId="4"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7" fillId="0" borderId="0"/>
    <xf numFmtId="4" fontId="48" fillId="0" borderId="11" applyFill="0" applyBorder="0" applyProtection="0">
      <alignment horizontal="right" vertical="center"/>
    </xf>
    <xf numFmtId="0" fontId="51" fillId="0" borderId="0" applyNumberFormat="0" applyFill="0" applyBorder="0" applyProtection="0">
      <alignment horizontal="left" vertical="center"/>
    </xf>
    <xf numFmtId="0" fontId="48" fillId="0" borderId="11" applyNumberFormat="0" applyFill="0" applyAlignment="0" applyProtection="0"/>
    <xf numFmtId="0" fontId="0" fillId="68" borderId="0" applyNumberFormat="0" applyFont="0" applyBorder="0" applyAlignment="0" applyProtection="0"/>
    <xf numFmtId="0" fontId="0" fillId="0" borderId="0"/>
    <xf numFmtId="0" fontId="0" fillId="0" borderId="0"/>
    <xf numFmtId="0" fontId="107" fillId="0" borderId="0"/>
    <xf numFmtId="0" fontId="73" fillId="0" borderId="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 fillId="72" borderId="12"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0" fillId="53" borderId="38" applyNumberFormat="0" applyFont="0" applyAlignment="0" applyProtection="0"/>
    <xf numFmtId="0" fontId="47" fillId="53" borderId="38" applyNumberFormat="0" applyFont="0" applyAlignment="0" applyProtection="0"/>
    <xf numFmtId="0" fontId="0" fillId="53" borderId="38" applyNumberFormat="0" applyFont="0" applyAlignment="0" applyProtection="0"/>
    <xf numFmtId="0" fontId="64" fillId="53" borderId="38" applyNumberFormat="0" applyFont="0" applyAlignment="0" applyProtection="0"/>
    <xf numFmtId="0" fontId="0" fillId="53" borderId="38" applyNumberFormat="0" applyFont="0" applyAlignment="0" applyProtection="0"/>
    <xf numFmtId="0" fontId="64" fillId="53" borderId="38" applyNumberFormat="0" applyFont="0" applyAlignment="0" applyProtection="0"/>
    <xf numFmtId="192" fontId="108"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109" fillId="0" borderId="33" applyNumberFormat="0" applyFill="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67" borderId="23" applyNumberFormat="0" applyAlignment="0" applyProtection="0"/>
    <xf numFmtId="0" fontId="54" fillId="11" borderId="23" applyNumberFormat="0" applyAlignment="0" applyProtection="0"/>
    <xf numFmtId="0" fontId="54" fillId="67" borderId="23" applyNumberFormat="0" applyAlignment="0" applyProtection="0"/>
    <xf numFmtId="0" fontId="54" fillId="67" borderId="23" applyNumberFormat="0" applyAlignment="0" applyProtection="0"/>
    <xf numFmtId="0" fontId="54" fillId="67" borderId="23" applyNumberFormat="0" applyAlignment="0" applyProtection="0"/>
    <xf numFmtId="0" fontId="54" fillId="67" borderId="23" applyNumberFormat="0" applyAlignment="0" applyProtection="0"/>
    <xf numFmtId="0" fontId="54" fillId="67" borderId="23" applyNumberFormat="0" applyAlignment="0" applyProtection="0"/>
    <xf numFmtId="0" fontId="54" fillId="67" borderId="23" applyNumberFormat="0" applyAlignment="0" applyProtection="0"/>
    <xf numFmtId="0" fontId="54" fillId="67" borderId="23" applyNumberFormat="0" applyAlignment="0" applyProtection="0"/>
    <xf numFmtId="0" fontId="54" fillId="67"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67" borderId="23" applyNumberFormat="0" applyAlignment="0" applyProtection="0"/>
    <xf numFmtId="0" fontId="54" fillId="67"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0" fontId="54" fillId="11" borderId="23" applyNumberFormat="0" applyAlignment="0" applyProtection="0"/>
    <xf numFmtId="194" fontId="48" fillId="73" borderId="11" applyNumberFormat="0" applyFont="0" applyBorder="0" applyAlignment="0" applyProtection="0">
      <alignment horizontal="right" vertical="center"/>
    </xf>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5"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65"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4" fillId="0" borderId="0" applyFont="0" applyFill="0" applyBorder="0" applyAlignment="0" applyProtection="0"/>
    <xf numFmtId="9" fontId="0" fillId="0" borderId="0" applyFont="0" applyFill="0" applyBorder="0" applyAlignment="0" applyProtection="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47"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47" fillId="0" borderId="0" applyFont="0" applyFill="0" applyBorder="0" applyAlignment="0" applyProtection="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4" fillId="0" borderId="0" applyFont="0" applyFill="0" applyBorder="0" applyAlignment="0" applyProtection="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7"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4"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4"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4"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64"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4"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5"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0" fontId="110" fillId="0" borderId="0" applyFont="0" applyFill="0" applyBorder="0" applyAlignment="0" applyProtection="0"/>
    <xf numFmtId="195" fontId="110" fillId="0" borderId="0" applyFont="0" applyFill="0" applyBorder="0" applyAlignment="0" applyProtection="0"/>
    <xf numFmtId="196" fontId="110" fillId="0" borderId="0" applyFont="0" applyFill="0" applyBorder="0" applyAlignment="0" applyProtection="0"/>
    <xf numFmtId="0" fontId="111" fillId="9" borderId="0" applyNumberFormat="0" applyBorder="0" applyAlignment="0" applyProtection="0"/>
    <xf numFmtId="0" fontId="55" fillId="9"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7" borderId="0" applyNumberFormat="0" applyBorder="0" applyAlignment="0" applyProtection="0"/>
    <xf numFmtId="0" fontId="48" fillId="68" borderId="11"/>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0" fillId="0" borderId="0">
      <alignment vertical="top" wrapText="1"/>
    </xf>
    <xf numFmtId="0" fontId="4" fillId="0" borderId="0"/>
    <xf numFmtId="0" fontId="4" fillId="0" borderId="0"/>
    <xf numFmtId="0" fontId="4" fillId="0" borderId="0"/>
    <xf numFmtId="0" fontId="70" fillId="0" borderId="0">
      <alignment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3"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73"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0"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64" fillId="0" borderId="11" applyFill="0" applyProtection="0">
      <alignment horizontal="right"/>
    </xf>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49" fontId="64"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74" borderId="11" applyNumberFormat="0" applyProtection="0">
      <alignment horizontal="right"/>
    </xf>
    <xf numFmtId="0" fontId="4" fillId="0" borderId="0"/>
    <xf numFmtId="0" fontId="4" fillId="0" borderId="0"/>
    <xf numFmtId="0" fontId="4" fillId="0" borderId="0"/>
    <xf numFmtId="0" fontId="12" fillId="74"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74"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74" borderId="0" applyNumberFormat="0" applyBorder="0" applyProtection="0">
      <alignment horizontal="left"/>
    </xf>
    <xf numFmtId="0" fontId="4" fillId="0" borderId="0"/>
    <xf numFmtId="0" fontId="4" fillId="0" borderId="0"/>
    <xf numFmtId="0" fontId="4" fillId="0" borderId="0"/>
    <xf numFmtId="0" fontId="19" fillId="74"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5" fillId="74"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74" borderId="11" applyNumberFormat="0" applyProtection="0">
      <alignment horizontal="left"/>
    </xf>
    <xf numFmtId="0" fontId="4" fillId="0" borderId="0"/>
    <xf numFmtId="0" fontId="4" fillId="0" borderId="0"/>
    <xf numFmtId="0" fontId="4" fillId="0" borderId="0"/>
    <xf numFmtId="0" fontId="12" fillId="74"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74"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4" fillId="0" borderId="11" applyNumberFormat="0" applyFill="0" applyProtection="0">
      <alignment horizontal="right"/>
    </xf>
    <xf numFmtId="0" fontId="0"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4"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7" fillId="62" borderId="0" applyNumberFormat="0" applyBorder="0" applyProtection="0">
      <alignment horizontal="left"/>
    </xf>
    <xf numFmtId="0" fontId="4" fillId="0" borderId="0"/>
    <xf numFmtId="0" fontId="4" fillId="0" borderId="0"/>
    <xf numFmtId="0" fontId="4" fillId="0" borderId="0"/>
    <xf numFmtId="0" fontId="117" fillId="62"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6" fillId="62"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49" fontId="64" fillId="0" borderId="11" applyFill="0" applyProtection="0">
      <alignment horizontal="right"/>
    </xf>
    <xf numFmtId="49" fontId="0" fillId="0" borderId="11" applyFill="0" applyProtection="0">
      <alignment horizontal="right"/>
    </xf>
    <xf numFmtId="49" fontId="64" fillId="0" borderId="11" applyFill="0" applyProtection="0">
      <alignment horizontal="right"/>
    </xf>
    <xf numFmtId="0" fontId="114" fillId="74" borderId="11" applyNumberFormat="0" applyProtection="0">
      <alignment horizontal="right"/>
    </xf>
    <xf numFmtId="0" fontId="12" fillId="74" borderId="11" applyNumberFormat="0" applyProtection="0">
      <alignment horizontal="right"/>
    </xf>
    <xf numFmtId="0" fontId="115" fillId="74" borderId="0" applyNumberFormat="0" applyBorder="0" applyProtection="0">
      <alignment horizontal="left"/>
    </xf>
    <xf numFmtId="0" fontId="19" fillId="74" borderId="0" applyNumberFormat="0" applyBorder="0" applyProtection="0">
      <alignment horizontal="left"/>
    </xf>
    <xf numFmtId="0" fontId="114" fillId="74" borderId="11" applyNumberFormat="0" applyProtection="0">
      <alignment horizontal="left"/>
    </xf>
    <xf numFmtId="0" fontId="12" fillId="74" borderId="11" applyNumberFormat="0" applyProtection="0">
      <alignment horizontal="left"/>
    </xf>
    <xf numFmtId="0" fontId="64" fillId="0" borderId="11" applyNumberFormat="0" applyFill="0" applyProtection="0">
      <alignment horizontal="right"/>
    </xf>
    <xf numFmtId="0" fontId="0" fillId="0" borderId="11" applyNumberFormat="0" applyFill="0" applyProtection="0">
      <alignment horizontal="right"/>
    </xf>
    <xf numFmtId="0" fontId="64" fillId="0" borderId="11" applyNumberFormat="0" applyFill="0" applyProtection="0">
      <alignment horizontal="right"/>
    </xf>
    <xf numFmtId="0" fontId="116" fillId="62" borderId="0" applyNumberFormat="0" applyBorder="0" applyProtection="0">
      <alignment horizontal="left"/>
    </xf>
    <xf numFmtId="0" fontId="117" fillId="62" borderId="0" applyNumberFormat="0" applyBorder="0" applyProtection="0">
      <alignment horizontal="left"/>
    </xf>
    <xf numFmtId="0" fontId="118" fillId="75" borderId="0" applyNumberFormat="0" applyBorder="0" applyProtection="0">
      <alignment horizontal="left"/>
    </xf>
    <xf numFmtId="0" fontId="119" fillId="75" borderId="0" applyNumberFormat="0" applyBorder="0" applyProtection="0">
      <alignment horizontal="left"/>
    </xf>
    <xf numFmtId="0" fontId="120" fillId="11" borderId="24" applyNumberFormat="0" applyAlignment="0" applyProtection="0"/>
    <xf numFmtId="197" fontId="121" fillId="76" borderId="4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122" fillId="76" borderId="4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7" fontId="123" fillId="77" borderId="4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78" borderId="41" applyBorder="0">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0" fillId="79" borderId="11">
      <alignmen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80" borderId="5">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4" fillId="81"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60"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82"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4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1" fillId="0" borderId="3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5" fillId="0" borderId="0" applyNumberFormat="0" applyFill="0" applyBorder="0" applyAlignment="0" applyProtection="0"/>
    <xf numFmtId="0" fontId="78"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0" fillId="0" borderId="28"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2" fillId="0" borderId="29"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8" fontId="110" fillId="0" borderId="0" applyFont="0" applyFill="0" applyBorder="0" applyAlignment="0" applyProtection="0"/>
    <xf numFmtId="0" fontId="92" fillId="0" borderId="3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9" fillId="68" borderId="26"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8" fillId="0" borderId="0"/>
    <xf numFmtId="0" fontId="128" fillId="0" borderId="0" applyNumberFormat="0" applyFill="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406">
    <xf numFmtId="0" fontId="0" fillId="0" borderId="0" xfId="0"/>
    <xf numFmtId="0" fontId="1" fillId="2" borderId="0"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2" fillId="0" borderId="0" xfId="0" applyFont="1" applyAlignment="1">
      <alignment vertical="center"/>
    </xf>
    <xf numFmtId="0" fontId="2" fillId="0" borderId="0" xfId="0" applyFont="1" applyFill="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2" fillId="0" borderId="0" xfId="0" applyFont="1" applyFill="1" applyBorder="1" applyAlignment="1">
      <alignment vertical="center" wrapText="1"/>
    </xf>
    <xf numFmtId="0" fontId="0" fillId="0" borderId="0" xfId="0" applyFont="1" applyBorder="1" applyAlignment="1">
      <alignment horizontal="center"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2" fillId="0" borderId="0" xfId="0" applyFont="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wrapText="1"/>
    </xf>
    <xf numFmtId="0" fontId="0" fillId="0" borderId="1" xfId="0" applyFont="1" applyBorder="1" applyAlignment="1">
      <alignment horizontal="center" vertical="center" wrapText="1"/>
    </xf>
    <xf numFmtId="9"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2" fillId="0" borderId="0" xfId="0" applyFont="1" applyAlignment="1">
      <alignment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0" fontId="2" fillId="0" borderId="1" xfId="0" applyFont="1" applyBorder="1" applyAlignment="1">
      <alignment vertical="center" wrapText="1"/>
    </xf>
    <xf numFmtId="9" fontId="0" fillId="0" borderId="1" xfId="3" applyFont="1" applyBorder="1" applyAlignment="1">
      <alignment horizontal="center" vertical="center" wrapText="1"/>
    </xf>
    <xf numFmtId="0" fontId="0" fillId="0" borderId="1" xfId="3" applyNumberFormat="1" applyFont="1" applyBorder="1" applyAlignment="1">
      <alignment horizontal="center" vertical="center" wrapText="1"/>
    </xf>
    <xf numFmtId="1" fontId="0" fillId="0" borderId="1" xfId="3" applyNumberFormat="1" applyFont="1" applyBorder="1" applyAlignment="1">
      <alignment horizontal="center" vertical="center" wrapText="1"/>
    </xf>
    <xf numFmtId="0" fontId="0" fillId="0" borderId="1" xfId="0" applyBorder="1" applyAlignment="1">
      <alignment horizontal="center" vertical="center" wrapText="1"/>
    </xf>
    <xf numFmtId="0" fontId="2" fillId="0" borderId="0" xfId="0" applyFont="1" applyBorder="1" applyAlignment="1">
      <alignment vertical="center" wrapText="1"/>
    </xf>
    <xf numFmtId="0" fontId="2" fillId="0" borderId="2" xfId="0" applyFont="1" applyBorder="1" applyAlignment="1">
      <alignment vertical="center"/>
    </xf>
    <xf numFmtId="0" fontId="2"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 xfId="0" applyFont="1" applyBorder="1" applyAlignment="1">
      <alignment vertical="center"/>
    </xf>
    <xf numFmtId="1" fontId="0" fillId="0" borderId="1" xfId="0" applyNumberFormat="1" applyFont="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alignment vertical="center"/>
    </xf>
    <xf numFmtId="0" fontId="0" fillId="0" borderId="1" xfId="0" applyFont="1" applyBorder="1" applyAlignment="1">
      <alignment horizontal="center" vertical="center"/>
    </xf>
    <xf numFmtId="9" fontId="0" fillId="0" borderId="1" xfId="3" applyFont="1" applyBorder="1" applyAlignment="1">
      <alignment horizontal="center" vertical="center"/>
    </xf>
    <xf numFmtId="1" fontId="0" fillId="3" borderId="0" xfId="0" applyNumberFormat="1" applyFont="1" applyFill="1" applyAlignment="1">
      <alignment horizontal="center" vertical="center"/>
    </xf>
    <xf numFmtId="199" fontId="0" fillId="0" borderId="0" xfId="0" applyNumberFormat="1" applyFont="1" applyAlignment="1">
      <alignment horizontal="center" vertical="center"/>
    </xf>
    <xf numFmtId="199" fontId="0" fillId="3" borderId="0" xfId="0" applyNumberFormat="1" applyFont="1" applyFill="1" applyAlignment="1">
      <alignment horizontal="center" vertical="center"/>
    </xf>
    <xf numFmtId="0" fontId="0" fillId="0" borderId="0" xfId="0" applyFont="1" applyFill="1" applyAlignment="1">
      <alignment vertical="center"/>
    </xf>
    <xf numFmtId="199" fontId="0"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wrapText="1"/>
    </xf>
    <xf numFmtId="1" fontId="0" fillId="0"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99" fontId="0" fillId="0" borderId="0" xfId="0" applyNumberFormat="1" applyFont="1" applyAlignment="1">
      <alignment horizontal="center" vertical="center" wrapText="1"/>
    </xf>
    <xf numFmtId="1" fontId="0" fillId="3" borderId="0" xfId="0" applyNumberFormat="1" applyFont="1" applyFill="1" applyBorder="1" applyAlignment="1">
      <alignment horizontal="center" vertical="center" wrapText="1"/>
    </xf>
    <xf numFmtId="199" fontId="0" fillId="0" borderId="0" xfId="0" applyNumberFormat="1" applyFont="1" applyBorder="1" applyAlignment="1">
      <alignment horizontal="center" vertical="center" wrapText="1"/>
    </xf>
    <xf numFmtId="199" fontId="0" fillId="3" borderId="0" xfId="0" applyNumberFormat="1" applyFont="1" applyFill="1" applyBorder="1" applyAlignment="1">
      <alignment horizontal="center" vertical="center" wrapText="1"/>
    </xf>
    <xf numFmtId="199"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 fontId="0" fillId="3" borderId="1" xfId="0" applyNumberFormat="1" applyFont="1" applyFill="1" applyBorder="1" applyAlignment="1">
      <alignment horizontal="center" vertical="center" wrapText="1"/>
    </xf>
    <xf numFmtId="199" fontId="0" fillId="0" borderId="1" xfId="0" applyNumberFormat="1" applyFont="1" applyBorder="1" applyAlignment="1">
      <alignment horizontal="center" vertical="center" wrapText="1"/>
    </xf>
    <xf numFmtId="199" fontId="0" fillId="3" borderId="1" xfId="0" applyNumberFormat="1" applyFont="1" applyFill="1" applyBorder="1" applyAlignment="1">
      <alignment horizontal="center" vertical="center" wrapText="1"/>
    </xf>
    <xf numFmtId="19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 fontId="0" fillId="3" borderId="0" xfId="3" applyNumberFormat="1" applyFont="1" applyFill="1" applyAlignment="1">
      <alignment horizontal="center" vertical="center" wrapText="1"/>
    </xf>
    <xf numFmtId="199" fontId="0" fillId="0" borderId="0" xfId="3" applyNumberFormat="1" applyFont="1" applyAlignment="1">
      <alignment horizontal="center" vertical="center" wrapText="1"/>
    </xf>
    <xf numFmtId="0" fontId="0" fillId="3" borderId="0" xfId="3" applyNumberFormat="1" applyFont="1" applyFill="1" applyAlignment="1">
      <alignment horizontal="center" vertical="center" wrapText="1"/>
    </xf>
    <xf numFmtId="0" fontId="0" fillId="0" borderId="0" xfId="3" applyNumberFormat="1" applyFont="1" applyFill="1" applyAlignment="1">
      <alignment horizontal="center" vertical="center" wrapText="1"/>
    </xf>
    <xf numFmtId="1" fontId="0" fillId="3" borderId="1" xfId="3" applyNumberFormat="1" applyFont="1" applyFill="1" applyBorder="1" applyAlignment="1">
      <alignment horizontal="center" vertical="center" wrapText="1"/>
    </xf>
    <xf numFmtId="199" fontId="0" fillId="0" borderId="1" xfId="3" applyNumberFormat="1"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Fill="1" applyBorder="1" applyAlignment="1">
      <alignment vertical="center"/>
    </xf>
    <xf numFmtId="0" fontId="0" fillId="3" borderId="0" xfId="0" applyFont="1" applyFill="1" applyAlignment="1">
      <alignment horizontal="center" vertical="center" wrapText="1"/>
    </xf>
    <xf numFmtId="200" fontId="0" fillId="0" borderId="1" xfId="0" applyNumberFormat="1" applyFont="1" applyBorder="1" applyAlignment="1">
      <alignment horizontal="center" vertical="center"/>
    </xf>
    <xf numFmtId="199"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wrapText="1"/>
    </xf>
    <xf numFmtId="0" fontId="1" fillId="4" borderId="0" xfId="0" applyFont="1" applyFill="1" applyBorder="1" applyAlignment="1">
      <alignment horizontal="center" vertical="center" wrapText="1"/>
    </xf>
    <xf numFmtId="0" fontId="1" fillId="5" borderId="0" xfId="0" applyFont="1" applyFill="1" applyBorder="1" applyAlignment="1">
      <alignment horizontal="center" vertical="center"/>
    </xf>
    <xf numFmtId="2" fontId="0" fillId="0" borderId="0" xfId="0" applyNumberFormat="1" applyFont="1" applyAlignment="1">
      <alignment vertical="center"/>
    </xf>
    <xf numFmtId="0" fontId="1" fillId="5" borderId="0" xfId="0" applyFont="1" applyFill="1" applyBorder="1" applyAlignment="1">
      <alignment horizontal="left" vertical="center"/>
    </xf>
    <xf numFmtId="0" fontId="0" fillId="0" borderId="0" xfId="0" applyFont="1" applyAlignment="1">
      <alignment horizontal="left" vertical="center" wrapText="1"/>
    </xf>
    <xf numFmtId="0" fontId="0" fillId="0" borderId="1" xfId="0" applyFont="1" applyBorder="1" applyAlignment="1">
      <alignment horizontal="left" vertical="center" wrapText="1"/>
    </xf>
    <xf numFmtId="199" fontId="0" fillId="0" borderId="0" xfId="3" applyNumberFormat="1" applyFont="1" applyAlignment="1">
      <alignment horizontal="left" vertical="center" wrapText="1"/>
    </xf>
    <xf numFmtId="199" fontId="0" fillId="0" borderId="1" xfId="3"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vertical="center" wrapText="1"/>
    </xf>
    <xf numFmtId="0" fontId="4" fillId="3" borderId="3" xfId="3027" applyFill="1" applyBorder="1"/>
    <xf numFmtId="0" fontId="4" fillId="0" borderId="3" xfId="3027" applyBorder="1"/>
    <xf numFmtId="0" fontId="5" fillId="0" borderId="3" xfId="3027" applyFont="1" applyBorder="1"/>
    <xf numFmtId="0" fontId="4" fillId="0" borderId="3" xfId="3027" applyFont="1" applyBorder="1"/>
    <xf numFmtId="0" fontId="0" fillId="0" borderId="3" xfId="3027" applyFont="1" applyBorder="1"/>
    <xf numFmtId="0" fontId="6" fillId="0" borderId="3" xfId="3027" applyFont="1" applyBorder="1"/>
    <xf numFmtId="0" fontId="7" fillId="0" borderId="3" xfId="2859" applyFont="1" applyBorder="1"/>
    <xf numFmtId="0" fontId="8" fillId="0" borderId="3" xfId="3027" applyFont="1" applyFill="1" applyBorder="1"/>
    <xf numFmtId="0" fontId="0" fillId="0" borderId="3" xfId="3027" applyFont="1" applyFill="1" applyBorder="1" applyAlignment="1">
      <alignment horizontal="center"/>
    </xf>
    <xf numFmtId="0" fontId="2" fillId="0" borderId="3" xfId="3027" applyFont="1" applyBorder="1"/>
    <xf numFmtId="0" fontId="9" fillId="0" borderId="3" xfId="3027" applyFont="1" applyBorder="1"/>
    <xf numFmtId="0" fontId="9" fillId="0" borderId="3" xfId="3027" applyFont="1" applyFill="1" applyBorder="1"/>
    <xf numFmtId="0" fontId="0" fillId="6" borderId="0" xfId="0" applyFill="1"/>
    <xf numFmtId="0" fontId="10" fillId="0" borderId="0" xfId="0" applyFont="1"/>
    <xf numFmtId="0" fontId="11" fillId="0" borderId="0" xfId="2889" applyFont="1" applyFill="1"/>
    <xf numFmtId="0" fontId="4" fillId="0" borderId="0" xfId="2889"/>
    <xf numFmtId="0" fontId="0" fillId="7" borderId="2" xfId="2889" applyFont="1" applyFill="1" applyBorder="1" applyAlignment="1">
      <alignment vertical="center" wrapText="1"/>
    </xf>
    <xf numFmtId="0" fontId="0" fillId="7" borderId="2" xfId="2889" applyFont="1" applyFill="1" applyBorder="1" applyAlignment="1">
      <alignment horizontal="center" vertical="center" wrapText="1"/>
    </xf>
    <xf numFmtId="0" fontId="0" fillId="7" borderId="4" xfId="2889" applyFont="1" applyFill="1" applyBorder="1" applyAlignment="1">
      <alignment vertical="center" wrapText="1"/>
    </xf>
    <xf numFmtId="0" fontId="0" fillId="7" borderId="4" xfId="2889" applyFont="1" applyFill="1" applyBorder="1" applyAlignment="1">
      <alignment horizontal="center" vertical="center" wrapText="1"/>
    </xf>
    <xf numFmtId="0" fontId="4" fillId="6" borderId="0" xfId="2889" applyFont="1" applyFill="1" applyAlignment="1">
      <alignment vertical="top"/>
    </xf>
    <xf numFmtId="0" fontId="4" fillId="6" borderId="0" xfId="2889" applyFill="1" applyAlignment="1">
      <alignment vertical="top" wrapText="1"/>
    </xf>
    <xf numFmtId="0" fontId="4" fillId="6" borderId="0" xfId="2889" applyFill="1"/>
    <xf numFmtId="0" fontId="4" fillId="6" borderId="0" xfId="2889" applyFont="1" applyFill="1"/>
    <xf numFmtId="201" fontId="4" fillId="6" borderId="0" xfId="2889" applyNumberFormat="1" applyFill="1"/>
    <xf numFmtId="0" fontId="0" fillId="8" borderId="0" xfId="0" applyFill="1"/>
    <xf numFmtId="0" fontId="4" fillId="7" borderId="0" xfId="2889" applyFont="1" applyFill="1" applyAlignment="1">
      <alignment vertical="top"/>
    </xf>
    <xf numFmtId="0" fontId="4" fillId="9" borderId="0" xfId="2889" applyFont="1" applyFill="1" applyAlignment="1">
      <alignment vertical="top" wrapText="1"/>
    </xf>
    <xf numFmtId="0" fontId="4" fillId="7" borderId="0" xfId="2889" applyFont="1" applyFill="1"/>
    <xf numFmtId="0" fontId="4" fillId="7" borderId="0" xfId="2889" applyFill="1"/>
    <xf numFmtId="0" fontId="4" fillId="10" borderId="0" xfId="2889" applyFill="1"/>
    <xf numFmtId="201" fontId="4" fillId="10" borderId="0" xfId="2889" applyNumberFormat="1" applyFill="1"/>
    <xf numFmtId="0" fontId="0" fillId="9" borderId="0" xfId="0" applyFont="1" applyFill="1" applyBorder="1"/>
    <xf numFmtId="0" fontId="0" fillId="7" borderId="0" xfId="0" applyFont="1" applyFill="1" applyBorder="1"/>
    <xf numFmtId="202" fontId="0" fillId="7" borderId="0" xfId="0" applyNumberFormat="1" applyFont="1" applyFill="1" applyBorder="1"/>
    <xf numFmtId="2" fontId="0" fillId="11" borderId="0" xfId="0" applyNumberFormat="1" applyFont="1" applyFill="1" applyBorder="1" applyAlignment="1">
      <alignment horizontal="right"/>
    </xf>
    <xf numFmtId="202" fontId="4" fillId="7" borderId="0" xfId="2889" applyNumberFormat="1" applyFont="1" applyFill="1" applyAlignment="1">
      <alignment vertical="top"/>
    </xf>
    <xf numFmtId="202" fontId="11" fillId="0" borderId="0" xfId="0" applyNumberFormat="1" applyFont="1"/>
    <xf numFmtId="202" fontId="0" fillId="0" borderId="0" xfId="0" applyNumberFormat="1"/>
    <xf numFmtId="202" fontId="12" fillId="7" borderId="5" xfId="0" applyNumberFormat="1" applyFont="1" applyFill="1" applyBorder="1"/>
    <xf numFmtId="202" fontId="12" fillId="7" borderId="6" xfId="0" applyNumberFormat="1" applyFont="1" applyFill="1" applyBorder="1"/>
    <xf numFmtId="202" fontId="0" fillId="6" borderId="0" xfId="0" applyNumberFormat="1" applyFont="1" applyFill="1"/>
    <xf numFmtId="202" fontId="4" fillId="6" borderId="0" xfId="2953" applyNumberFormat="1" applyFill="1"/>
    <xf numFmtId="202" fontId="0" fillId="9" borderId="0" xfId="0" applyNumberFormat="1" applyFont="1" applyFill="1"/>
    <xf numFmtId="202" fontId="4" fillId="9" borderId="0" xfId="2953" applyNumberFormat="1" applyFont="1" applyFill="1"/>
    <xf numFmtId="202" fontId="4" fillId="9" borderId="0" xfId="2953" applyNumberFormat="1" applyFill="1"/>
    <xf numFmtId="202" fontId="0" fillId="9" borderId="0" xfId="0" applyNumberFormat="1" applyFont="1" applyFill="1" applyBorder="1"/>
    <xf numFmtId="202" fontId="0" fillId="9" borderId="0" xfId="0" applyNumberFormat="1" applyFill="1"/>
    <xf numFmtId="202" fontId="13" fillId="0" borderId="0" xfId="0" applyNumberFormat="1" applyFont="1"/>
    <xf numFmtId="202" fontId="12" fillId="7" borderId="4" xfId="0" applyNumberFormat="1" applyFont="1" applyFill="1" applyBorder="1"/>
    <xf numFmtId="202" fontId="12" fillId="7" borderId="4" xfId="0" applyNumberFormat="1" applyFont="1" applyFill="1" applyBorder="1" applyAlignment="1">
      <alignment horizontal="left"/>
    </xf>
    <xf numFmtId="202" fontId="11" fillId="7" borderId="0" xfId="0" applyNumberFormat="1" applyFont="1" applyFill="1" applyBorder="1"/>
    <xf numFmtId="0" fontId="0" fillId="12" borderId="6"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0" fillId="7" borderId="2" xfId="3852" applyFont="1" applyFill="1" applyBorder="1" applyAlignment="1">
      <alignment horizontal="center" vertical="center" wrapText="1"/>
    </xf>
    <xf numFmtId="0" fontId="0" fillId="7" borderId="0" xfId="3852" applyFont="1" applyFill="1" applyBorder="1" applyAlignment="1">
      <alignment horizontal="center" vertical="center" wrapText="1"/>
    </xf>
    <xf numFmtId="203" fontId="14" fillId="0" borderId="0" xfId="0" applyNumberFormat="1" applyFont="1"/>
    <xf numFmtId="0" fontId="0" fillId="7" borderId="4" xfId="0" applyFont="1" applyFill="1" applyBorder="1" applyAlignment="1">
      <alignment horizontal="center" vertical="center" wrapText="1"/>
    </xf>
    <xf numFmtId="0" fontId="0" fillId="7" borderId="4" xfId="3852" applyFont="1" applyFill="1" applyBorder="1" applyAlignment="1">
      <alignment horizontal="center" wrapText="1"/>
    </xf>
    <xf numFmtId="1" fontId="0" fillId="6" borderId="0" xfId="0" applyNumberFormat="1" applyFont="1" applyFill="1" applyBorder="1" applyAlignment="1">
      <alignment horizontal="right"/>
    </xf>
    <xf numFmtId="1" fontId="0" fillId="11" borderId="0" xfId="0" applyNumberFormat="1" applyFont="1" applyFill="1" applyBorder="1" applyAlignment="1">
      <alignment horizontal="right"/>
    </xf>
    <xf numFmtId="201" fontId="0" fillId="11" borderId="0" xfId="0" applyNumberFormat="1" applyFont="1" applyFill="1" applyBorder="1" applyAlignment="1">
      <alignment horizontal="right"/>
    </xf>
    <xf numFmtId="1" fontId="0" fillId="0" borderId="0" xfId="0" applyNumberFormat="1"/>
    <xf numFmtId="202" fontId="12" fillId="7" borderId="7" xfId="0" applyNumberFormat="1" applyFont="1" applyFill="1" applyBorder="1"/>
    <xf numFmtId="0" fontId="15" fillId="0" borderId="0" xfId="0" applyFont="1" applyAlignment="1">
      <alignment vertical="center"/>
    </xf>
    <xf numFmtId="0" fontId="0" fillId="0" borderId="0" xfId="0" applyAlignment="1">
      <alignment vertical="center"/>
    </xf>
    <xf numFmtId="0" fontId="16" fillId="0" borderId="0" xfId="0" applyFont="1" applyAlignment="1">
      <alignment vertical="center"/>
    </xf>
    <xf numFmtId="0" fontId="17" fillId="0" borderId="0" xfId="0" applyFont="1" applyFill="1" applyAlignment="1">
      <alignment vertical="center"/>
    </xf>
    <xf numFmtId="0" fontId="11" fillId="0" borderId="0" xfId="0" applyFont="1" applyAlignment="1">
      <alignment vertical="center"/>
    </xf>
    <xf numFmtId="0" fontId="12" fillId="7" borderId="2" xfId="0" applyFont="1" applyFill="1" applyBorder="1" applyAlignment="1">
      <alignment vertical="center"/>
    </xf>
    <xf numFmtId="0" fontId="12" fillId="7" borderId="2" xfId="0" applyFont="1" applyFill="1" applyBorder="1" applyAlignment="1">
      <alignment horizontal="center" vertical="center" wrapText="1"/>
    </xf>
    <xf numFmtId="0" fontId="18" fillId="13" borderId="4" xfId="2850" applyFont="1" applyFill="1" applyBorder="1" applyAlignment="1">
      <alignment horizontal="left" vertical="center" wrapText="1"/>
    </xf>
    <xf numFmtId="0" fontId="18" fillId="13" borderId="4" xfId="2850"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 fontId="0" fillId="0" borderId="0" xfId="0" applyNumberFormat="1" applyFill="1" applyAlignment="1">
      <alignment horizontal="center" vertical="center"/>
    </xf>
    <xf numFmtId="0" fontId="19" fillId="0" borderId="0" xfId="0" applyFont="1" applyFill="1" applyAlignment="1">
      <alignment horizontal="left"/>
    </xf>
    <xf numFmtId="0" fontId="20" fillId="0" borderId="0" xfId="0" applyFont="1" applyFill="1"/>
    <xf numFmtId="0" fontId="11" fillId="0" borderId="0" xfId="0" applyFont="1" applyFill="1"/>
    <xf numFmtId="0" fontId="21" fillId="0" borderId="0" xfId="0" applyFont="1"/>
    <xf numFmtId="0" fontId="12" fillId="7" borderId="2" xfId="0" applyFont="1" applyFill="1" applyBorder="1" applyAlignment="1">
      <alignment vertical="center" wrapText="1"/>
    </xf>
    <xf numFmtId="0" fontId="18" fillId="3" borderId="0" xfId="2850" applyFont="1" applyFill="1" applyBorder="1" applyAlignment="1">
      <alignment horizontal="left" vertical="center" wrapText="1"/>
    </xf>
    <xf numFmtId="0" fontId="0" fillId="0" borderId="0" xfId="0" applyFont="1" applyFill="1" applyAlignment="1">
      <alignment horizontal="left" vertical="center"/>
    </xf>
    <xf numFmtId="2" fontId="0" fillId="0" borderId="0" xfId="0" applyNumberFormat="1" applyFill="1" applyAlignment="1">
      <alignment horizontal="center" vertical="center"/>
    </xf>
    <xf numFmtId="200"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0" fillId="0" borderId="0" xfId="0" applyFill="1" applyAlignment="1">
      <alignment horizontal="left" vertical="center"/>
    </xf>
    <xf numFmtId="2" fontId="22" fillId="14" borderId="0" xfId="23" applyNumberFormat="1" applyAlignment="1">
      <alignment horizontal="center" vertical="center"/>
    </xf>
    <xf numFmtId="0" fontId="0" fillId="0" borderId="1" xfId="0" applyFill="1" applyBorder="1" applyAlignment="1">
      <alignment vertical="center"/>
    </xf>
    <xf numFmtId="0" fontId="0" fillId="0" borderId="1" xfId="0" applyBorder="1"/>
    <xf numFmtId="0" fontId="0" fillId="0" borderId="1" xfId="0" applyFill="1" applyBorder="1" applyAlignment="1">
      <alignment horizontal="center" vertical="center"/>
    </xf>
    <xf numFmtId="2" fontId="0" fillId="0" borderId="1" xfId="0" applyNumberFormat="1" applyFill="1" applyBorder="1" applyAlignment="1">
      <alignment horizontal="center" vertical="center"/>
    </xf>
    <xf numFmtId="200" fontId="0" fillId="0" borderId="1" xfId="0" applyNumberFormat="1" applyFill="1" applyBorder="1" applyAlignment="1">
      <alignment horizontal="center" vertical="center"/>
    </xf>
    <xf numFmtId="9"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0" fontId="0" fillId="3" borderId="0" xfId="0" applyFill="1" applyBorder="1" applyAlignment="1">
      <alignment vertical="center"/>
    </xf>
    <xf numFmtId="0" fontId="0" fillId="3" borderId="0" xfId="0" applyFill="1" applyBorder="1"/>
    <xf numFmtId="0" fontId="0" fillId="3" borderId="0" xfId="0" applyFill="1" applyBorder="1" applyAlignment="1">
      <alignment horizontal="center" vertical="center"/>
    </xf>
    <xf numFmtId="2" fontId="0" fillId="3" borderId="0" xfId="0" applyNumberFormat="1" applyFill="1" applyBorder="1" applyAlignment="1">
      <alignment horizontal="center" vertical="center"/>
    </xf>
    <xf numFmtId="200" fontId="0" fillId="3" borderId="0" xfId="0" applyNumberFormat="1" applyFill="1" applyBorder="1" applyAlignment="1">
      <alignment horizontal="center" vertical="center"/>
    </xf>
    <xf numFmtId="9" fontId="0" fillId="3" borderId="0" xfId="0" applyNumberFormat="1" applyFill="1" applyBorder="1" applyAlignment="1">
      <alignment horizontal="center" vertical="center"/>
    </xf>
    <xf numFmtId="1" fontId="0" fillId="3" borderId="0" xfId="0" applyNumberFormat="1" applyFill="1" applyBorder="1" applyAlignment="1">
      <alignment horizontal="center" vertical="center"/>
    </xf>
    <xf numFmtId="0" fontId="0" fillId="0" borderId="0" xfId="0" applyFont="1"/>
    <xf numFmtId="0" fontId="0" fillId="0" borderId="1" xfId="0" applyFont="1" applyBorder="1"/>
    <xf numFmtId="0" fontId="0" fillId="0" borderId="0" xfId="0" applyAlignment="1">
      <alignment horizontal="left" vertical="center"/>
    </xf>
    <xf numFmtId="202" fontId="11" fillId="0" borderId="0" xfId="0" applyNumberFormat="1" applyFont="1" applyFill="1" applyAlignment="1">
      <alignment vertical="center"/>
    </xf>
    <xf numFmtId="202" fontId="11" fillId="0" borderId="0" xfId="0" applyNumberFormat="1" applyFont="1" applyAlignment="1">
      <alignment vertical="center"/>
    </xf>
    <xf numFmtId="202" fontId="0" fillId="0" borderId="0" xfId="0" applyNumberFormat="1" applyAlignment="1">
      <alignment vertical="center"/>
    </xf>
    <xf numFmtId="202" fontId="12" fillId="7" borderId="6" xfId="0" applyNumberFormat="1" applyFont="1" applyFill="1" applyBorder="1" applyAlignment="1">
      <alignment vertical="center"/>
    </xf>
    <xf numFmtId="202" fontId="18" fillId="13" borderId="8" xfId="2850" applyNumberFormat="1" applyFont="1" applyFill="1" applyBorder="1" applyAlignment="1">
      <alignment horizontal="left" vertical="center" wrapText="1"/>
    </xf>
    <xf numFmtId="202" fontId="0" fillId="0" borderId="0" xfId="3025" applyNumberFormat="1" applyFont="1" applyFill="1" applyAlignment="1">
      <alignment vertical="center"/>
    </xf>
    <xf numFmtId="202" fontId="0" fillId="0" borderId="0" xfId="0" applyNumberFormat="1" applyFont="1" applyFill="1" applyAlignment="1">
      <alignment vertical="center"/>
    </xf>
    <xf numFmtId="202" fontId="0" fillId="0" borderId="0" xfId="0" applyNumberFormat="1" applyFill="1" applyAlignment="1">
      <alignment vertical="center"/>
    </xf>
    <xf numFmtId="202" fontId="12" fillId="0" borderId="0" xfId="0" applyNumberFormat="1" applyFont="1" applyFill="1" applyAlignment="1">
      <alignment vertical="center"/>
    </xf>
    <xf numFmtId="202" fontId="12" fillId="3" borderId="0" xfId="0" applyNumberFormat="1" applyFont="1" applyFill="1" applyAlignment="1">
      <alignment vertical="center"/>
    </xf>
    <xf numFmtId="202" fontId="0" fillId="3" borderId="0" xfId="0" applyNumberFormat="1" applyFill="1" applyAlignment="1">
      <alignment vertical="center"/>
    </xf>
    <xf numFmtId="202" fontId="0" fillId="3" borderId="0" xfId="0" applyNumberFormat="1" applyFont="1" applyFill="1" applyAlignment="1">
      <alignment vertical="center"/>
    </xf>
    <xf numFmtId="202" fontId="0" fillId="3" borderId="0" xfId="0" applyNumberFormat="1" applyFill="1"/>
    <xf numFmtId="0" fontId="12" fillId="0" borderId="0" xfId="0" applyFont="1" applyFill="1" applyAlignment="1">
      <alignment vertical="center"/>
    </xf>
    <xf numFmtId="202" fontId="0" fillId="0" borderId="0" xfId="0" applyNumberFormat="1" applyFont="1" applyAlignment="1">
      <alignment vertical="center"/>
    </xf>
    <xf numFmtId="202" fontId="12" fillId="7" borderId="2" xfId="0" applyNumberFormat="1" applyFont="1" applyFill="1" applyBorder="1" applyAlignment="1">
      <alignment vertical="center"/>
    </xf>
    <xf numFmtId="202" fontId="12" fillId="7" borderId="2" xfId="0" applyNumberFormat="1" applyFont="1" applyFill="1" applyBorder="1" applyAlignment="1">
      <alignment horizontal="left" vertical="center"/>
    </xf>
    <xf numFmtId="202" fontId="18" fillId="13" borderId="4" xfId="2850" applyNumberFormat="1" applyFont="1" applyFill="1" applyBorder="1" applyAlignment="1">
      <alignment horizontal="left" vertical="center" wrapText="1"/>
    </xf>
    <xf numFmtId="199" fontId="0" fillId="0" borderId="0" xfId="0" applyNumberFormat="1" applyFill="1" applyAlignment="1">
      <alignment horizontal="center" vertical="center"/>
    </xf>
    <xf numFmtId="1" fontId="0" fillId="0" borderId="0" xfId="3025" applyNumberFormat="1" applyFont="1" applyFill="1" applyBorder="1" applyAlignment="1">
      <alignment horizontal="center" vertical="center"/>
    </xf>
    <xf numFmtId="0" fontId="0" fillId="0" borderId="0" xfId="0" applyAlignment="1">
      <alignment horizontal="center" vertical="center"/>
    </xf>
    <xf numFmtId="0" fontId="22" fillId="14" borderId="2" xfId="23" applyBorder="1" applyAlignment="1">
      <alignment vertical="center" wrapText="1"/>
    </xf>
    <xf numFmtId="0" fontId="22" fillId="14" borderId="4" xfId="23" applyBorder="1" applyAlignment="1">
      <alignment horizontal="left" vertical="center" wrapText="1"/>
    </xf>
    <xf numFmtId="0" fontId="22" fillId="3" borderId="0" xfId="23" applyFill="1" applyBorder="1" applyAlignment="1">
      <alignment horizontal="left" vertical="center" wrapText="1"/>
    </xf>
    <xf numFmtId="0" fontId="18" fillId="3" borderId="0" xfId="2850" applyFont="1" applyFill="1" applyBorder="1" applyAlignment="1">
      <alignment horizontal="center" vertical="center" wrapText="1"/>
    </xf>
    <xf numFmtId="0" fontId="22" fillId="14" borderId="0" xfId="23" applyAlignment="1">
      <alignment horizontal="center" vertical="center"/>
    </xf>
    <xf numFmtId="2" fontId="22" fillId="14" borderId="0" xfId="23" applyNumberFormat="1" applyAlignment="1">
      <alignment vertical="center"/>
    </xf>
    <xf numFmtId="2" fontId="22" fillId="14" borderId="0" xfId="23" applyNumberFormat="1"/>
    <xf numFmtId="0" fontId="22" fillId="14" borderId="1" xfId="23" applyBorder="1" applyAlignment="1">
      <alignment horizontal="center" vertical="center"/>
    </xf>
    <xf numFmtId="199" fontId="0" fillId="0" borderId="1" xfId="0" applyNumberFormat="1" applyFill="1" applyBorder="1" applyAlignment="1">
      <alignment horizontal="center" vertical="center"/>
    </xf>
    <xf numFmtId="1" fontId="0" fillId="0" borderId="1" xfId="3025" applyNumberFormat="1" applyFont="1" applyFill="1" applyBorder="1" applyAlignment="1">
      <alignment horizontal="center" vertical="center"/>
    </xf>
    <xf numFmtId="2" fontId="22" fillId="14" borderId="1" xfId="23" applyNumberFormat="1" applyBorder="1" applyAlignment="1">
      <alignment vertical="center"/>
    </xf>
    <xf numFmtId="2" fontId="22" fillId="14" borderId="1" xfId="23" applyNumberFormat="1" applyBorder="1"/>
    <xf numFmtId="0" fontId="22" fillId="3" borderId="0" xfId="23" applyFill="1" applyBorder="1" applyAlignment="1">
      <alignment horizontal="center" vertical="center"/>
    </xf>
    <xf numFmtId="199" fontId="0" fillId="3" borderId="0" xfId="0" applyNumberFormat="1" applyFill="1" applyBorder="1" applyAlignment="1">
      <alignment horizontal="center" vertical="center"/>
    </xf>
    <xf numFmtId="1" fontId="0" fillId="3" borderId="0" xfId="3025" applyNumberFormat="1" applyFont="1" applyFill="1" applyBorder="1" applyAlignment="1">
      <alignment horizontal="center" vertical="center"/>
    </xf>
    <xf numFmtId="2" fontId="22" fillId="3" borderId="0" xfId="23" applyNumberFormat="1" applyFill="1" applyBorder="1" applyAlignment="1">
      <alignment vertical="center"/>
    </xf>
    <xf numFmtId="2" fontId="22" fillId="3" borderId="0" xfId="23" applyNumberFormat="1" applyFill="1" applyBorder="1"/>
    <xf numFmtId="0" fontId="0" fillId="0" borderId="1" xfId="0" applyBorder="1" applyAlignment="1">
      <alignment horizontal="center" vertical="center"/>
    </xf>
    <xf numFmtId="0" fontId="0" fillId="0" borderId="1" xfId="0" applyBorder="1" applyAlignment="1">
      <alignment vertical="center"/>
    </xf>
    <xf numFmtId="0" fontId="0" fillId="7" borderId="6" xfId="3025" applyFont="1" applyFill="1" applyBorder="1" applyAlignment="1">
      <alignment horizontal="center" vertical="center" wrapText="1"/>
    </xf>
    <xf numFmtId="0" fontId="0" fillId="12" borderId="6" xfId="3025" applyFont="1" applyFill="1" applyBorder="1" applyAlignment="1">
      <alignment horizontal="center" vertical="center" wrapText="1"/>
    </xf>
    <xf numFmtId="0" fontId="0" fillId="12" borderId="0" xfId="0" applyFill="1" applyAlignment="1">
      <alignment horizontal="center" vertical="center"/>
    </xf>
    <xf numFmtId="0" fontId="0" fillId="0" borderId="0" xfId="3025" applyFont="1" applyFill="1" applyAlignment="1">
      <alignment vertical="center"/>
    </xf>
    <xf numFmtId="2" fontId="0" fillId="0" borderId="0" xfId="3025" applyNumberFormat="1" applyFont="1" applyFill="1" applyBorder="1" applyAlignment="1">
      <alignment horizontal="center" vertical="center"/>
    </xf>
    <xf numFmtId="2" fontId="0" fillId="0" borderId="0" xfId="0" applyNumberFormat="1" applyAlignment="1">
      <alignment vertical="center"/>
    </xf>
    <xf numFmtId="0" fontId="0" fillId="15" borderId="0" xfId="0" applyFill="1" applyAlignment="1">
      <alignment vertical="center"/>
    </xf>
    <xf numFmtId="0" fontId="0" fillId="15" borderId="0" xfId="0" applyFont="1" applyFill="1" applyAlignment="1">
      <alignment vertical="center"/>
    </xf>
    <xf numFmtId="0" fontId="0" fillId="15" borderId="0" xfId="0" applyFont="1" applyFill="1" applyBorder="1" applyAlignment="1">
      <alignment vertical="center"/>
    </xf>
    <xf numFmtId="0" fontId="0" fillId="15" borderId="0" xfId="0" applyFill="1" applyAlignment="1">
      <alignment horizontal="center" vertical="center"/>
    </xf>
    <xf numFmtId="9" fontId="0" fillId="15" borderId="0" xfId="0" applyNumberFormat="1" applyFill="1" applyAlignment="1">
      <alignment horizontal="center" vertical="center"/>
    </xf>
    <xf numFmtId="0" fontId="0" fillId="15" borderId="0" xfId="0" applyFill="1" applyBorder="1" applyAlignment="1">
      <alignment vertical="center"/>
    </xf>
    <xf numFmtId="0" fontId="0" fillId="12" borderId="0" xfId="0" applyFill="1" applyBorder="1" applyAlignment="1">
      <alignment vertical="center"/>
    </xf>
    <xf numFmtId="0" fontId="0" fillId="0" borderId="0" xfId="0" applyFill="1" applyBorder="1" applyAlignment="1">
      <alignment vertical="center"/>
    </xf>
    <xf numFmtId="0" fontId="0" fillId="0" borderId="0" xfId="0" applyFont="1" applyFill="1" applyBorder="1" applyAlignment="1">
      <alignment vertical="center"/>
    </xf>
    <xf numFmtId="0" fontId="0" fillId="12" borderId="0"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0" fontId="0" fillId="0" borderId="0" xfId="0" applyBorder="1" applyAlignment="1">
      <alignment vertical="center"/>
    </xf>
    <xf numFmtId="0" fontId="0" fillId="15" borderId="0" xfId="0" applyFill="1" applyBorder="1" applyAlignment="1">
      <alignment horizontal="center" vertical="center"/>
    </xf>
    <xf numFmtId="9" fontId="0" fillId="15" borderId="0" xfId="0" applyNumberFormat="1" applyFill="1" applyBorder="1" applyAlignment="1">
      <alignment horizontal="center" vertical="center"/>
    </xf>
    <xf numFmtId="9" fontId="0" fillId="4" borderId="0" xfId="0" applyNumberFormat="1" applyFill="1" applyBorder="1" applyAlignment="1">
      <alignment horizontal="center" vertical="center"/>
    </xf>
    <xf numFmtId="0" fontId="0" fillId="12" borderId="1" xfId="0" applyFill="1" applyBorder="1" applyAlignment="1">
      <alignment horizontal="center" vertical="center"/>
    </xf>
    <xf numFmtId="202" fontId="0" fillId="0" borderId="0" xfId="0" applyNumberFormat="1" applyFont="1" applyFill="1" applyBorder="1" applyAlignment="1">
      <alignment vertical="center"/>
    </xf>
    <xf numFmtId="202" fontId="0" fillId="0" borderId="0" xfId="3025" applyNumberFormat="1" applyFont="1" applyFill="1" applyBorder="1" applyAlignment="1">
      <alignment vertical="center"/>
    </xf>
    <xf numFmtId="202" fontId="0" fillId="0" borderId="0" xfId="0" applyNumberFormat="1" applyFill="1" applyBorder="1" applyAlignment="1">
      <alignment vertical="center"/>
    </xf>
    <xf numFmtId="202" fontId="0" fillId="0" borderId="1" xfId="0" applyNumberFormat="1" applyFont="1" applyFill="1" applyBorder="1" applyAlignment="1">
      <alignment vertical="center"/>
    </xf>
    <xf numFmtId="202" fontId="0" fillId="0" borderId="1" xfId="3025" applyNumberFormat="1" applyFont="1" applyFill="1" applyBorder="1" applyAlignment="1">
      <alignment vertical="center"/>
    </xf>
    <xf numFmtId="202" fontId="0" fillId="0" borderId="1" xfId="0" applyNumberFormat="1" applyFill="1" applyBorder="1" applyAlignment="1">
      <alignment vertical="center"/>
    </xf>
    <xf numFmtId="202" fontId="0" fillId="0" borderId="0" xfId="3025" applyNumberFormat="1" applyFont="1" applyFill="1" applyBorder="1" applyAlignment="1">
      <alignment vertical="center" wrapText="1"/>
    </xf>
    <xf numFmtId="202" fontId="0" fillId="0" borderId="0" xfId="0" applyNumberFormat="1" applyBorder="1" applyAlignment="1">
      <alignment vertical="center"/>
    </xf>
    <xf numFmtId="202" fontId="0" fillId="0" borderId="0" xfId="3025" applyNumberFormat="1" applyFont="1" applyFill="1" applyAlignment="1">
      <alignment vertical="center" wrapText="1"/>
    </xf>
    <xf numFmtId="202" fontId="0" fillId="0" borderId="1" xfId="3025" applyNumberFormat="1" applyFont="1" applyFill="1" applyBorder="1" applyAlignment="1">
      <alignment vertical="center" wrapText="1"/>
    </xf>
    <xf numFmtId="202" fontId="0" fillId="0" borderId="1" xfId="0" applyNumberFormat="1" applyBorder="1" applyAlignment="1">
      <alignment vertical="center"/>
    </xf>
    <xf numFmtId="202" fontId="0" fillId="0" borderId="0" xfId="0" applyNumberFormat="1" applyFont="1" applyBorder="1" applyAlignment="1">
      <alignment vertical="center"/>
    </xf>
    <xf numFmtId="202" fontId="0" fillId="0" borderId="9" xfId="0" applyNumberFormat="1" applyFont="1" applyFill="1" applyBorder="1" applyAlignment="1">
      <alignment vertical="center"/>
    </xf>
    <xf numFmtId="202" fontId="0" fillId="0" borderId="0" xfId="0" applyNumberFormat="1" applyFont="1" applyFill="1" applyAlignment="1">
      <alignment vertical="center" wrapText="1"/>
    </xf>
    <xf numFmtId="202" fontId="0" fillId="0" borderId="0" xfId="0" applyNumberFormat="1" applyFont="1" applyFill="1" applyBorder="1" applyAlignment="1">
      <alignment vertical="center" wrapText="1"/>
    </xf>
    <xf numFmtId="202" fontId="0" fillId="3" borderId="0" xfId="0" applyNumberFormat="1" applyFill="1" applyBorder="1" applyAlignment="1">
      <alignment vertical="center"/>
    </xf>
    <xf numFmtId="202" fontId="0" fillId="0" borderId="1" xfId="0" applyNumberFormat="1" applyFont="1" applyFill="1" applyBorder="1" applyAlignment="1">
      <alignment vertical="center" wrapText="1"/>
    </xf>
    <xf numFmtId="202" fontId="0" fillId="3" borderId="1" xfId="0" applyNumberFormat="1" applyFill="1" applyBorder="1" applyAlignment="1">
      <alignment vertical="center"/>
    </xf>
    <xf numFmtId="1" fontId="0" fillId="15" borderId="0" xfId="0" applyNumberFormat="1" applyFill="1" applyAlignment="1">
      <alignment horizontal="center" vertical="center"/>
    </xf>
    <xf numFmtId="199" fontId="0" fillId="15" borderId="0" xfId="0" applyNumberFormat="1" applyFill="1" applyAlignment="1">
      <alignment horizontal="center" vertical="center"/>
    </xf>
    <xf numFmtId="0" fontId="0" fillId="16" borderId="0" xfId="0" applyFill="1" applyAlignment="1">
      <alignment horizontal="center" vertical="center"/>
    </xf>
    <xf numFmtId="201" fontId="0" fillId="0" borderId="0" xfId="3025" applyNumberFormat="1" applyFont="1" applyFill="1" applyBorder="1" applyAlignment="1">
      <alignment horizontal="right" vertical="center"/>
    </xf>
    <xf numFmtId="0" fontId="0" fillId="15" borderId="0" xfId="0" applyNumberFormat="1" applyFill="1" applyBorder="1" applyAlignment="1">
      <alignment horizontal="center" vertical="center"/>
    </xf>
    <xf numFmtId="0" fontId="0" fillId="16" borderId="0" xfId="0" applyFill="1" applyBorder="1" applyAlignment="1">
      <alignment vertical="center"/>
    </xf>
    <xf numFmtId="1" fontId="0" fillId="0" borderId="0" xfId="0" applyNumberFormat="1" applyFill="1" applyBorder="1" applyAlignment="1">
      <alignment horizontal="center" vertical="center"/>
    </xf>
    <xf numFmtId="199" fontId="0" fillId="0" borderId="0" xfId="0" applyNumberFormat="1" applyFill="1" applyBorder="1" applyAlignment="1">
      <alignment horizontal="center" vertical="center"/>
    </xf>
    <xf numFmtId="0" fontId="0" fillId="16" borderId="0" xfId="0" applyFill="1" applyBorder="1" applyAlignment="1">
      <alignment horizontal="center" vertical="center"/>
    </xf>
    <xf numFmtId="201" fontId="0" fillId="15" borderId="0" xfId="3025" applyNumberFormat="1" applyFont="1" applyFill="1" applyBorder="1" applyAlignment="1">
      <alignment horizontal="right" vertical="center"/>
    </xf>
    <xf numFmtId="0" fontId="0" fillId="0" borderId="0" xfId="0" applyNumberFormat="1" applyFill="1" applyBorder="1" applyAlignment="1">
      <alignment horizontal="center" vertical="center"/>
    </xf>
    <xf numFmtId="201" fontId="0" fillId="15" borderId="0" xfId="0" applyNumberFormat="1" applyFill="1" applyAlignment="1">
      <alignment horizontal="right" vertical="center"/>
    </xf>
    <xf numFmtId="1" fontId="0" fillId="15" borderId="0" xfId="0" applyNumberFormat="1" applyFill="1" applyBorder="1" applyAlignment="1">
      <alignment horizontal="center" vertical="center"/>
    </xf>
    <xf numFmtId="199" fontId="0" fillId="15" borderId="0" xfId="0" applyNumberFormat="1" applyFill="1" applyBorder="1" applyAlignment="1">
      <alignment horizontal="center" vertical="center"/>
    </xf>
    <xf numFmtId="0" fontId="17" fillId="0" borderId="0" xfId="0" applyFont="1" applyFill="1" applyBorder="1" applyAlignment="1">
      <alignment horizontal="center" vertical="center"/>
    </xf>
    <xf numFmtId="0" fontId="23" fillId="0" borderId="0" xfId="0" applyFont="1" applyAlignment="1">
      <alignment vertical="center"/>
    </xf>
    <xf numFmtId="0" fontId="0" fillId="3" borderId="0" xfId="0" applyFill="1" applyAlignment="1">
      <alignment vertical="center"/>
    </xf>
    <xf numFmtId="0" fontId="0" fillId="12" borderId="0" xfId="0" applyFill="1" applyAlignment="1">
      <alignment vertical="center"/>
    </xf>
    <xf numFmtId="0" fontId="0" fillId="3" borderId="0" xfId="0" applyFont="1" applyFill="1" applyBorder="1" applyAlignment="1">
      <alignment vertical="center"/>
    </xf>
    <xf numFmtId="0" fontId="0" fillId="3" borderId="1" xfId="0" applyFill="1" applyBorder="1" applyAlignment="1">
      <alignment vertical="center"/>
    </xf>
    <xf numFmtId="0" fontId="0" fillId="3" borderId="1" xfId="0" applyFont="1" applyFill="1" applyBorder="1" applyAlignment="1">
      <alignment vertical="center"/>
    </xf>
    <xf numFmtId="0" fontId="0" fillId="3" borderId="1" xfId="0" applyFill="1" applyBorder="1" applyAlignment="1">
      <alignment horizontal="center" vertical="center"/>
    </xf>
    <xf numFmtId="202" fontId="0" fillId="0" borderId="6" xfId="0" applyNumberFormat="1" applyFont="1" applyFill="1" applyBorder="1" applyAlignment="1">
      <alignment vertical="center"/>
    </xf>
    <xf numFmtId="202" fontId="0" fillId="0" borderId="6" xfId="0" applyNumberFormat="1" applyFont="1" applyBorder="1" applyAlignment="1">
      <alignment vertical="center"/>
    </xf>
    <xf numFmtId="0" fontId="0" fillId="0" borderId="0" xfId="0" applyNumberFormat="1" applyFill="1" applyAlignment="1">
      <alignment horizontal="center" vertical="center"/>
    </xf>
    <xf numFmtId="0" fontId="0" fillId="15" borderId="0" xfId="0" applyNumberFormat="1" applyFill="1" applyAlignment="1">
      <alignment horizontal="center" vertical="center"/>
    </xf>
    <xf numFmtId="0" fontId="0" fillId="16" borderId="0" xfId="0" applyFill="1" applyAlignment="1">
      <alignment vertical="center"/>
    </xf>
    <xf numFmtId="0" fontId="17" fillId="3" borderId="0" xfId="0" applyFont="1" applyFill="1" applyBorder="1" applyAlignment="1">
      <alignment horizontal="center" vertical="center"/>
    </xf>
    <xf numFmtId="0" fontId="23" fillId="3" borderId="0" xfId="0" applyFont="1" applyFill="1" applyAlignment="1">
      <alignment vertical="center"/>
    </xf>
    <xf numFmtId="199" fontId="0" fillId="3" borderId="1" xfId="0" applyNumberFormat="1" applyFill="1" applyBorder="1" applyAlignment="1">
      <alignment horizontal="center" vertical="center"/>
    </xf>
    <xf numFmtId="201" fontId="0" fillId="0" borderId="1" xfId="3025" applyNumberFormat="1" applyFont="1" applyFill="1" applyBorder="1" applyAlignment="1">
      <alignment horizontal="right" vertical="center"/>
    </xf>
    <xf numFmtId="0" fontId="0" fillId="3" borderId="0" xfId="0" applyFont="1" applyFill="1" applyAlignment="1">
      <alignment vertical="center"/>
    </xf>
    <xf numFmtId="0" fontId="0" fillId="0" borderId="0" xfId="3649"/>
    <xf numFmtId="0" fontId="12" fillId="0" borderId="0" xfId="3649" applyFont="1" applyAlignment="1">
      <alignment vertical="center"/>
    </xf>
    <xf numFmtId="0" fontId="0" fillId="0" borderId="0" xfId="3649" applyFill="1"/>
    <xf numFmtId="202" fontId="0" fillId="15" borderId="0" xfId="0" applyNumberFormat="1" applyFont="1" applyFill="1" applyAlignment="1">
      <alignment vertical="center"/>
    </xf>
    <xf numFmtId="9" fontId="0" fillId="0" borderId="0" xfId="0" applyNumberFormat="1" applyAlignment="1">
      <alignment horizontal="center" vertic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0" fillId="0" borderId="2" xfId="0" applyFont="1" applyFill="1" applyBorder="1" applyAlignment="1">
      <alignment vertical="center"/>
    </xf>
    <xf numFmtId="1" fontId="0" fillId="0" borderId="2" xfId="3025" applyNumberFormat="1" applyFont="1" applyFill="1" applyBorder="1" applyAlignment="1">
      <alignment horizontal="center" vertical="center"/>
    </xf>
    <xf numFmtId="9" fontId="0" fillId="0" borderId="2" xfId="0" applyNumberFormat="1" applyFont="1" applyFill="1" applyBorder="1" applyAlignment="1">
      <alignment vertical="center"/>
    </xf>
    <xf numFmtId="9" fontId="0" fillId="3" borderId="2" xfId="0" applyNumberFormat="1" applyFont="1" applyFill="1" applyBorder="1" applyAlignment="1">
      <alignment vertical="center"/>
    </xf>
    <xf numFmtId="9" fontId="0" fillId="0" borderId="0" xfId="3" applyNumberFormat="1" applyFont="1" applyFill="1" applyAlignment="1">
      <alignment horizontal="center" vertical="center"/>
    </xf>
    <xf numFmtId="9" fontId="0" fillId="3" borderId="0" xfId="0" applyNumberFormat="1" applyFont="1" applyFill="1" applyAlignment="1">
      <alignment vertical="center"/>
    </xf>
    <xf numFmtId="1" fontId="0" fillId="3" borderId="1" xfId="3025" applyNumberFormat="1" applyFont="1" applyFill="1" applyBorder="1" applyAlignment="1">
      <alignment horizontal="center" vertical="center"/>
    </xf>
    <xf numFmtId="202" fontId="23" fillId="0" borderId="6" xfId="0" applyNumberFormat="1" applyFont="1" applyFill="1" applyBorder="1" applyAlignment="1">
      <alignment vertical="center"/>
    </xf>
    <xf numFmtId="0" fontId="23" fillId="0" borderId="6" xfId="0" applyFont="1" applyFill="1" applyBorder="1" applyAlignment="1">
      <alignment vertical="center"/>
    </xf>
    <xf numFmtId="1" fontId="23" fillId="12" borderId="6" xfId="3025" applyNumberFormat="1" applyFont="1" applyFill="1" applyBorder="1" applyAlignment="1">
      <alignment horizontal="center" vertical="center"/>
    </xf>
    <xf numFmtId="1" fontId="23" fillId="0" borderId="6" xfId="3025" applyNumberFormat="1" applyFont="1" applyFill="1" applyBorder="1" applyAlignment="1">
      <alignment horizontal="center" vertical="center"/>
    </xf>
    <xf numFmtId="0" fontId="0" fillId="12" borderId="0" xfId="0" applyFont="1" applyFill="1" applyAlignment="1">
      <alignment horizontal="center" vertical="center"/>
    </xf>
    <xf numFmtId="0" fontId="0" fillId="15" borderId="0" xfId="0" applyFont="1" applyFill="1" applyAlignment="1">
      <alignment horizontal="center" vertical="center"/>
    </xf>
    <xf numFmtId="9" fontId="0" fillId="0" borderId="0" xfId="3" applyFont="1" applyFill="1" applyBorder="1" applyAlignment="1">
      <alignment horizontal="center" vertical="center"/>
    </xf>
    <xf numFmtId="202" fontId="0" fillId="3" borderId="0" xfId="0" applyNumberFormat="1" applyFont="1" applyFill="1" applyBorder="1" applyAlignment="1">
      <alignment vertical="center"/>
    </xf>
    <xf numFmtId="202" fontId="24" fillId="0" borderId="0" xfId="2850" applyNumberFormat="1" applyFont="1" applyFill="1" applyBorder="1" applyAlignment="1">
      <alignment horizontal="left" vertical="center" wrapText="1"/>
    </xf>
    <xf numFmtId="202" fontId="0" fillId="0" borderId="0" xfId="3649" applyNumberFormat="1" applyFill="1" applyBorder="1"/>
    <xf numFmtId="202" fontId="12" fillId="0" borderId="0" xfId="0" applyNumberFormat="1" applyFont="1" applyFill="1" applyBorder="1" applyAlignment="1">
      <alignment vertical="center"/>
    </xf>
    <xf numFmtId="202" fontId="12" fillId="0" borderId="1" xfId="0" applyNumberFormat="1" applyFont="1" applyFill="1" applyBorder="1" applyAlignment="1">
      <alignment vertical="center"/>
    </xf>
    <xf numFmtId="202" fontId="0" fillId="0" borderId="1" xfId="3649" applyNumberFormat="1" applyFill="1" applyBorder="1"/>
    <xf numFmtId="202" fontId="0" fillId="0" borderId="6" xfId="0" applyNumberFormat="1" applyFill="1" applyBorder="1" applyAlignment="1">
      <alignment vertical="center"/>
    </xf>
    <xf numFmtId="202" fontId="0" fillId="0" borderId="6" xfId="0" applyNumberFormat="1" applyBorder="1" applyAlignment="1">
      <alignment vertical="center"/>
    </xf>
    <xf numFmtId="2" fontId="11" fillId="0" borderId="0" xfId="0" applyNumberFormat="1" applyFont="1" applyAlignment="1">
      <alignment vertical="center"/>
    </xf>
    <xf numFmtId="2" fontId="0" fillId="7" borderId="6" xfId="3025" applyNumberFormat="1" applyFont="1" applyFill="1" applyBorder="1" applyAlignment="1">
      <alignment horizontal="center" vertical="center" wrapText="1"/>
    </xf>
    <xf numFmtId="2" fontId="18" fillId="13" borderId="4" xfId="2850" applyNumberFormat="1" applyFont="1" applyFill="1" applyBorder="1" applyAlignment="1">
      <alignment horizontal="center" vertical="center" wrapText="1"/>
    </xf>
    <xf numFmtId="2" fontId="0" fillId="15" borderId="0" xfId="0" applyNumberFormat="1" applyFill="1" applyAlignment="1">
      <alignment horizontal="center" vertical="center"/>
    </xf>
    <xf numFmtId="2" fontId="0" fillId="0" borderId="0" xfId="0" applyNumberFormat="1" applyAlignment="1">
      <alignment horizontal="center" vertical="center"/>
    </xf>
    <xf numFmtId="2" fontId="0" fillId="3" borderId="0" xfId="0" applyNumberFormat="1" applyFill="1" applyAlignment="1">
      <alignment horizontal="center" vertical="center"/>
    </xf>
    <xf numFmtId="1" fontId="0" fillId="3" borderId="0" xfId="0" applyNumberFormat="1" applyFill="1" applyAlignment="1">
      <alignment horizontal="center" vertical="center"/>
    </xf>
    <xf numFmtId="199" fontId="0" fillId="3" borderId="0" xfId="0" applyNumberFormat="1" applyFill="1" applyAlignment="1">
      <alignment horizontal="center" vertical="center"/>
    </xf>
    <xf numFmtId="2" fontId="0" fillId="0" borderId="2" xfId="0" applyNumberFormat="1" applyFont="1" applyFill="1" applyBorder="1" applyAlignment="1">
      <alignment vertical="center"/>
    </xf>
    <xf numFmtId="1" fontId="0" fillId="0" borderId="2" xfId="0" applyNumberFormat="1" applyFill="1" applyBorder="1" applyAlignment="1">
      <alignment horizontal="center" vertical="center"/>
    </xf>
    <xf numFmtId="199" fontId="0" fillId="0" borderId="2" xfId="0" applyNumberFormat="1" applyFill="1" applyBorder="1" applyAlignment="1">
      <alignment horizontal="center" vertical="center"/>
    </xf>
    <xf numFmtId="2" fontId="0" fillId="0" borderId="0" xfId="0" applyNumberFormat="1" applyFont="1" applyFill="1" applyBorder="1" applyAlignment="1">
      <alignment vertical="center"/>
    </xf>
    <xf numFmtId="2" fontId="0" fillId="3" borderId="2" xfId="0" applyNumberFormat="1" applyFont="1" applyFill="1" applyBorder="1" applyAlignment="1">
      <alignment vertical="center"/>
    </xf>
    <xf numFmtId="1" fontId="0" fillId="3" borderId="1" xfId="0" applyNumberFormat="1" applyFill="1" applyBorder="1" applyAlignment="1">
      <alignment horizontal="center" vertical="center"/>
    </xf>
    <xf numFmtId="2" fontId="0" fillId="0" borderId="0" xfId="3" applyNumberFormat="1" applyFont="1" applyFill="1" applyAlignment="1">
      <alignment horizontal="center" vertical="center"/>
    </xf>
    <xf numFmtId="2" fontId="0" fillId="3" borderId="0" xfId="0" applyNumberFormat="1" applyFont="1" applyFill="1" applyAlignment="1">
      <alignment vertical="center"/>
    </xf>
    <xf numFmtId="2" fontId="23" fillId="0" borderId="6" xfId="0" applyNumberFormat="1" applyFont="1" applyFill="1" applyBorder="1" applyAlignment="1">
      <alignment vertical="center"/>
    </xf>
    <xf numFmtId="1" fontId="17" fillId="0" borderId="6" xfId="0" applyNumberFormat="1" applyFont="1" applyFill="1" applyBorder="1" applyAlignment="1">
      <alignment horizontal="center" vertical="center"/>
    </xf>
    <xf numFmtId="199" fontId="23" fillId="0" borderId="6" xfId="0" applyNumberFormat="1" applyFont="1" applyFill="1" applyBorder="1" applyAlignment="1">
      <alignment horizontal="center" vertical="center"/>
    </xf>
    <xf numFmtId="2" fontId="0" fillId="15" borderId="0" xfId="0" applyNumberFormat="1" applyFont="1" applyFill="1" applyAlignment="1">
      <alignment horizontal="center" vertical="center"/>
    </xf>
    <xf numFmtId="0" fontId="17" fillId="15" borderId="0" xfId="0" applyFont="1" applyFill="1" applyAlignment="1">
      <alignment horizontal="center" vertical="center"/>
    </xf>
    <xf numFmtId="1" fontId="0" fillId="15" borderId="0" xfId="0" applyNumberFormat="1" applyFont="1" applyFill="1" applyAlignment="1">
      <alignment horizontal="center" vertical="center"/>
    </xf>
    <xf numFmtId="199" fontId="0" fillId="0" borderId="0" xfId="3025" applyNumberFormat="1" applyFont="1" applyFill="1" applyBorder="1" applyAlignment="1">
      <alignment horizontal="center" vertical="center"/>
    </xf>
    <xf numFmtId="202" fontId="12" fillId="7" borderId="0" xfId="0" applyNumberFormat="1" applyFont="1" applyFill="1" applyBorder="1" applyAlignment="1">
      <alignment vertical="center"/>
    </xf>
    <xf numFmtId="2" fontId="12" fillId="7" borderId="0" xfId="0" applyNumberFormat="1" applyFont="1" applyFill="1" applyBorder="1" applyAlignment="1">
      <alignment vertical="center"/>
    </xf>
    <xf numFmtId="202" fontId="18" fillId="13" borderId="0" xfId="2850" applyNumberFormat="1" applyFont="1" applyFill="1" applyBorder="1" applyAlignment="1">
      <alignment horizontal="left" vertical="center" wrapText="1"/>
    </xf>
    <xf numFmtId="2" fontId="18" fillId="13" borderId="0" xfId="2850" applyNumberFormat="1" applyFont="1" applyFill="1" applyBorder="1" applyAlignment="1">
      <alignment horizontal="left" vertical="center" wrapText="1"/>
    </xf>
    <xf numFmtId="2" fontId="24" fillId="0" borderId="0" xfId="2850" applyNumberFormat="1" applyFont="1" applyFill="1" applyBorder="1" applyAlignment="1">
      <alignment horizontal="left" vertical="center" wrapText="1"/>
    </xf>
    <xf numFmtId="0" fontId="24" fillId="0" borderId="0" xfId="2850" applyFont="1" applyFill="1" applyBorder="1" applyAlignment="1">
      <alignment horizontal="left" vertical="center" wrapText="1"/>
    </xf>
    <xf numFmtId="2" fontId="0" fillId="0" borderId="0" xfId="0" applyNumberFormat="1" applyFont="1" applyFill="1" applyAlignment="1">
      <alignment vertical="center"/>
    </xf>
    <xf numFmtId="0" fontId="0" fillId="0" borderId="0" xfId="3025" applyFont="1" applyFill="1" applyBorder="1"/>
    <xf numFmtId="0" fontId="4" fillId="0" borderId="0" xfId="3025"/>
    <xf numFmtId="2" fontId="0" fillId="0" borderId="0" xfId="0" applyNumberFormat="1" applyBorder="1" applyAlignment="1">
      <alignment vertical="center"/>
    </xf>
    <xf numFmtId="0" fontId="23" fillId="7" borderId="0" xfId="3025" applyFont="1" applyFill="1" applyBorder="1" applyAlignment="1">
      <alignment horizontal="center" vertical="center" wrapText="1"/>
    </xf>
    <xf numFmtId="0" fontId="18" fillId="13" borderId="0" xfId="2850" applyFont="1" applyFill="1" applyBorder="1" applyAlignment="1">
      <alignment horizontal="center" vertical="center" wrapText="1"/>
    </xf>
    <xf numFmtId="2" fontId="0" fillId="16" borderId="0" xfId="0" applyNumberFormat="1" applyFill="1" applyAlignment="1">
      <alignment horizontal="center" vertical="center"/>
    </xf>
    <xf numFmtId="0" fontId="0" fillId="15" borderId="0" xfId="0" applyFill="1" applyAlignment="1">
      <alignment horizontal="right" vertical="center"/>
    </xf>
    <xf numFmtId="0" fontId="0" fillId="0" borderId="0" xfId="0" applyFill="1" applyAlignment="1">
      <alignment horizontal="right" vertical="center"/>
    </xf>
    <xf numFmtId="0" fontId="0" fillId="3" borderId="0" xfId="0" applyFill="1" applyAlignment="1">
      <alignment horizontal="right" vertical="center"/>
    </xf>
    <xf numFmtId="0" fontId="23" fillId="3" borderId="0" xfId="0" applyFont="1" applyFill="1" applyBorder="1" applyAlignme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23" fillId="0" borderId="0" xfId="0" applyFont="1" applyFill="1" applyBorder="1" applyAlignment="1">
      <alignment vertical="center"/>
    </xf>
    <xf numFmtId="0" fontId="23" fillId="0" borderId="6" xfId="0" applyFont="1" applyFill="1" applyBorder="1" applyAlignment="1">
      <alignment horizontal="center" vertical="center"/>
    </xf>
    <xf numFmtId="0" fontId="0" fillId="17" borderId="6" xfId="3025" applyFont="1" applyFill="1" applyBorder="1" applyAlignment="1">
      <alignment horizontal="center" vertical="center" wrapText="1"/>
    </xf>
    <xf numFmtId="202" fontId="0" fillId="0" borderId="1" xfId="0" applyNumberFormat="1" applyFont="1" applyBorder="1" applyAlignment="1">
      <alignment vertical="center"/>
    </xf>
    <xf numFmtId="202" fontId="12" fillId="7" borderId="0" xfId="0" applyNumberFormat="1" applyFont="1" applyFill="1" applyBorder="1" applyAlignment="1">
      <alignment horizontal="left" vertical="center"/>
    </xf>
    <xf numFmtId="2" fontId="12" fillId="7" borderId="0" xfId="0" applyNumberFormat="1" applyFont="1" applyFill="1" applyBorder="1" applyAlignment="1">
      <alignment horizontal="left" vertical="center"/>
    </xf>
    <xf numFmtId="2" fontId="0" fillId="0" borderId="0" xfId="3649" applyNumberFormat="1" applyFill="1"/>
    <xf numFmtId="2" fontId="0" fillId="3" borderId="0" xfId="0" applyNumberFormat="1" applyFont="1" applyFill="1" applyBorder="1" applyAlignment="1">
      <alignment vertical="center"/>
    </xf>
    <xf numFmtId="202" fontId="0" fillId="3" borderId="0" xfId="3025" applyNumberFormat="1" applyFont="1" applyFill="1" applyAlignment="1">
      <alignment vertical="center"/>
    </xf>
    <xf numFmtId="202" fontId="25" fillId="0" borderId="0" xfId="0" applyNumberFormat="1" applyFont="1" applyFill="1" applyBorder="1" applyAlignment="1">
      <alignment vertical="center"/>
    </xf>
    <xf numFmtId="0" fontId="11" fillId="0" borderId="0" xfId="0" applyFont="1" applyFill="1" applyAlignment="1">
      <alignment vertical="center"/>
    </xf>
    <xf numFmtId="2" fontId="0" fillId="15" borderId="0" xfId="0" applyNumberFormat="1" applyFill="1" applyBorder="1" applyAlignment="1">
      <alignment horizontal="center" vertical="center"/>
    </xf>
    <xf numFmtId="9" fontId="0" fillId="3" borderId="0" xfId="0" applyNumberFormat="1" applyFont="1" applyFill="1" applyBorder="1" applyAlignment="1">
      <alignment vertical="center"/>
    </xf>
    <xf numFmtId="0" fontId="0" fillId="15" borderId="0" xfId="0" applyFont="1" applyFill="1" applyBorder="1" applyAlignment="1">
      <alignment horizontal="center" vertical="center"/>
    </xf>
    <xf numFmtId="9" fontId="0" fillId="3" borderId="0" xfId="0" applyNumberFormat="1" applyFont="1" applyFill="1" applyBorder="1" applyAlignment="1">
      <alignment horizontal="center" vertical="center"/>
    </xf>
    <xf numFmtId="2" fontId="0" fillId="15" borderId="0" xfId="0" applyNumberFormat="1" applyFont="1" applyFill="1" applyBorder="1" applyAlignment="1">
      <alignment horizontal="center" vertical="center"/>
    </xf>
    <xf numFmtId="0" fontId="26" fillId="15" borderId="0" xfId="1307" applyFont="1" applyFill="1" applyBorder="1" applyAlignment="1">
      <alignment vertical="center"/>
    </xf>
    <xf numFmtId="0" fontId="26" fillId="15" borderId="1" xfId="1307" applyFont="1" applyFill="1" applyBorder="1" applyAlignment="1">
      <alignment vertical="center"/>
    </xf>
    <xf numFmtId="0" fontId="0" fillId="15" borderId="1" xfId="0" applyFont="1" applyFill="1" applyBorder="1" applyAlignment="1">
      <alignment vertical="center"/>
    </xf>
    <xf numFmtId="202" fontId="0" fillId="15" borderId="1" xfId="0" applyNumberFormat="1" applyFont="1" applyFill="1" applyBorder="1" applyAlignment="1">
      <alignment vertical="center"/>
    </xf>
    <xf numFmtId="0" fontId="0" fillId="15" borderId="1" xfId="0" applyFont="1" applyFill="1" applyBorder="1" applyAlignment="1">
      <alignment horizontal="center" vertical="center"/>
    </xf>
    <xf numFmtId="1" fontId="0" fillId="15" borderId="1" xfId="0" applyNumberFormat="1" applyFont="1" applyFill="1" applyBorder="1" applyAlignment="1">
      <alignment horizontal="center" vertical="center"/>
    </xf>
    <xf numFmtId="202" fontId="0" fillId="0" borderId="10" xfId="0" applyNumberFormat="1" applyFont="1" applyFill="1" applyBorder="1" applyAlignment="1">
      <alignment vertical="center"/>
    </xf>
    <xf numFmtId="202" fontId="0" fillId="0" borderId="10" xfId="0" applyNumberFormat="1" applyFill="1" applyBorder="1" applyAlignment="1">
      <alignment vertical="center"/>
    </xf>
    <xf numFmtId="0" fontId="0" fillId="0" borderId="11" xfId="0" applyBorder="1"/>
    <xf numFmtId="199" fontId="0" fillId="16" borderId="0" xfId="0" applyNumberFormat="1" applyFill="1" applyBorder="1" applyAlignment="1">
      <alignment horizontal="center" vertical="center"/>
    </xf>
    <xf numFmtId="201" fontId="0" fillId="15" borderId="0" xfId="3025" applyNumberFormat="1" applyFont="1" applyFill="1" applyBorder="1" applyAlignment="1">
      <alignment horizontal="center" vertical="center"/>
    </xf>
    <xf numFmtId="1" fontId="0" fillId="15" borderId="0" xfId="0" applyNumberFormat="1" applyFont="1" applyFill="1" applyBorder="1" applyAlignment="1">
      <alignment horizontal="center" vertical="center"/>
    </xf>
    <xf numFmtId="0" fontId="0" fillId="0" borderId="0" xfId="3184" applyFont="1"/>
    <xf numFmtId="1" fontId="23" fillId="15" borderId="0" xfId="0" applyNumberFormat="1" applyFont="1" applyFill="1" applyAlignment="1">
      <alignment horizontal="center" vertical="center"/>
    </xf>
    <xf numFmtId="0" fontId="19" fillId="0" borderId="0" xfId="0" applyFont="1" applyFill="1" applyAlignment="1" quotePrefix="1">
      <alignment horizontal="left"/>
    </xf>
  </cellXfs>
  <cellStyles count="225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0 2" xfId="57"/>
    <cellStyle name="20% - Accent1 11" xfId="58"/>
    <cellStyle name="20% - Accent1 11 2" xfId="59"/>
    <cellStyle name="20% - Accent1 12" xfId="60"/>
    <cellStyle name="20% - Accent1 13" xfId="61"/>
    <cellStyle name="20% - Accent1 14" xfId="62"/>
    <cellStyle name="20% - Accent1 15" xfId="63"/>
    <cellStyle name="20% - Accent1 16" xfId="64"/>
    <cellStyle name="20% - Accent1 17" xfId="65"/>
    <cellStyle name="20% - Accent1 18" xfId="66"/>
    <cellStyle name="20% - Accent1 19" xfId="67"/>
    <cellStyle name="20% - Accent1 2" xfId="68"/>
    <cellStyle name="20% - Accent1 2 10" xfId="69"/>
    <cellStyle name="20% - Accent1 2 11" xfId="70"/>
    <cellStyle name="20% - Accent1 2 12" xfId="71"/>
    <cellStyle name="20% - Accent1 2 13" xfId="72"/>
    <cellStyle name="20% - Accent1 2 14" xfId="73"/>
    <cellStyle name="20% - Accent1 2 15" xfId="74"/>
    <cellStyle name="20% - Accent1 2 16" xfId="75"/>
    <cellStyle name="20% - Accent1 2 2" xfId="76"/>
    <cellStyle name="20% - Accent1 2 3" xfId="77"/>
    <cellStyle name="20% - Accent1 2 4" xfId="78"/>
    <cellStyle name="20% - Accent1 2 5" xfId="79"/>
    <cellStyle name="20% - Accent1 2 6" xfId="80"/>
    <cellStyle name="20% - Accent1 2 7" xfId="81"/>
    <cellStyle name="20% - Accent1 2 8" xfId="82"/>
    <cellStyle name="20% - Accent1 2 9" xfId="83"/>
    <cellStyle name="20% - Accent1 20" xfId="84"/>
    <cellStyle name="20% - Accent1 21" xfId="85"/>
    <cellStyle name="20% - Accent1 22" xfId="86"/>
    <cellStyle name="20% - Accent1 23" xfId="87"/>
    <cellStyle name="20% - Accent1 24" xfId="88"/>
    <cellStyle name="20% - Accent1 25" xfId="89"/>
    <cellStyle name="20% - Accent1 26" xfId="90"/>
    <cellStyle name="20% - Accent1 27" xfId="91"/>
    <cellStyle name="20% - Accent1 28" xfId="92"/>
    <cellStyle name="20% - Accent1 29" xfId="93"/>
    <cellStyle name="20% - Accent1 3" xfId="94"/>
    <cellStyle name="20% - Accent1 3 2" xfId="95"/>
    <cellStyle name="20% - Accent1 3 2 2" xfId="96"/>
    <cellStyle name="20% - Accent1 3 3" xfId="97"/>
    <cellStyle name="20% - Accent1 30" xfId="98"/>
    <cellStyle name="20% - Accent1 31" xfId="99"/>
    <cellStyle name="20% - Accent1 32" xfId="100"/>
    <cellStyle name="20% - Accent1 33" xfId="101"/>
    <cellStyle name="20% - Accent1 34" xfId="102"/>
    <cellStyle name="20% - Accent1 35" xfId="103"/>
    <cellStyle name="20% - Accent1 36" xfId="104"/>
    <cellStyle name="20% - Accent1 37" xfId="105"/>
    <cellStyle name="20% - Accent1 38" xfId="106"/>
    <cellStyle name="20% - Accent1 39" xfId="107"/>
    <cellStyle name="20% - Accent1 4" xfId="108"/>
    <cellStyle name="20% - Accent1 4 2" xfId="109"/>
    <cellStyle name="20% - Accent1 40" xfId="110"/>
    <cellStyle name="20% - Accent1 41" xfId="111"/>
    <cellStyle name="20% - Accent1 42" xfId="112"/>
    <cellStyle name="20% - Accent1 43" xfId="113"/>
    <cellStyle name="20% - Accent1 5" xfId="114"/>
    <cellStyle name="20% - Accent1 5 2" xfId="115"/>
    <cellStyle name="20% - Accent1 6" xfId="116"/>
    <cellStyle name="20% - Accent1 6 2" xfId="117"/>
    <cellStyle name="20% - Accent1 7" xfId="118"/>
    <cellStyle name="20% - Accent1 7 2" xfId="119"/>
    <cellStyle name="20% - Accent1 8" xfId="120"/>
    <cellStyle name="20% - Accent1 8 2"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0" xfId="166"/>
    <cellStyle name="20% - Accent2 31" xfId="167"/>
    <cellStyle name="20% - Accent2 32" xfId="168"/>
    <cellStyle name="20% - Accent2 33" xfId="169"/>
    <cellStyle name="20% - Accent2 34" xfId="170"/>
    <cellStyle name="20% - Accent2 35" xfId="171"/>
    <cellStyle name="20% - Accent2 36" xfId="172"/>
    <cellStyle name="20% - Accent2 37" xfId="173"/>
    <cellStyle name="20% - Accent2 38" xfId="174"/>
    <cellStyle name="20% - Accent2 39" xfId="175"/>
    <cellStyle name="20% - Accent2 4" xfId="176"/>
    <cellStyle name="20% - Accent2 4 2" xfId="177"/>
    <cellStyle name="20% - Accent2 40" xfId="178"/>
    <cellStyle name="20% - Accent2 41" xfId="179"/>
    <cellStyle name="20% - Accent2 42" xfId="180"/>
    <cellStyle name="20% - Accent2 43" xfId="181"/>
    <cellStyle name="20% - Accent2 5" xfId="182"/>
    <cellStyle name="20% - Accent2 5 2" xfId="183"/>
    <cellStyle name="20% - Accent2 6" xfId="184"/>
    <cellStyle name="20% - Accent2 6 2" xfId="185"/>
    <cellStyle name="20% - Accent2 7" xfId="186"/>
    <cellStyle name="20% - Accent2 7 2" xfId="187"/>
    <cellStyle name="20% - Accent2 8" xfId="188"/>
    <cellStyle name="20% - Accent2 8 2" xfId="189"/>
    <cellStyle name="20% - Accent2 9" xfId="190"/>
    <cellStyle name="20% - Accent2 9 2" xfId="191"/>
    <cellStyle name="20% - Accent3 10" xfId="192"/>
    <cellStyle name="20% - Accent3 10 2" xfId="193"/>
    <cellStyle name="20% - Accent3 11" xfId="194"/>
    <cellStyle name="20% - Accent3 11 2" xfId="195"/>
    <cellStyle name="20% - Accent3 12" xfId="196"/>
    <cellStyle name="20% - Accent3 13" xfId="197"/>
    <cellStyle name="20% - Accent3 14" xfId="198"/>
    <cellStyle name="20% - Accent3 15" xfId="199"/>
    <cellStyle name="20% - Accent3 16" xfId="200"/>
    <cellStyle name="20% - Accent3 17" xfId="201"/>
    <cellStyle name="20% - Accent3 18" xfId="202"/>
    <cellStyle name="20% - Accent3 19" xfId="203"/>
    <cellStyle name="20% - Accent3 2" xfId="204"/>
    <cellStyle name="20% - Accent3 2 10" xfId="205"/>
    <cellStyle name="20% - Accent3 2 11" xfId="206"/>
    <cellStyle name="20% - Accent3 2 12" xfId="207"/>
    <cellStyle name="20% - Accent3 2 13" xfId="208"/>
    <cellStyle name="20% - Accent3 2 14" xfId="209"/>
    <cellStyle name="20% - Accent3 2 15" xfId="210"/>
    <cellStyle name="20% - Accent3 2 16" xfId="211"/>
    <cellStyle name="20% - Accent3 2 2" xfId="212"/>
    <cellStyle name="20% - Accent3 2 3" xfId="213"/>
    <cellStyle name="20% - Accent3 2 4" xfId="214"/>
    <cellStyle name="20% - Accent3 2 5" xfId="215"/>
    <cellStyle name="20% - Accent3 2 6" xfId="216"/>
    <cellStyle name="20% - Accent3 2 7" xfId="217"/>
    <cellStyle name="20% - Accent3 2 8" xfId="218"/>
    <cellStyle name="20% - Accent3 2 9" xfId="219"/>
    <cellStyle name="20% - Accent3 20" xfId="220"/>
    <cellStyle name="20% - Accent3 21" xfId="221"/>
    <cellStyle name="20% - Accent3 22" xfId="222"/>
    <cellStyle name="20% - Accent3 23" xfId="223"/>
    <cellStyle name="20% - Accent3 24" xfId="224"/>
    <cellStyle name="20% - Accent3 25" xfId="225"/>
    <cellStyle name="20% - Accent3 26" xfId="226"/>
    <cellStyle name="20% - Accent3 27" xfId="227"/>
    <cellStyle name="20% - Accent3 28" xfId="228"/>
    <cellStyle name="20% - Accent3 29" xfId="229"/>
    <cellStyle name="20% - Accent3 3" xfId="230"/>
    <cellStyle name="20% - Accent3 3 2" xfId="231"/>
    <cellStyle name="20% - Accent3 3 2 2" xfId="232"/>
    <cellStyle name="20% - Accent3 3 3" xfId="233"/>
    <cellStyle name="20% - Accent3 30" xfId="234"/>
    <cellStyle name="20% - Accent3 31" xfId="235"/>
    <cellStyle name="20% - Accent3 32" xfId="236"/>
    <cellStyle name="20% - Accent3 33" xfId="237"/>
    <cellStyle name="20% - Accent3 34" xfId="238"/>
    <cellStyle name="20% - Accent3 35" xfId="239"/>
    <cellStyle name="20% - Accent3 36" xfId="240"/>
    <cellStyle name="20% - Accent3 37" xfId="241"/>
    <cellStyle name="20% - Accent3 38" xfId="242"/>
    <cellStyle name="20% - Accent3 39" xfId="243"/>
    <cellStyle name="20% - Accent3 4" xfId="244"/>
    <cellStyle name="20% - Accent3 4 2" xfId="245"/>
    <cellStyle name="20% - Accent3 40" xfId="246"/>
    <cellStyle name="20% - Accent3 41" xfId="247"/>
    <cellStyle name="20% - Accent3 42" xfId="248"/>
    <cellStyle name="20% - Accent3 43" xfId="249"/>
    <cellStyle name="20% - Accent3 5" xfId="250"/>
    <cellStyle name="20% - Accent3 5 2" xfId="251"/>
    <cellStyle name="20% - Accent3 6" xfId="252"/>
    <cellStyle name="20% - Accent3 6 2" xfId="253"/>
    <cellStyle name="20% - Accent3 7" xfId="254"/>
    <cellStyle name="20% - Accent3 7 2" xfId="255"/>
    <cellStyle name="20% - Accent3 8" xfId="256"/>
    <cellStyle name="20% - Accent3 8 2" xfId="257"/>
    <cellStyle name="20% - Accent3 9" xfId="258"/>
    <cellStyle name="20% - Accent3 9 2" xfId="259"/>
    <cellStyle name="20% - Accent4 10" xfId="260"/>
    <cellStyle name="20% - Accent4 10 2" xfId="261"/>
    <cellStyle name="20% - Accent4 11" xfId="262"/>
    <cellStyle name="20% - Accent4 11 2" xfId="263"/>
    <cellStyle name="20% - Accent4 12" xfId="264"/>
    <cellStyle name="20% - Accent4 13" xfId="265"/>
    <cellStyle name="20% - Accent4 14" xfId="266"/>
    <cellStyle name="20% - Accent4 15" xfId="267"/>
    <cellStyle name="20% - Accent4 16" xfId="268"/>
    <cellStyle name="20% - Accent4 17" xfId="269"/>
    <cellStyle name="20% - Accent4 18" xfId="270"/>
    <cellStyle name="20% - Accent4 19" xfId="271"/>
    <cellStyle name="20% - Accent4 2" xfId="272"/>
    <cellStyle name="20% - Accent4 2 10" xfId="273"/>
    <cellStyle name="20% - Accent4 2 11" xfId="274"/>
    <cellStyle name="20% - Accent4 2 12" xfId="275"/>
    <cellStyle name="20% - Accent4 2 13" xfId="276"/>
    <cellStyle name="20% - Accent4 2 14" xfId="277"/>
    <cellStyle name="20% - Accent4 2 15" xfId="278"/>
    <cellStyle name="20% - Accent4 2 16" xfId="279"/>
    <cellStyle name="20% - Accent4 2 2" xfId="280"/>
    <cellStyle name="20% - Accent4 2 3" xfId="281"/>
    <cellStyle name="20% - Accent4 2 4" xfId="282"/>
    <cellStyle name="20% - Accent4 2 5" xfId="283"/>
    <cellStyle name="20% - Accent4 2 6" xfId="284"/>
    <cellStyle name="20% - Accent4 2 7" xfId="285"/>
    <cellStyle name="20% - Accent4 2 8" xfId="286"/>
    <cellStyle name="20% - Accent4 2 9" xfId="287"/>
    <cellStyle name="20% - Accent4 20" xfId="288"/>
    <cellStyle name="20% - Accent4 21" xfId="289"/>
    <cellStyle name="20% - Accent4 22" xfId="290"/>
    <cellStyle name="20% - Accent4 23" xfId="291"/>
    <cellStyle name="20% - Accent4 24" xfId="292"/>
    <cellStyle name="20% - Accent4 25" xfId="293"/>
    <cellStyle name="20% - Accent4 26" xfId="294"/>
    <cellStyle name="20% - Accent4 27" xfId="295"/>
    <cellStyle name="20% - Accent4 28" xfId="296"/>
    <cellStyle name="20% - Accent4 29" xfId="297"/>
    <cellStyle name="20% - Accent4 3" xfId="298"/>
    <cellStyle name="20% - Accent4 3 2" xfId="299"/>
    <cellStyle name="20% - Accent4 3 2 2" xfId="300"/>
    <cellStyle name="20% - Accent4 3 3" xfId="301"/>
    <cellStyle name="20% - Accent4 30" xfId="302"/>
    <cellStyle name="20% - Accent4 31" xfId="303"/>
    <cellStyle name="20% - Accent4 32" xfId="304"/>
    <cellStyle name="20% - Accent4 33" xfId="305"/>
    <cellStyle name="20% - Accent4 34" xfId="306"/>
    <cellStyle name="20% - Accent4 35" xfId="307"/>
    <cellStyle name="20% - Accent4 36" xfId="308"/>
    <cellStyle name="20% - Accent4 37" xfId="309"/>
    <cellStyle name="20% - Accent4 38" xfId="310"/>
    <cellStyle name="20% - Accent4 39" xfId="311"/>
    <cellStyle name="20% - Accent4 4" xfId="312"/>
    <cellStyle name="20% - Accent4 4 2" xfId="313"/>
    <cellStyle name="20% - Accent4 40" xfId="314"/>
    <cellStyle name="20% - Accent4 41" xfId="315"/>
    <cellStyle name="20% - Accent4 42" xfId="316"/>
    <cellStyle name="20% - Accent4 43" xfId="317"/>
    <cellStyle name="20% - Accent4 5" xfId="318"/>
    <cellStyle name="20% - Accent4 5 2" xfId="319"/>
    <cellStyle name="20% - Accent4 6" xfId="320"/>
    <cellStyle name="20% - Accent4 6 2" xfId="321"/>
    <cellStyle name="20% - Accent4 7" xfId="322"/>
    <cellStyle name="20% - Accent4 7 2" xfId="323"/>
    <cellStyle name="20% - Accent4 8" xfId="324"/>
    <cellStyle name="20% - Accent4 8 2" xfId="325"/>
    <cellStyle name="20% - Accent4 9" xfId="326"/>
    <cellStyle name="20% - Accent4 9 2" xfId="327"/>
    <cellStyle name="20% - Accent5 10" xfId="328"/>
    <cellStyle name="20% - Accent5 10 2" xfId="329"/>
    <cellStyle name="20% - Accent5 11" xfId="330"/>
    <cellStyle name="20% - Accent5 11 2" xfId="331"/>
    <cellStyle name="20% - Accent5 12" xfId="332"/>
    <cellStyle name="20% - Accent5 13" xfId="333"/>
    <cellStyle name="20% - Accent5 14" xfId="334"/>
    <cellStyle name="20% - Accent5 15" xfId="335"/>
    <cellStyle name="20% - Accent5 16" xfId="336"/>
    <cellStyle name="20% - Accent5 17" xfId="337"/>
    <cellStyle name="20% - Accent5 18" xfId="338"/>
    <cellStyle name="20% - Accent5 19" xfId="339"/>
    <cellStyle name="20% - Accent5 2" xfId="340"/>
    <cellStyle name="20% - Accent5 2 10" xfId="341"/>
    <cellStyle name="20% - Accent5 2 11" xfId="342"/>
    <cellStyle name="20% - Accent5 2 12" xfId="343"/>
    <cellStyle name="20% - Accent5 2 13" xfId="344"/>
    <cellStyle name="20% - Accent5 2 14" xfId="345"/>
    <cellStyle name="20% - Accent5 2 15" xfId="346"/>
    <cellStyle name="20% - Accent5 2 2" xfId="347"/>
    <cellStyle name="20% - Accent5 2 3" xfId="348"/>
    <cellStyle name="20% - Accent5 2 4" xfId="349"/>
    <cellStyle name="20% - Accent5 2 5" xfId="350"/>
    <cellStyle name="20% - Accent5 2 6" xfId="351"/>
    <cellStyle name="20% - Accent5 2 7" xfId="352"/>
    <cellStyle name="20% - Accent5 2 8" xfId="353"/>
    <cellStyle name="20% - Accent5 2 9" xfId="354"/>
    <cellStyle name="20% - Accent5 20" xfId="355"/>
    <cellStyle name="20% - Accent5 21" xfId="356"/>
    <cellStyle name="20% - Accent5 22" xfId="357"/>
    <cellStyle name="20% - Accent5 23" xfId="358"/>
    <cellStyle name="20% - Accent5 24" xfId="359"/>
    <cellStyle name="20% - Accent5 25" xfId="360"/>
    <cellStyle name="20% - Accent5 26" xfId="361"/>
    <cellStyle name="20% - Accent5 27" xfId="362"/>
    <cellStyle name="20% - Accent5 28" xfId="363"/>
    <cellStyle name="20% - Accent5 29" xfId="364"/>
    <cellStyle name="20% - Accent5 3" xfId="365"/>
    <cellStyle name="20% - Accent5 3 2" xfId="366"/>
    <cellStyle name="20% - Accent5 30" xfId="367"/>
    <cellStyle name="20% - Accent5 31" xfId="368"/>
    <cellStyle name="20% - Accent5 32" xfId="369"/>
    <cellStyle name="20% - Accent5 33" xfId="370"/>
    <cellStyle name="20% - Accent5 34" xfId="371"/>
    <cellStyle name="20% - Accent5 35" xfId="372"/>
    <cellStyle name="20% - Accent5 36" xfId="373"/>
    <cellStyle name="20% - Accent5 37" xfId="374"/>
    <cellStyle name="20% - Accent5 38" xfId="375"/>
    <cellStyle name="20% - Accent5 39" xfId="376"/>
    <cellStyle name="20% - Accent5 4" xfId="377"/>
    <cellStyle name="20% - Accent5 40" xfId="378"/>
    <cellStyle name="20% - Accent5 41" xfId="379"/>
    <cellStyle name="20% - Accent5 42" xfId="380"/>
    <cellStyle name="20% - Accent5 43" xfId="381"/>
    <cellStyle name="20% - Accent5 5" xfId="382"/>
    <cellStyle name="20% - Accent5 6" xfId="383"/>
    <cellStyle name="20% - Accent5 7" xfId="384"/>
    <cellStyle name="20% - Accent5 8" xfId="385"/>
    <cellStyle name="20% - Accent5 9" xfId="386"/>
    <cellStyle name="20% - Accent5 9 2" xfId="387"/>
    <cellStyle name="20% - Accent6 10" xfId="388"/>
    <cellStyle name="20% - Accent6 10 2" xfId="389"/>
    <cellStyle name="20% - Accent6 11" xfId="390"/>
    <cellStyle name="20% - Accent6 11 2" xfId="391"/>
    <cellStyle name="20% - Accent6 12" xfId="392"/>
    <cellStyle name="20% - Accent6 13" xfId="393"/>
    <cellStyle name="20% - Accent6 14" xfId="394"/>
    <cellStyle name="20% - Accent6 15" xfId="395"/>
    <cellStyle name="20% - Accent6 16" xfId="396"/>
    <cellStyle name="20% - Accent6 17" xfId="397"/>
    <cellStyle name="20% - Accent6 18" xfId="398"/>
    <cellStyle name="20% - Accent6 19" xfId="399"/>
    <cellStyle name="20% - Accent6 2" xfId="400"/>
    <cellStyle name="20% - Accent6 2 10" xfId="401"/>
    <cellStyle name="20% - Accent6 2 11" xfId="402"/>
    <cellStyle name="20% - Accent6 2 12" xfId="403"/>
    <cellStyle name="20% - Accent6 2 13" xfId="404"/>
    <cellStyle name="20% - Accent6 2 14" xfId="405"/>
    <cellStyle name="20% - Accent6 2 15" xfId="406"/>
    <cellStyle name="20% - Accent6 2 16" xfId="407"/>
    <cellStyle name="20% - Accent6 2 2" xfId="408"/>
    <cellStyle name="20% - Accent6 2 3" xfId="409"/>
    <cellStyle name="20% - Accent6 2 4" xfId="410"/>
    <cellStyle name="20% - Accent6 2 5" xfId="411"/>
    <cellStyle name="20% - Accent6 2 6" xfId="412"/>
    <cellStyle name="20% - Accent6 2 7" xfId="413"/>
    <cellStyle name="20% - Accent6 2 8" xfId="414"/>
    <cellStyle name="20% - Accent6 2 9" xfId="415"/>
    <cellStyle name="20% - Accent6 20" xfId="416"/>
    <cellStyle name="20% - Accent6 21" xfId="417"/>
    <cellStyle name="20% - Accent6 22" xfId="418"/>
    <cellStyle name="20% - Accent6 23" xfId="419"/>
    <cellStyle name="20% - Accent6 24" xfId="420"/>
    <cellStyle name="20% - Accent6 25" xfId="421"/>
    <cellStyle name="20% - Accent6 26" xfId="422"/>
    <cellStyle name="20% - Accent6 27" xfId="423"/>
    <cellStyle name="20% - Accent6 28" xfId="424"/>
    <cellStyle name="20% - Accent6 29" xfId="425"/>
    <cellStyle name="20% - Accent6 3" xfId="426"/>
    <cellStyle name="20% - Accent6 3 2" xfId="427"/>
    <cellStyle name="20% - Accent6 3 2 2" xfId="428"/>
    <cellStyle name="20% - Accent6 3 3" xfId="429"/>
    <cellStyle name="20% - Accent6 30" xfId="430"/>
    <cellStyle name="20% - Accent6 31" xfId="431"/>
    <cellStyle name="20% - Accent6 32" xfId="432"/>
    <cellStyle name="20% - Accent6 33" xfId="433"/>
    <cellStyle name="20% - Accent6 34" xfId="434"/>
    <cellStyle name="20% - Accent6 35" xfId="435"/>
    <cellStyle name="20% - Accent6 36" xfId="436"/>
    <cellStyle name="20% - Accent6 37" xfId="437"/>
    <cellStyle name="20% - Accent6 38" xfId="438"/>
    <cellStyle name="20% - Accent6 39" xfId="439"/>
    <cellStyle name="20% - Accent6 4" xfId="440"/>
    <cellStyle name="20% - Accent6 4 2" xfId="441"/>
    <cellStyle name="20% - Accent6 40" xfId="442"/>
    <cellStyle name="20% - Accent6 41" xfId="443"/>
    <cellStyle name="20% - Accent6 42" xfId="444"/>
    <cellStyle name="20% - Accent6 43" xfId="445"/>
    <cellStyle name="20% - Accent6 44" xfId="446"/>
    <cellStyle name="20% - Accent6 44 2" xfId="447"/>
    <cellStyle name="20% - Accent6 5" xfId="448"/>
    <cellStyle name="20% - Accent6 5 2" xfId="449"/>
    <cellStyle name="20% - Accent6 6" xfId="450"/>
    <cellStyle name="20% - Accent6 6 2" xfId="451"/>
    <cellStyle name="20% - Accent6 7" xfId="452"/>
    <cellStyle name="20% - Accent6 7 2" xfId="453"/>
    <cellStyle name="20% - Accent6 8" xfId="454"/>
    <cellStyle name="20% - Accent6 8 2" xfId="455"/>
    <cellStyle name="20% - Accent6 9" xfId="456"/>
    <cellStyle name="20% - Accent6 9 2" xfId="457"/>
    <cellStyle name="20% - Akzent1" xfId="458"/>
    <cellStyle name="20% - Akzent2" xfId="459"/>
    <cellStyle name="20% - Akzent3" xfId="460"/>
    <cellStyle name="20% - Akzent4" xfId="461"/>
    <cellStyle name="20% - Akzent5" xfId="462"/>
    <cellStyle name="20% - Akzent6" xfId="463"/>
    <cellStyle name="2x indented GHG Textfiels" xfId="464"/>
    <cellStyle name="40% - 1. jelölőszín" xfId="465"/>
    <cellStyle name="40% - 2. jelölőszín" xfId="466"/>
    <cellStyle name="40% - 3. jelölőszín" xfId="467"/>
    <cellStyle name="40% - 4. jelölőszín" xfId="468"/>
    <cellStyle name="40% - 5. jelölőszín" xfId="469"/>
    <cellStyle name="40% - 6. jelölőszín" xfId="470"/>
    <cellStyle name="40% - Accent1 10" xfId="471"/>
    <cellStyle name="40% - Accent1 10 2" xfId="472"/>
    <cellStyle name="40% - Accent1 11" xfId="473"/>
    <cellStyle name="40% - Accent1 11 2" xfId="474"/>
    <cellStyle name="40% - Accent1 12" xfId="475"/>
    <cellStyle name="40% - Accent1 13" xfId="476"/>
    <cellStyle name="40% - Accent1 14" xfId="477"/>
    <cellStyle name="40% - Accent1 15" xfId="478"/>
    <cellStyle name="40% - Accent1 16" xfId="479"/>
    <cellStyle name="40% - Accent1 17" xfId="480"/>
    <cellStyle name="40% - Accent1 18" xfId="481"/>
    <cellStyle name="40% - Accent1 19" xfId="482"/>
    <cellStyle name="40% - Accent1 2" xfId="483"/>
    <cellStyle name="40% - Accent1 2 10" xfId="484"/>
    <cellStyle name="40% - Accent1 2 11" xfId="485"/>
    <cellStyle name="40% - Accent1 2 12" xfId="486"/>
    <cellStyle name="40% - Accent1 2 13" xfId="487"/>
    <cellStyle name="40% - Accent1 2 14" xfId="488"/>
    <cellStyle name="40% - Accent1 2 15" xfId="489"/>
    <cellStyle name="40% - Accent1 2 16" xfId="490"/>
    <cellStyle name="40% - Accent1 2 2" xfId="491"/>
    <cellStyle name="40% - Accent1 2 3" xfId="492"/>
    <cellStyle name="40% - Accent1 2 4" xfId="493"/>
    <cellStyle name="40% - Accent1 2 5" xfId="494"/>
    <cellStyle name="40% - Accent1 2 6" xfId="495"/>
    <cellStyle name="40% - Accent1 2 7" xfId="496"/>
    <cellStyle name="40% - Accent1 2 8" xfId="497"/>
    <cellStyle name="40% - Accent1 2 9" xfId="498"/>
    <cellStyle name="40% - Accent1 20" xfId="499"/>
    <cellStyle name="40% - Accent1 21" xfId="500"/>
    <cellStyle name="40% - Accent1 22" xfId="501"/>
    <cellStyle name="40% - Accent1 23" xfId="502"/>
    <cellStyle name="40% - Accent1 24" xfId="503"/>
    <cellStyle name="40% - Accent1 25" xfId="504"/>
    <cellStyle name="40% - Accent1 26" xfId="505"/>
    <cellStyle name="40% - Accent1 27" xfId="506"/>
    <cellStyle name="40% - Accent1 28" xfId="507"/>
    <cellStyle name="40% - Accent1 29" xfId="508"/>
    <cellStyle name="40% - Accent1 3" xfId="509"/>
    <cellStyle name="40% - Accent1 3 2" xfId="510"/>
    <cellStyle name="40% - Accent1 3 2 2" xfId="511"/>
    <cellStyle name="40% - Accent1 3 3" xfId="512"/>
    <cellStyle name="40% - Accent1 30" xfId="513"/>
    <cellStyle name="40% - Accent1 31" xfId="514"/>
    <cellStyle name="40% - Accent1 32" xfId="515"/>
    <cellStyle name="40% - Accent1 33" xfId="516"/>
    <cellStyle name="40% - Accent1 34" xfId="517"/>
    <cellStyle name="40% - Accent1 35" xfId="518"/>
    <cellStyle name="40% - Accent1 36" xfId="519"/>
    <cellStyle name="40% - Accent1 37" xfId="520"/>
    <cellStyle name="40% - Accent1 38" xfId="521"/>
    <cellStyle name="40% - Accent1 39" xfId="522"/>
    <cellStyle name="40% - Accent1 4" xfId="523"/>
    <cellStyle name="40% - Accent1 4 2" xfId="524"/>
    <cellStyle name="40% - Accent1 40" xfId="525"/>
    <cellStyle name="40% - Accent1 41" xfId="526"/>
    <cellStyle name="40% - Accent1 42" xfId="527"/>
    <cellStyle name="40% - Accent1 43" xfId="528"/>
    <cellStyle name="40% - Accent1 5" xfId="529"/>
    <cellStyle name="40% - Accent1 5 2" xfId="530"/>
    <cellStyle name="40% - Accent1 6" xfId="531"/>
    <cellStyle name="40% - Accent1 6 2" xfId="532"/>
    <cellStyle name="40% - Accent1 7" xfId="533"/>
    <cellStyle name="40% - Accent1 7 2" xfId="534"/>
    <cellStyle name="40% - Accent1 8" xfId="535"/>
    <cellStyle name="40% - Accent1 8 2" xfId="536"/>
    <cellStyle name="40% - Accent1 9" xfId="537"/>
    <cellStyle name="40% - Accent1 9 2" xfId="538"/>
    <cellStyle name="40% - Accent2 10" xfId="539"/>
    <cellStyle name="40% - Accent2 10 2" xfId="540"/>
    <cellStyle name="40% - Accent2 11" xfId="541"/>
    <cellStyle name="40% - Accent2 11 2" xfId="542"/>
    <cellStyle name="40% - Accent2 12" xfId="543"/>
    <cellStyle name="40% - Accent2 13" xfId="544"/>
    <cellStyle name="40% - Accent2 14" xfId="545"/>
    <cellStyle name="40% - Accent2 15" xfId="546"/>
    <cellStyle name="40% - Accent2 16" xfId="547"/>
    <cellStyle name="40% - Accent2 17" xfId="548"/>
    <cellStyle name="40% - Accent2 18" xfId="549"/>
    <cellStyle name="40% - Accent2 19" xfId="550"/>
    <cellStyle name="40% - Accent2 2" xfId="551"/>
    <cellStyle name="40% - Accent2 2 10" xfId="552"/>
    <cellStyle name="40% - Accent2 2 11" xfId="553"/>
    <cellStyle name="40% - Accent2 2 12" xfId="554"/>
    <cellStyle name="40% - Accent2 2 13" xfId="555"/>
    <cellStyle name="40% - Accent2 2 14" xfId="556"/>
    <cellStyle name="40% - Accent2 2 15" xfId="557"/>
    <cellStyle name="40% - Accent2 2 2" xfId="558"/>
    <cellStyle name="40% - Accent2 2 3" xfId="559"/>
    <cellStyle name="40% - Accent2 2 4" xfId="560"/>
    <cellStyle name="40% - Accent2 2 5" xfId="561"/>
    <cellStyle name="40% - Accent2 2 6" xfId="562"/>
    <cellStyle name="40% - Accent2 2 7" xfId="563"/>
    <cellStyle name="40% - Accent2 2 8" xfId="564"/>
    <cellStyle name="40% - Accent2 2 9" xfId="565"/>
    <cellStyle name="40% - Accent2 20" xfId="566"/>
    <cellStyle name="40% - Accent2 21" xfId="567"/>
    <cellStyle name="40% - Accent2 22" xfId="568"/>
    <cellStyle name="40% - Accent2 23" xfId="569"/>
    <cellStyle name="40% - Accent2 24" xfId="570"/>
    <cellStyle name="40% - Accent2 25" xfId="571"/>
    <cellStyle name="40% - Accent2 26" xfId="572"/>
    <cellStyle name="40% - Accent2 27" xfId="573"/>
    <cellStyle name="40% - Accent2 28" xfId="574"/>
    <cellStyle name="40% - Accent2 29" xfId="575"/>
    <cellStyle name="40% - Accent2 3" xfId="576"/>
    <cellStyle name="40% - Accent2 3 2" xfId="577"/>
    <cellStyle name="40% - Accent2 30" xfId="578"/>
    <cellStyle name="40% - Accent2 31" xfId="579"/>
    <cellStyle name="40% - Accent2 32" xfId="580"/>
    <cellStyle name="40% - Accent2 33" xfId="581"/>
    <cellStyle name="40% - Accent2 34" xfId="582"/>
    <cellStyle name="40% - Accent2 35" xfId="583"/>
    <cellStyle name="40% - Accent2 36" xfId="584"/>
    <cellStyle name="40% - Accent2 37" xfId="585"/>
    <cellStyle name="40% - Accent2 38" xfId="586"/>
    <cellStyle name="40% - Accent2 39" xfId="587"/>
    <cellStyle name="40% - Accent2 4" xfId="588"/>
    <cellStyle name="40% - Accent2 40" xfId="589"/>
    <cellStyle name="40% - Accent2 41" xfId="590"/>
    <cellStyle name="40% - Accent2 42" xfId="591"/>
    <cellStyle name="40% - Accent2 43" xfId="592"/>
    <cellStyle name="40% - Accent2 5" xfId="593"/>
    <cellStyle name="40% - Accent2 6" xfId="594"/>
    <cellStyle name="40% - Accent2 7" xfId="595"/>
    <cellStyle name="40% - Accent2 8" xfId="596"/>
    <cellStyle name="40% - Accent2 9" xfId="597"/>
    <cellStyle name="40% - Accent2 9 2" xfId="598"/>
    <cellStyle name="40% - Accent3 10" xfId="599"/>
    <cellStyle name="40% - Accent3 10 2" xfId="600"/>
    <cellStyle name="40% - Accent3 11" xfId="601"/>
    <cellStyle name="40% - Accent3 11 2" xfId="602"/>
    <cellStyle name="40% - Accent3 12" xfId="603"/>
    <cellStyle name="40% - Accent3 13" xfId="604"/>
    <cellStyle name="40% - Accent3 14" xfId="605"/>
    <cellStyle name="40% - Accent3 15" xfId="606"/>
    <cellStyle name="40% - Accent3 16" xfId="607"/>
    <cellStyle name="40% - Accent3 17" xfId="608"/>
    <cellStyle name="40% - Accent3 18" xfId="609"/>
    <cellStyle name="40% - Accent3 19" xfId="610"/>
    <cellStyle name="40% - Accent3 2" xfId="611"/>
    <cellStyle name="40% - Accent3 2 10" xfId="612"/>
    <cellStyle name="40% - Accent3 2 11" xfId="613"/>
    <cellStyle name="40% - Accent3 2 12" xfId="614"/>
    <cellStyle name="40% - Accent3 2 13" xfId="615"/>
    <cellStyle name="40% - Accent3 2 14" xfId="616"/>
    <cellStyle name="40% - Accent3 2 15" xfId="617"/>
    <cellStyle name="40% - Accent3 2 16" xfId="618"/>
    <cellStyle name="40% - Accent3 2 2" xfId="619"/>
    <cellStyle name="40% - Accent3 2 3" xfId="620"/>
    <cellStyle name="40% - Accent3 2 4" xfId="621"/>
    <cellStyle name="40% - Accent3 2 5" xfId="622"/>
    <cellStyle name="40% - Accent3 2 6" xfId="623"/>
    <cellStyle name="40% - Accent3 2 7" xfId="624"/>
    <cellStyle name="40% - Accent3 2 8" xfId="625"/>
    <cellStyle name="40% - Accent3 2 9" xfId="626"/>
    <cellStyle name="40% - Accent3 20" xfId="627"/>
    <cellStyle name="40% - Accent3 21" xfId="628"/>
    <cellStyle name="40% - Accent3 22" xfId="629"/>
    <cellStyle name="40% - Accent3 23" xfId="630"/>
    <cellStyle name="40% - Accent3 24" xfId="631"/>
    <cellStyle name="40% - Accent3 25" xfId="632"/>
    <cellStyle name="40% - Accent3 26" xfId="633"/>
    <cellStyle name="40% - Accent3 27" xfId="634"/>
    <cellStyle name="40% - Accent3 28" xfId="635"/>
    <cellStyle name="40% - Accent3 29" xfId="636"/>
    <cellStyle name="40% - Accent3 3" xfId="637"/>
    <cellStyle name="40% - Accent3 3 2" xfId="638"/>
    <cellStyle name="40% - Accent3 3 2 2" xfId="639"/>
    <cellStyle name="40% - Accent3 3 3" xfId="640"/>
    <cellStyle name="40% - Accent3 30" xfId="641"/>
    <cellStyle name="40% - Accent3 31" xfId="642"/>
    <cellStyle name="40% - Accent3 32" xfId="643"/>
    <cellStyle name="40% - Accent3 33" xfId="644"/>
    <cellStyle name="40% - Accent3 34" xfId="645"/>
    <cellStyle name="40% - Accent3 35" xfId="646"/>
    <cellStyle name="40% - Accent3 36" xfId="647"/>
    <cellStyle name="40% - Accent3 37" xfId="648"/>
    <cellStyle name="40% - Accent3 38" xfId="649"/>
    <cellStyle name="40% - Accent3 39" xfId="650"/>
    <cellStyle name="40% - Accent3 4" xfId="651"/>
    <cellStyle name="40% - Accent3 4 2" xfId="652"/>
    <cellStyle name="40% - Accent3 40" xfId="653"/>
    <cellStyle name="40% - Accent3 41" xfId="654"/>
    <cellStyle name="40% - Accent3 42" xfId="655"/>
    <cellStyle name="40% - Accent3 43" xfId="656"/>
    <cellStyle name="40% - Accent3 5" xfId="657"/>
    <cellStyle name="40% - Accent3 5 2" xfId="658"/>
    <cellStyle name="40% - Accent3 6" xfId="659"/>
    <cellStyle name="40% - Accent3 6 2" xfId="660"/>
    <cellStyle name="40% - Accent3 7" xfId="661"/>
    <cellStyle name="40% - Accent3 7 2" xfId="662"/>
    <cellStyle name="40% - Accent3 8" xfId="663"/>
    <cellStyle name="40% - Accent3 8 2" xfId="664"/>
    <cellStyle name="40% - Accent3 9" xfId="665"/>
    <cellStyle name="40% - Accent3 9 2" xfId="666"/>
    <cellStyle name="40% - Accent4 10" xfId="667"/>
    <cellStyle name="40% - Accent4 10 2" xfId="668"/>
    <cellStyle name="40% - Accent4 11" xfId="669"/>
    <cellStyle name="40% - Accent4 11 2" xfId="670"/>
    <cellStyle name="40% - Accent4 12" xfId="671"/>
    <cellStyle name="40% - Accent4 13" xfId="672"/>
    <cellStyle name="40% - Accent4 14" xfId="673"/>
    <cellStyle name="40% - Accent4 15" xfId="674"/>
    <cellStyle name="40% - Accent4 16" xfId="675"/>
    <cellStyle name="40% - Accent4 17" xfId="676"/>
    <cellStyle name="40% - Accent4 18" xfId="677"/>
    <cellStyle name="40% - Accent4 19" xfId="678"/>
    <cellStyle name="40% - Accent4 2" xfId="679"/>
    <cellStyle name="40% - Accent4 2 10" xfId="680"/>
    <cellStyle name="40% - Accent4 2 11" xfId="681"/>
    <cellStyle name="40% - Accent4 2 12" xfId="682"/>
    <cellStyle name="40% - Accent4 2 13" xfId="683"/>
    <cellStyle name="40% - Accent4 2 14" xfId="684"/>
    <cellStyle name="40% - Accent4 2 15" xfId="685"/>
    <cellStyle name="40% - Accent4 2 16" xfId="686"/>
    <cellStyle name="40% - Accent4 2 2" xfId="687"/>
    <cellStyle name="40% - Accent4 2 3" xfId="688"/>
    <cellStyle name="40% - Accent4 2 4" xfId="689"/>
    <cellStyle name="40% - Accent4 2 5" xfId="690"/>
    <cellStyle name="40% - Accent4 2 6" xfId="691"/>
    <cellStyle name="40% - Accent4 2 7" xfId="692"/>
    <cellStyle name="40% - Accent4 2 8" xfId="693"/>
    <cellStyle name="40% - Accent4 2 9" xfId="694"/>
    <cellStyle name="40% - Accent4 20" xfId="695"/>
    <cellStyle name="40% - Accent4 21" xfId="696"/>
    <cellStyle name="40% - Accent4 22" xfId="697"/>
    <cellStyle name="40% - Accent4 23" xfId="698"/>
    <cellStyle name="40% - Accent4 24" xfId="699"/>
    <cellStyle name="40% - Accent4 25" xfId="700"/>
    <cellStyle name="40% - Accent4 26" xfId="701"/>
    <cellStyle name="40% - Accent4 27" xfId="702"/>
    <cellStyle name="40% - Accent4 28" xfId="703"/>
    <cellStyle name="40% - Accent4 29" xfId="704"/>
    <cellStyle name="40% - Accent4 3" xfId="705"/>
    <cellStyle name="40% - Accent4 3 2" xfId="706"/>
    <cellStyle name="40% - Accent4 3 2 2" xfId="707"/>
    <cellStyle name="40% - Accent4 3 3" xfId="708"/>
    <cellStyle name="40% - Accent4 30" xfId="709"/>
    <cellStyle name="40% - Accent4 31" xfId="710"/>
    <cellStyle name="40% - Accent4 32" xfId="711"/>
    <cellStyle name="40% - Accent4 33" xfId="712"/>
    <cellStyle name="40% - Accent4 34" xfId="713"/>
    <cellStyle name="40% - Accent4 35" xfId="714"/>
    <cellStyle name="40% - Accent4 36" xfId="715"/>
    <cellStyle name="40% - Accent4 37" xfId="716"/>
    <cellStyle name="40% - Accent4 38" xfId="717"/>
    <cellStyle name="40% - Accent4 39" xfId="718"/>
    <cellStyle name="40% - Accent4 4" xfId="719"/>
    <cellStyle name="40% - Accent4 4 2" xfId="720"/>
    <cellStyle name="40% - Accent4 40" xfId="721"/>
    <cellStyle name="40% - Accent4 41" xfId="722"/>
    <cellStyle name="40% - Accent4 42" xfId="723"/>
    <cellStyle name="40% - Accent4 43" xfId="724"/>
    <cellStyle name="40% - Accent4 5" xfId="725"/>
    <cellStyle name="40% - Accent4 5 2" xfId="726"/>
    <cellStyle name="40% - Accent4 6" xfId="727"/>
    <cellStyle name="40% - Accent4 6 2" xfId="728"/>
    <cellStyle name="40% - Accent4 7" xfId="729"/>
    <cellStyle name="40% - Accent4 7 2" xfId="730"/>
    <cellStyle name="40% - Accent4 8" xfId="731"/>
    <cellStyle name="40% - Accent4 8 2" xfId="732"/>
    <cellStyle name="40% - Accent4 9" xfId="733"/>
    <cellStyle name="40% - Accent4 9 2" xfId="734"/>
    <cellStyle name="40% - Accent5 10" xfId="735"/>
    <cellStyle name="40% - Accent5 10 2" xfId="736"/>
    <cellStyle name="40% - Accent5 11" xfId="737"/>
    <cellStyle name="40% - Accent5 11 2" xfId="738"/>
    <cellStyle name="40% - Accent5 12" xfId="739"/>
    <cellStyle name="40% - Accent5 13" xfId="740"/>
    <cellStyle name="40% - Accent5 14" xfId="741"/>
    <cellStyle name="40% - Accent5 15" xfId="742"/>
    <cellStyle name="40% - Accent5 16" xfId="743"/>
    <cellStyle name="40% - Accent5 17" xfId="744"/>
    <cellStyle name="40% - Accent5 18" xfId="745"/>
    <cellStyle name="40% - Accent5 19" xfId="746"/>
    <cellStyle name="40% - Accent5 2" xfId="747"/>
    <cellStyle name="40% - Accent5 2 10" xfId="748"/>
    <cellStyle name="40% - Accent5 2 11" xfId="749"/>
    <cellStyle name="40% - Accent5 2 12" xfId="750"/>
    <cellStyle name="40% - Accent5 2 13" xfId="751"/>
    <cellStyle name="40% - Accent5 2 14" xfId="752"/>
    <cellStyle name="40% - Accent5 2 15" xfId="753"/>
    <cellStyle name="40% - Accent5 2 16" xfId="754"/>
    <cellStyle name="40% - Accent5 2 2" xfId="755"/>
    <cellStyle name="40% - Accent5 2 3" xfId="756"/>
    <cellStyle name="40% - Accent5 2 4" xfId="757"/>
    <cellStyle name="40% - Accent5 2 5" xfId="758"/>
    <cellStyle name="40% - Accent5 2 6" xfId="759"/>
    <cellStyle name="40% - Accent5 2 7" xfId="760"/>
    <cellStyle name="40% - Accent5 2 8" xfId="761"/>
    <cellStyle name="40% - Accent5 2 9" xfId="762"/>
    <cellStyle name="40% - Accent5 20" xfId="763"/>
    <cellStyle name="40% - Accent5 21" xfId="764"/>
    <cellStyle name="40% - Accent5 22" xfId="765"/>
    <cellStyle name="40% - Accent5 23" xfId="766"/>
    <cellStyle name="40% - Accent5 24" xfId="767"/>
    <cellStyle name="40% - Accent5 25" xfId="768"/>
    <cellStyle name="40% - Accent5 26" xfId="769"/>
    <cellStyle name="40% - Accent5 27" xfId="770"/>
    <cellStyle name="40% - Accent5 28" xfId="771"/>
    <cellStyle name="40% - Accent5 29" xfId="772"/>
    <cellStyle name="40% - Accent5 3" xfId="773"/>
    <cellStyle name="40% - Accent5 3 2" xfId="774"/>
    <cellStyle name="40% - Accent5 3 2 2" xfId="775"/>
    <cellStyle name="40% - Accent5 3 3" xfId="776"/>
    <cellStyle name="40% - Accent5 30" xfId="777"/>
    <cellStyle name="40% - Accent5 31" xfId="778"/>
    <cellStyle name="40% - Accent5 32" xfId="779"/>
    <cellStyle name="40% - Accent5 33" xfId="780"/>
    <cellStyle name="40% - Accent5 34" xfId="781"/>
    <cellStyle name="40% - Accent5 35" xfId="782"/>
    <cellStyle name="40% - Accent5 36" xfId="783"/>
    <cellStyle name="40% - Accent5 37" xfId="784"/>
    <cellStyle name="40% - Accent5 38" xfId="785"/>
    <cellStyle name="40% - Accent5 39" xfId="786"/>
    <cellStyle name="40% - Accent5 4" xfId="787"/>
    <cellStyle name="40% - Accent5 4 2" xfId="788"/>
    <cellStyle name="40% - Accent5 40" xfId="789"/>
    <cellStyle name="40% - Accent5 41" xfId="790"/>
    <cellStyle name="40% - Accent5 42" xfId="791"/>
    <cellStyle name="40% - Accent5 43" xfId="792"/>
    <cellStyle name="40% - Accent5 5" xfId="793"/>
    <cellStyle name="40% - Accent5 5 2" xfId="794"/>
    <cellStyle name="40% - Accent5 6" xfId="795"/>
    <cellStyle name="40% - Accent5 6 2" xfId="796"/>
    <cellStyle name="40% - Accent5 7" xfId="797"/>
    <cellStyle name="40% - Accent5 7 2" xfId="798"/>
    <cellStyle name="40% - Accent5 8" xfId="799"/>
    <cellStyle name="40% - Accent5 8 2" xfId="800"/>
    <cellStyle name="40% - Accent5 9" xfId="801"/>
    <cellStyle name="40% - Accent5 9 2" xfId="802"/>
    <cellStyle name="40% - Accent6 10" xfId="803"/>
    <cellStyle name="40% - Accent6 10 2" xfId="804"/>
    <cellStyle name="40% - Accent6 11" xfId="805"/>
    <cellStyle name="40% - Accent6 11 2" xfId="806"/>
    <cellStyle name="40% - Accent6 12" xfId="807"/>
    <cellStyle name="40% - Accent6 13" xfId="808"/>
    <cellStyle name="40% - Accent6 14" xfId="809"/>
    <cellStyle name="40% - Accent6 15" xfId="810"/>
    <cellStyle name="40% - Accent6 16" xfId="811"/>
    <cellStyle name="40% - Accent6 17" xfId="812"/>
    <cellStyle name="40% - Accent6 18" xfId="813"/>
    <cellStyle name="40% - Accent6 19" xfId="814"/>
    <cellStyle name="40% - Accent6 2" xfId="815"/>
    <cellStyle name="40% - Accent6 2 10" xfId="816"/>
    <cellStyle name="40% - Accent6 2 11" xfId="817"/>
    <cellStyle name="40% - Accent6 2 12" xfId="818"/>
    <cellStyle name="40% - Accent6 2 13" xfId="819"/>
    <cellStyle name="40% - Accent6 2 14" xfId="820"/>
    <cellStyle name="40% - Accent6 2 15" xfId="821"/>
    <cellStyle name="40% - Accent6 2 16" xfId="822"/>
    <cellStyle name="40% - Accent6 2 2" xfId="823"/>
    <cellStyle name="40% - Accent6 2 3" xfId="824"/>
    <cellStyle name="40% - Accent6 2 4" xfId="825"/>
    <cellStyle name="40% - Accent6 2 5" xfId="826"/>
    <cellStyle name="40% - Accent6 2 6" xfId="827"/>
    <cellStyle name="40% - Accent6 2 7" xfId="828"/>
    <cellStyle name="40% - Accent6 2 8" xfId="829"/>
    <cellStyle name="40% - Accent6 2 9" xfId="830"/>
    <cellStyle name="40% - Accent6 20" xfId="831"/>
    <cellStyle name="40% - Accent6 21" xfId="832"/>
    <cellStyle name="40% - Accent6 22" xfId="833"/>
    <cellStyle name="40% - Accent6 23" xfId="834"/>
    <cellStyle name="40% - Accent6 24" xfId="835"/>
    <cellStyle name="40% - Accent6 25" xfId="836"/>
    <cellStyle name="40% - Accent6 26" xfId="837"/>
    <cellStyle name="40% - Accent6 27" xfId="838"/>
    <cellStyle name="40% - Accent6 28" xfId="839"/>
    <cellStyle name="40% - Accent6 29" xfId="840"/>
    <cellStyle name="40% - Accent6 3" xfId="841"/>
    <cellStyle name="40% - Accent6 3 2" xfId="842"/>
    <cellStyle name="40% - Accent6 3 2 2" xfId="843"/>
    <cellStyle name="40% - Accent6 3 3" xfId="844"/>
    <cellStyle name="40% - Accent6 30" xfId="845"/>
    <cellStyle name="40% - Accent6 31" xfId="846"/>
    <cellStyle name="40% - Accent6 32" xfId="847"/>
    <cellStyle name="40% - Accent6 33" xfId="848"/>
    <cellStyle name="40% - Accent6 34" xfId="849"/>
    <cellStyle name="40% - Accent6 35" xfId="850"/>
    <cellStyle name="40% - Accent6 36" xfId="851"/>
    <cellStyle name="40% - Accent6 37" xfId="852"/>
    <cellStyle name="40% - Accent6 38" xfId="853"/>
    <cellStyle name="40% - Accent6 39" xfId="854"/>
    <cellStyle name="40% - Accent6 4" xfId="855"/>
    <cellStyle name="40% - Accent6 4 2" xfId="856"/>
    <cellStyle name="40% - Accent6 40" xfId="857"/>
    <cellStyle name="40% - Accent6 41" xfId="858"/>
    <cellStyle name="40% - Accent6 42" xfId="859"/>
    <cellStyle name="40% - Accent6 43" xfId="860"/>
    <cellStyle name="40% - Accent6 5" xfId="861"/>
    <cellStyle name="40% - Accent6 5 2" xfId="862"/>
    <cellStyle name="40% - Accent6 6" xfId="863"/>
    <cellStyle name="40% - Accent6 6 2" xfId="864"/>
    <cellStyle name="40% - Accent6 7" xfId="865"/>
    <cellStyle name="40% - Accent6 7 2" xfId="866"/>
    <cellStyle name="40% - Accent6 8" xfId="867"/>
    <cellStyle name="40% - Accent6 8 2" xfId="868"/>
    <cellStyle name="40% - Accent6 9" xfId="869"/>
    <cellStyle name="40% - Accent6 9 2" xfId="870"/>
    <cellStyle name="40% - Akzent1" xfId="871"/>
    <cellStyle name="40% - Akzent2" xfId="872"/>
    <cellStyle name="40% - Akzent3" xfId="873"/>
    <cellStyle name="40% - Akzent4" xfId="874"/>
    <cellStyle name="40% - Akzent5" xfId="875"/>
    <cellStyle name="40% - Akzent6" xfId="876"/>
    <cellStyle name="5x indented GHG Textfiels" xfId="877"/>
    <cellStyle name="60% - 1. jelölőszín" xfId="878"/>
    <cellStyle name="60% - 2. jelölőszín" xfId="879"/>
    <cellStyle name="60% - 3. jelölőszín" xfId="880"/>
    <cellStyle name="60% - 4. jelölőszín" xfId="881"/>
    <cellStyle name="60% - 5. jelölőszín" xfId="882"/>
    <cellStyle name="60% - 6. jelölőszín" xfId="883"/>
    <cellStyle name="60% - Accent1 10" xfId="884"/>
    <cellStyle name="60% - Accent1 11" xfId="885"/>
    <cellStyle name="60% - Accent1 12" xfId="886"/>
    <cellStyle name="60% - Accent1 13" xfId="887"/>
    <cellStyle name="60% - Accent1 14" xfId="888"/>
    <cellStyle name="60% - Accent1 15" xfId="889"/>
    <cellStyle name="60% - Accent1 16" xfId="890"/>
    <cellStyle name="60% - Accent1 17" xfId="891"/>
    <cellStyle name="60% - Accent1 18" xfId="892"/>
    <cellStyle name="60% - Accent1 19" xfId="893"/>
    <cellStyle name="60% - Accent1 2" xfId="894"/>
    <cellStyle name="60% - Accent1 2 10" xfId="895"/>
    <cellStyle name="60% - Accent1 2 11" xfId="896"/>
    <cellStyle name="60% - Accent1 2 2" xfId="897"/>
    <cellStyle name="60% - Accent1 2 3" xfId="898"/>
    <cellStyle name="60% - Accent1 2 4" xfId="899"/>
    <cellStyle name="60% - Accent1 2 5" xfId="900"/>
    <cellStyle name="60% - Accent1 2 6" xfId="901"/>
    <cellStyle name="60% - Accent1 2 7" xfId="902"/>
    <cellStyle name="60% - Accent1 2 8" xfId="903"/>
    <cellStyle name="60% - Accent1 2 9" xfId="904"/>
    <cellStyle name="60% - Accent1 20" xfId="905"/>
    <cellStyle name="60% - Accent1 21" xfId="906"/>
    <cellStyle name="60% - Accent1 22" xfId="907"/>
    <cellStyle name="60% - Accent1 23" xfId="908"/>
    <cellStyle name="60% - Accent1 24" xfId="909"/>
    <cellStyle name="60% - Accent1 25" xfId="910"/>
    <cellStyle name="60% - Accent1 26" xfId="911"/>
    <cellStyle name="60% - Accent1 27" xfId="912"/>
    <cellStyle name="60% - Accent1 28" xfId="913"/>
    <cellStyle name="60% - Accent1 29" xfId="914"/>
    <cellStyle name="60% - Accent1 3" xfId="915"/>
    <cellStyle name="60% - Accent1 3 2" xfId="916"/>
    <cellStyle name="60% - Accent1 3 2 2" xfId="917"/>
    <cellStyle name="60% - Accent1 3 3" xfId="918"/>
    <cellStyle name="60% - Accent1 30" xfId="919"/>
    <cellStyle name="60% - Accent1 31" xfId="920"/>
    <cellStyle name="60% - Accent1 32" xfId="921"/>
    <cellStyle name="60% - Accent1 33" xfId="922"/>
    <cellStyle name="60% - Accent1 34" xfId="923"/>
    <cellStyle name="60% - Accent1 35" xfId="924"/>
    <cellStyle name="60% - Accent1 36" xfId="925"/>
    <cellStyle name="60% - Accent1 37" xfId="926"/>
    <cellStyle name="60% - Accent1 38" xfId="927"/>
    <cellStyle name="60% - Accent1 39" xfId="928"/>
    <cellStyle name="60% - Accent1 4" xfId="929"/>
    <cellStyle name="60% - Accent1 4 2" xfId="930"/>
    <cellStyle name="60% - Accent1 40" xfId="931"/>
    <cellStyle name="60% - Accent1 41" xfId="932"/>
    <cellStyle name="60% - Accent1 42" xfId="933"/>
    <cellStyle name="60% - Accent1 43" xfId="934"/>
    <cellStyle name="60% - Accent1 5" xfId="935"/>
    <cellStyle name="60% - Accent1 5 2" xfId="936"/>
    <cellStyle name="60% - Accent1 6" xfId="937"/>
    <cellStyle name="60% - Accent1 6 2" xfId="938"/>
    <cellStyle name="60% - Accent1 7" xfId="939"/>
    <cellStyle name="60% - Accent1 8" xfId="940"/>
    <cellStyle name="60% - Accent1 9" xfId="941"/>
    <cellStyle name="60% - Accent2 10" xfId="942"/>
    <cellStyle name="60% - Accent2 11" xfId="943"/>
    <cellStyle name="60% - Accent2 12" xfId="944"/>
    <cellStyle name="60% - Accent2 13" xfId="945"/>
    <cellStyle name="60% - Accent2 14" xfId="946"/>
    <cellStyle name="60% - Accent2 15" xfId="947"/>
    <cellStyle name="60% - Accent2 16" xfId="948"/>
    <cellStyle name="60% - Accent2 17" xfId="949"/>
    <cellStyle name="60% - Accent2 18" xfId="950"/>
    <cellStyle name="60% - Accent2 19" xfId="951"/>
    <cellStyle name="60% - Accent2 2" xfId="952"/>
    <cellStyle name="60% - Accent2 2 10" xfId="953"/>
    <cellStyle name="60% - Accent2 2 11" xfId="954"/>
    <cellStyle name="60% - Accent2 2 2" xfId="955"/>
    <cellStyle name="60% - Accent2 2 3" xfId="956"/>
    <cellStyle name="60% - Accent2 2 4" xfId="957"/>
    <cellStyle name="60% - Accent2 2 5" xfId="958"/>
    <cellStyle name="60% - Accent2 2 6" xfId="959"/>
    <cellStyle name="60% - Accent2 2 7" xfId="960"/>
    <cellStyle name="60% - Accent2 2 8" xfId="961"/>
    <cellStyle name="60% - Accent2 2 9" xfId="962"/>
    <cellStyle name="60% - Accent2 20" xfId="963"/>
    <cellStyle name="60% - Accent2 21" xfId="964"/>
    <cellStyle name="60% - Accent2 22" xfId="965"/>
    <cellStyle name="60% - Accent2 23" xfId="966"/>
    <cellStyle name="60% - Accent2 24" xfId="967"/>
    <cellStyle name="60% - Accent2 25" xfId="968"/>
    <cellStyle name="60% - Accent2 26" xfId="969"/>
    <cellStyle name="60% - Accent2 27" xfId="970"/>
    <cellStyle name="60% - Accent2 28" xfId="971"/>
    <cellStyle name="60% - Accent2 29" xfId="972"/>
    <cellStyle name="60% - Accent2 3" xfId="973"/>
    <cellStyle name="60% - Accent2 3 2" xfId="974"/>
    <cellStyle name="60% - Accent2 3 2 2" xfId="975"/>
    <cellStyle name="60% - Accent2 3 3" xfId="976"/>
    <cellStyle name="60% - Accent2 30" xfId="977"/>
    <cellStyle name="60% - Accent2 31" xfId="978"/>
    <cellStyle name="60% - Accent2 32" xfId="979"/>
    <cellStyle name="60% - Accent2 33" xfId="980"/>
    <cellStyle name="60% - Accent2 34" xfId="981"/>
    <cellStyle name="60% - Accent2 35" xfId="982"/>
    <cellStyle name="60% - Accent2 36" xfId="983"/>
    <cellStyle name="60% - Accent2 37" xfId="984"/>
    <cellStyle name="60% - Accent2 38" xfId="985"/>
    <cellStyle name="60% - Accent2 39" xfId="986"/>
    <cellStyle name="60% - Accent2 4" xfId="987"/>
    <cellStyle name="60% - Accent2 4 2" xfId="988"/>
    <cellStyle name="60% - Accent2 40" xfId="989"/>
    <cellStyle name="60% - Accent2 41" xfId="990"/>
    <cellStyle name="60% - Accent2 42" xfId="991"/>
    <cellStyle name="60% - Accent2 43" xfId="992"/>
    <cellStyle name="60% - Accent2 5" xfId="993"/>
    <cellStyle name="60% - Accent2 5 2" xfId="994"/>
    <cellStyle name="60% - Accent2 6" xfId="995"/>
    <cellStyle name="60% - Accent2 6 2" xfId="996"/>
    <cellStyle name="60% - Accent2 7" xfId="997"/>
    <cellStyle name="60% - Accent2 8" xfId="998"/>
    <cellStyle name="60% - Accent2 9" xfId="999"/>
    <cellStyle name="60% - Accent3 10" xfId="1000"/>
    <cellStyle name="60% - Accent3 11" xfId="1001"/>
    <cellStyle name="60% - Accent3 12" xfId="1002"/>
    <cellStyle name="60% - Accent3 13" xfId="1003"/>
    <cellStyle name="60% - Accent3 14" xfId="1004"/>
    <cellStyle name="60% - Accent3 15" xfId="1005"/>
    <cellStyle name="60% - Accent3 16" xfId="1006"/>
    <cellStyle name="60% - Accent3 17" xfId="1007"/>
    <cellStyle name="60% - Accent3 18" xfId="1008"/>
    <cellStyle name="60% - Accent3 19" xfId="1009"/>
    <cellStyle name="60% - Accent3 2" xfId="1010"/>
    <cellStyle name="60% - Accent3 2 10" xfId="1011"/>
    <cellStyle name="60% - Accent3 2 11" xfId="1012"/>
    <cellStyle name="60% - Accent3 2 2" xfId="1013"/>
    <cellStyle name="60% - Accent3 2 3" xfId="1014"/>
    <cellStyle name="60% - Accent3 2 4" xfId="1015"/>
    <cellStyle name="60% - Accent3 2 5" xfId="1016"/>
    <cellStyle name="60% - Accent3 2 6" xfId="1017"/>
    <cellStyle name="60% - Accent3 2 7" xfId="1018"/>
    <cellStyle name="60% - Accent3 2 8" xfId="1019"/>
    <cellStyle name="60% - Accent3 2 9" xfId="1020"/>
    <cellStyle name="60% - Accent3 20" xfId="1021"/>
    <cellStyle name="60% - Accent3 21" xfId="1022"/>
    <cellStyle name="60% - Accent3 22" xfId="1023"/>
    <cellStyle name="60% - Accent3 23" xfId="1024"/>
    <cellStyle name="60% - Accent3 24" xfId="1025"/>
    <cellStyle name="60% - Accent3 25" xfId="1026"/>
    <cellStyle name="60% - Accent3 26" xfId="1027"/>
    <cellStyle name="60% - Accent3 27" xfId="1028"/>
    <cellStyle name="60% - Accent3 28" xfId="1029"/>
    <cellStyle name="60% - Accent3 29" xfId="1030"/>
    <cellStyle name="60% - Accent3 3" xfId="1031"/>
    <cellStyle name="60% - Accent3 3 2" xfId="1032"/>
    <cellStyle name="60% - Accent3 3 2 2" xfId="1033"/>
    <cellStyle name="60% - Accent3 3 3" xfId="1034"/>
    <cellStyle name="60% - Accent3 30" xfId="1035"/>
    <cellStyle name="60% - Accent3 31" xfId="1036"/>
    <cellStyle name="60% - Accent3 32" xfId="1037"/>
    <cellStyle name="60% - Accent3 33" xfId="1038"/>
    <cellStyle name="60% - Accent3 34" xfId="1039"/>
    <cellStyle name="60% - Accent3 35" xfId="1040"/>
    <cellStyle name="60% - Accent3 36" xfId="1041"/>
    <cellStyle name="60% - Accent3 37" xfId="1042"/>
    <cellStyle name="60% - Accent3 38" xfId="1043"/>
    <cellStyle name="60% - Accent3 39" xfId="1044"/>
    <cellStyle name="60% - Accent3 4" xfId="1045"/>
    <cellStyle name="60% - Accent3 4 2" xfId="1046"/>
    <cellStyle name="60% - Accent3 40" xfId="1047"/>
    <cellStyle name="60% - Accent3 41" xfId="1048"/>
    <cellStyle name="60% - Accent3 42" xfId="1049"/>
    <cellStyle name="60% - Accent3 43" xfId="1050"/>
    <cellStyle name="60% - Accent3 5" xfId="1051"/>
    <cellStyle name="60% - Accent3 5 2" xfId="1052"/>
    <cellStyle name="60% - Accent3 6" xfId="1053"/>
    <cellStyle name="60% - Accent3 6 2" xfId="1054"/>
    <cellStyle name="60% - Accent3 7" xfId="1055"/>
    <cellStyle name="60% - Accent3 8" xfId="1056"/>
    <cellStyle name="60% - Accent3 9" xfId="1057"/>
    <cellStyle name="60% - Accent4 10" xfId="1058"/>
    <cellStyle name="60% - Accent4 11" xfId="1059"/>
    <cellStyle name="60% - Accent4 12" xfId="1060"/>
    <cellStyle name="60% - Accent4 13" xfId="1061"/>
    <cellStyle name="60% - Accent4 14" xfId="1062"/>
    <cellStyle name="60% - Accent4 15" xfId="1063"/>
    <cellStyle name="60% - Accent4 16" xfId="1064"/>
    <cellStyle name="60% - Accent4 17" xfId="1065"/>
    <cellStyle name="60% - Accent4 18" xfId="1066"/>
    <cellStyle name="60% - Accent4 19" xfId="1067"/>
    <cellStyle name="60% - Accent4 2" xfId="1068"/>
    <cellStyle name="60% - Accent4 2 10" xfId="1069"/>
    <cellStyle name="60% - Accent4 2 11" xfId="1070"/>
    <cellStyle name="60% - Accent4 2 2" xfId="1071"/>
    <cellStyle name="60% - Accent4 2 3" xfId="1072"/>
    <cellStyle name="60% - Accent4 2 4" xfId="1073"/>
    <cellStyle name="60% - Accent4 2 5" xfId="1074"/>
    <cellStyle name="60% - Accent4 2 6" xfId="1075"/>
    <cellStyle name="60% - Accent4 2 7" xfId="1076"/>
    <cellStyle name="60% - Accent4 2 8" xfId="1077"/>
    <cellStyle name="60% - Accent4 2 9" xfId="1078"/>
    <cellStyle name="60% - Accent4 20" xfId="1079"/>
    <cellStyle name="60% - Accent4 21" xfId="1080"/>
    <cellStyle name="60% - Accent4 22" xfId="1081"/>
    <cellStyle name="60% - Accent4 23" xfId="1082"/>
    <cellStyle name="60% - Accent4 24" xfId="1083"/>
    <cellStyle name="60% - Accent4 25" xfId="1084"/>
    <cellStyle name="60% - Accent4 26" xfId="1085"/>
    <cellStyle name="60% - Accent4 27" xfId="1086"/>
    <cellStyle name="60% - Accent4 28" xfId="1087"/>
    <cellStyle name="60% - Accent4 29" xfId="1088"/>
    <cellStyle name="60% - Accent4 3" xfId="1089"/>
    <cellStyle name="60% - Accent4 3 2" xfId="1090"/>
    <cellStyle name="60% - Accent4 3 2 2" xfId="1091"/>
    <cellStyle name="60% - Accent4 3 3" xfId="1092"/>
    <cellStyle name="60% - Accent4 30" xfId="1093"/>
    <cellStyle name="60% - Accent4 31" xfId="1094"/>
    <cellStyle name="60% - Accent4 32" xfId="1095"/>
    <cellStyle name="60% - Accent4 33" xfId="1096"/>
    <cellStyle name="60% - Accent4 34" xfId="1097"/>
    <cellStyle name="60% - Accent4 35" xfId="1098"/>
    <cellStyle name="60% - Accent4 36" xfId="1099"/>
    <cellStyle name="60% - Accent4 37" xfId="1100"/>
    <cellStyle name="60% - Accent4 38" xfId="1101"/>
    <cellStyle name="60% - Accent4 39" xfId="1102"/>
    <cellStyle name="60% - Accent4 4" xfId="1103"/>
    <cellStyle name="60% - Accent4 4 2" xfId="1104"/>
    <cellStyle name="60% - Accent4 40" xfId="1105"/>
    <cellStyle name="60% - Accent4 41" xfId="1106"/>
    <cellStyle name="60% - Accent4 42" xfId="1107"/>
    <cellStyle name="60% - Accent4 43" xfId="1108"/>
    <cellStyle name="60% - Accent4 5" xfId="1109"/>
    <cellStyle name="60% - Accent4 5 2" xfId="1110"/>
    <cellStyle name="60% - Accent4 6" xfId="1111"/>
    <cellStyle name="60% - Accent4 6 2" xfId="1112"/>
    <cellStyle name="60% - Accent4 7" xfId="1113"/>
    <cellStyle name="60% - Accent4 8" xfId="1114"/>
    <cellStyle name="60% - Accent4 9" xfId="1115"/>
    <cellStyle name="60% - Accent5 10" xfId="1116"/>
    <cellStyle name="60% - Accent5 11" xfId="1117"/>
    <cellStyle name="60% - Accent5 12" xfId="1118"/>
    <cellStyle name="60% - Accent5 13" xfId="1119"/>
    <cellStyle name="60% - Accent5 14" xfId="1120"/>
    <cellStyle name="60% - Accent5 15" xfId="1121"/>
    <cellStyle name="60% - Accent5 16" xfId="1122"/>
    <cellStyle name="60% - Accent5 17" xfId="1123"/>
    <cellStyle name="60% - Accent5 18" xfId="1124"/>
    <cellStyle name="60% - Accent5 19" xfId="1125"/>
    <cellStyle name="60% - Accent5 2" xfId="1126"/>
    <cellStyle name="60% - Accent5 2 10" xfId="1127"/>
    <cellStyle name="60% - Accent5 2 11" xfId="1128"/>
    <cellStyle name="60% - Accent5 2 2" xfId="1129"/>
    <cellStyle name="60% - Accent5 2 3" xfId="1130"/>
    <cellStyle name="60% - Accent5 2 4" xfId="1131"/>
    <cellStyle name="60% - Accent5 2 5" xfId="1132"/>
    <cellStyle name="60% - Accent5 2 6" xfId="1133"/>
    <cellStyle name="60% - Accent5 2 7" xfId="1134"/>
    <cellStyle name="60% - Accent5 2 8" xfId="1135"/>
    <cellStyle name="60% - Accent5 2 9" xfId="1136"/>
    <cellStyle name="60% - Accent5 20" xfId="1137"/>
    <cellStyle name="60% - Accent5 21" xfId="1138"/>
    <cellStyle name="60% - Accent5 22" xfId="1139"/>
    <cellStyle name="60% - Accent5 23" xfId="1140"/>
    <cellStyle name="60% - Accent5 24" xfId="1141"/>
    <cellStyle name="60% - Accent5 25" xfId="1142"/>
    <cellStyle name="60% - Accent5 26" xfId="1143"/>
    <cellStyle name="60% - Accent5 27" xfId="1144"/>
    <cellStyle name="60% - Accent5 28" xfId="1145"/>
    <cellStyle name="60% - Accent5 29" xfId="1146"/>
    <cellStyle name="60% - Accent5 3" xfId="1147"/>
    <cellStyle name="60% - Accent5 3 2" xfId="1148"/>
    <cellStyle name="60% - Accent5 3 2 2" xfId="1149"/>
    <cellStyle name="60% - Accent5 3 3" xfId="1150"/>
    <cellStyle name="60% - Accent5 30" xfId="1151"/>
    <cellStyle name="60% - Accent5 31" xfId="1152"/>
    <cellStyle name="60% - Accent5 32" xfId="1153"/>
    <cellStyle name="60% - Accent5 33" xfId="1154"/>
    <cellStyle name="60% - Accent5 34" xfId="1155"/>
    <cellStyle name="60% - Accent5 35" xfId="1156"/>
    <cellStyle name="60% - Accent5 36" xfId="1157"/>
    <cellStyle name="60% - Accent5 37" xfId="1158"/>
    <cellStyle name="60% - Accent5 38" xfId="1159"/>
    <cellStyle name="60% - Accent5 39" xfId="1160"/>
    <cellStyle name="60% - Accent5 4" xfId="1161"/>
    <cellStyle name="60% - Accent5 4 2" xfId="1162"/>
    <cellStyle name="60% - Accent5 40" xfId="1163"/>
    <cellStyle name="60% - Accent5 41" xfId="1164"/>
    <cellStyle name="60% - Accent5 42" xfId="1165"/>
    <cellStyle name="60% - Accent5 43" xfId="1166"/>
    <cellStyle name="60% - Accent5 5" xfId="1167"/>
    <cellStyle name="60% - Accent5 5 2" xfId="1168"/>
    <cellStyle name="60% - Accent5 6" xfId="1169"/>
    <cellStyle name="60% - Accent5 6 2" xfId="1170"/>
    <cellStyle name="60% - Accent5 7" xfId="1171"/>
    <cellStyle name="60% - Accent5 8" xfId="1172"/>
    <cellStyle name="60% - Accent5 9" xfId="1173"/>
    <cellStyle name="60% - Accent6 10" xfId="1174"/>
    <cellStyle name="60% - Accent6 11" xfId="1175"/>
    <cellStyle name="60% - Accent6 12" xfId="1176"/>
    <cellStyle name="60% - Accent6 13" xfId="1177"/>
    <cellStyle name="60% - Accent6 14" xfId="1178"/>
    <cellStyle name="60% - Accent6 15" xfId="1179"/>
    <cellStyle name="60% - Accent6 16" xfId="1180"/>
    <cellStyle name="60% - Accent6 17" xfId="1181"/>
    <cellStyle name="60% - Accent6 18" xfId="1182"/>
    <cellStyle name="60% - Accent6 19" xfId="1183"/>
    <cellStyle name="60% - Accent6 2" xfId="1184"/>
    <cellStyle name="60% - Accent6 2 10" xfId="1185"/>
    <cellStyle name="60% - Accent6 2 11" xfId="1186"/>
    <cellStyle name="60% - Accent6 2 2" xfId="1187"/>
    <cellStyle name="60% - Accent6 2 3" xfId="1188"/>
    <cellStyle name="60% - Accent6 2 4" xfId="1189"/>
    <cellStyle name="60% - Accent6 2 5" xfId="1190"/>
    <cellStyle name="60% - Accent6 2 6" xfId="1191"/>
    <cellStyle name="60% - Accent6 2 7" xfId="1192"/>
    <cellStyle name="60% - Accent6 2 8" xfId="1193"/>
    <cellStyle name="60% - Accent6 2 9" xfId="1194"/>
    <cellStyle name="60% - Accent6 20" xfId="1195"/>
    <cellStyle name="60% - Accent6 21" xfId="1196"/>
    <cellStyle name="60% - Accent6 22" xfId="1197"/>
    <cellStyle name="60% - Accent6 23" xfId="1198"/>
    <cellStyle name="60% - Accent6 24" xfId="1199"/>
    <cellStyle name="60% - Accent6 25" xfId="1200"/>
    <cellStyle name="60% - Accent6 26" xfId="1201"/>
    <cellStyle name="60% - Accent6 27" xfId="1202"/>
    <cellStyle name="60% - Accent6 28" xfId="1203"/>
    <cellStyle name="60% - Accent6 29" xfId="1204"/>
    <cellStyle name="60% - Accent6 3" xfId="1205"/>
    <cellStyle name="60% - Accent6 3 2" xfId="1206"/>
    <cellStyle name="60% - Accent6 3 2 2" xfId="1207"/>
    <cellStyle name="60% - Accent6 3 3" xfId="1208"/>
    <cellStyle name="60% - Accent6 30" xfId="1209"/>
    <cellStyle name="60% - Accent6 31" xfId="1210"/>
    <cellStyle name="60% - Accent6 32" xfId="1211"/>
    <cellStyle name="60% - Accent6 33" xfId="1212"/>
    <cellStyle name="60% - Accent6 34" xfId="1213"/>
    <cellStyle name="60% - Accent6 35" xfId="1214"/>
    <cellStyle name="60% - Accent6 36" xfId="1215"/>
    <cellStyle name="60% - Accent6 37" xfId="1216"/>
    <cellStyle name="60% - Accent6 38" xfId="1217"/>
    <cellStyle name="60% - Accent6 39" xfId="1218"/>
    <cellStyle name="60% - Accent6 4" xfId="1219"/>
    <cellStyle name="60% - Accent6 4 2" xfId="1220"/>
    <cellStyle name="60% - Accent6 40" xfId="1221"/>
    <cellStyle name="60% - Accent6 41" xfId="1222"/>
    <cellStyle name="60% - Accent6 42" xfId="1223"/>
    <cellStyle name="60% - Accent6 43" xfId="1224"/>
    <cellStyle name="60% - Accent6 5" xfId="1225"/>
    <cellStyle name="60% - Accent6 5 2" xfId="1226"/>
    <cellStyle name="60% - Accent6 6" xfId="1227"/>
    <cellStyle name="60% - Accent6 6 2" xfId="1228"/>
    <cellStyle name="60% - Accent6 7" xfId="1229"/>
    <cellStyle name="60% - Accent6 8" xfId="1230"/>
    <cellStyle name="60% - Accent6 9" xfId="1231"/>
    <cellStyle name="60% - Akzent1" xfId="1232"/>
    <cellStyle name="60% - Akzent2" xfId="1233"/>
    <cellStyle name="60% - Akzent3" xfId="1234"/>
    <cellStyle name="60% - Akzent4" xfId="1235"/>
    <cellStyle name="60% - Akzent5" xfId="1236"/>
    <cellStyle name="60% - Akzent6" xfId="1237"/>
    <cellStyle name="60% - Cor4 2" xfId="1238"/>
    <cellStyle name="Accent1 10" xfId="1239"/>
    <cellStyle name="Accent1 11" xfId="1240"/>
    <cellStyle name="Accent1 12" xfId="1241"/>
    <cellStyle name="Accent1 13" xfId="1242"/>
    <cellStyle name="Accent1 14" xfId="1243"/>
    <cellStyle name="Accent1 15" xfId="1244"/>
    <cellStyle name="Accent1 16" xfId="1245"/>
    <cellStyle name="Accent1 17" xfId="1246"/>
    <cellStyle name="Accent1 18" xfId="1247"/>
    <cellStyle name="Accent1 19" xfId="1248"/>
    <cellStyle name="Accent1 2" xfId="1249"/>
    <cellStyle name="Accent1 2 10" xfId="1250"/>
    <cellStyle name="Accent1 2 11" xfId="1251"/>
    <cellStyle name="Accent1 2 2" xfId="1252"/>
    <cellStyle name="Accent1 2 3" xfId="1253"/>
    <cellStyle name="Accent1 2 4" xfId="1254"/>
    <cellStyle name="Accent1 2 5" xfId="1255"/>
    <cellStyle name="Accent1 2 6" xfId="1256"/>
    <cellStyle name="Accent1 2 7" xfId="1257"/>
    <cellStyle name="Accent1 2 8" xfId="1258"/>
    <cellStyle name="Accent1 2 9" xfId="1259"/>
    <cellStyle name="Accent1 20" xfId="1260"/>
    <cellStyle name="Accent1 21" xfId="1261"/>
    <cellStyle name="Accent1 22" xfId="1262"/>
    <cellStyle name="Accent1 23" xfId="1263"/>
    <cellStyle name="Accent1 24" xfId="1264"/>
    <cellStyle name="Accent1 25" xfId="1265"/>
    <cellStyle name="Accent1 26" xfId="1266"/>
    <cellStyle name="Accent1 27" xfId="1267"/>
    <cellStyle name="Accent1 28" xfId="1268"/>
    <cellStyle name="Accent1 29" xfId="1269"/>
    <cellStyle name="Accent1 3" xfId="1270"/>
    <cellStyle name="Accent1 3 2" xfId="1271"/>
    <cellStyle name="Accent1 3 2 2" xfId="1272"/>
    <cellStyle name="Accent1 3 3" xfId="1273"/>
    <cellStyle name="Accent1 30" xfId="1274"/>
    <cellStyle name="Accent1 31" xfId="1275"/>
    <cellStyle name="Accent1 32" xfId="1276"/>
    <cellStyle name="Accent1 33" xfId="1277"/>
    <cellStyle name="Accent1 34" xfId="1278"/>
    <cellStyle name="Accent1 35" xfId="1279"/>
    <cellStyle name="Accent1 36" xfId="1280"/>
    <cellStyle name="Accent1 37" xfId="1281"/>
    <cellStyle name="Accent1 38" xfId="1282"/>
    <cellStyle name="Accent1 39" xfId="1283"/>
    <cellStyle name="Accent1 4" xfId="1284"/>
    <cellStyle name="Accent1 4 2" xfId="1285"/>
    <cellStyle name="Accent1 40" xfId="1286"/>
    <cellStyle name="Accent1 41" xfId="1287"/>
    <cellStyle name="Accent1 42" xfId="1288"/>
    <cellStyle name="Accent1 43" xfId="1289"/>
    <cellStyle name="Accent1 5" xfId="1290"/>
    <cellStyle name="Accent1 5 2" xfId="1291"/>
    <cellStyle name="Accent1 6" xfId="1292"/>
    <cellStyle name="Accent1 6 2" xfId="1293"/>
    <cellStyle name="Accent1 7" xfId="1294"/>
    <cellStyle name="Accent1 8" xfId="1295"/>
    <cellStyle name="Accent1 9" xfId="1296"/>
    <cellStyle name="Accent2 10" xfId="1297"/>
    <cellStyle name="Accent2 11" xfId="1298"/>
    <cellStyle name="Accent2 12" xfId="1299"/>
    <cellStyle name="Accent2 13" xfId="1300"/>
    <cellStyle name="Accent2 14" xfId="1301"/>
    <cellStyle name="Accent2 15" xfId="1302"/>
    <cellStyle name="Accent2 16" xfId="1303"/>
    <cellStyle name="Accent2 17" xfId="1304"/>
    <cellStyle name="Accent2 18" xfId="1305"/>
    <cellStyle name="Accent2 19" xfId="1306"/>
    <cellStyle name="Accent2 2" xfId="1307"/>
    <cellStyle name="Accent2 2 10" xfId="1308"/>
    <cellStyle name="Accent2 2 11" xfId="1309"/>
    <cellStyle name="Accent2 2 2" xfId="1310"/>
    <cellStyle name="Accent2 2 3" xfId="1311"/>
    <cellStyle name="Accent2 2 4" xfId="1312"/>
    <cellStyle name="Accent2 2 5" xfId="1313"/>
    <cellStyle name="Accent2 2 6" xfId="1314"/>
    <cellStyle name="Accent2 2 7" xfId="1315"/>
    <cellStyle name="Accent2 2 8" xfId="1316"/>
    <cellStyle name="Accent2 2 9" xfId="1317"/>
    <cellStyle name="Accent2 20" xfId="1318"/>
    <cellStyle name="Accent2 21" xfId="1319"/>
    <cellStyle name="Accent2 22" xfId="1320"/>
    <cellStyle name="Accent2 23" xfId="1321"/>
    <cellStyle name="Accent2 24" xfId="1322"/>
    <cellStyle name="Accent2 25" xfId="1323"/>
    <cellStyle name="Accent2 26" xfId="1324"/>
    <cellStyle name="Accent2 27" xfId="1325"/>
    <cellStyle name="Accent2 28" xfId="1326"/>
    <cellStyle name="Accent2 29" xfId="1327"/>
    <cellStyle name="Accent2 3" xfId="1328"/>
    <cellStyle name="Accent2 3 2" xfId="1329"/>
    <cellStyle name="Accent2 3 2 2" xfId="1330"/>
    <cellStyle name="Accent2 3 3" xfId="1331"/>
    <cellStyle name="Accent2 30" xfId="1332"/>
    <cellStyle name="Accent2 31" xfId="1333"/>
    <cellStyle name="Accent2 32" xfId="1334"/>
    <cellStyle name="Accent2 33" xfId="1335"/>
    <cellStyle name="Accent2 34" xfId="1336"/>
    <cellStyle name="Accent2 35" xfId="1337"/>
    <cellStyle name="Accent2 36" xfId="1338"/>
    <cellStyle name="Accent2 37" xfId="1339"/>
    <cellStyle name="Accent2 38" xfId="1340"/>
    <cellStyle name="Accent2 39" xfId="1341"/>
    <cellStyle name="Accent2 4" xfId="1342"/>
    <cellStyle name="Accent2 4 2" xfId="1343"/>
    <cellStyle name="Accent2 40" xfId="1344"/>
    <cellStyle name="Accent2 41" xfId="1345"/>
    <cellStyle name="Accent2 42" xfId="1346"/>
    <cellStyle name="Accent2 43" xfId="1347"/>
    <cellStyle name="Accent2 5" xfId="1348"/>
    <cellStyle name="Accent2 5 2" xfId="1349"/>
    <cellStyle name="Accent2 6" xfId="1350"/>
    <cellStyle name="Accent2 6 2" xfId="1351"/>
    <cellStyle name="Accent2 7" xfId="1352"/>
    <cellStyle name="Accent2 8" xfId="1353"/>
    <cellStyle name="Accent2 9" xfId="1354"/>
    <cellStyle name="Accent3 10" xfId="1355"/>
    <cellStyle name="Accent3 11" xfId="1356"/>
    <cellStyle name="Accent3 12" xfId="1357"/>
    <cellStyle name="Accent3 13" xfId="1358"/>
    <cellStyle name="Accent3 14" xfId="1359"/>
    <cellStyle name="Accent3 15" xfId="1360"/>
    <cellStyle name="Accent3 16" xfId="1361"/>
    <cellStyle name="Accent3 17" xfId="1362"/>
    <cellStyle name="Accent3 18" xfId="1363"/>
    <cellStyle name="Accent3 19" xfId="1364"/>
    <cellStyle name="Accent3 2" xfId="1365"/>
    <cellStyle name="Accent3 2 10" xfId="1366"/>
    <cellStyle name="Accent3 2 11" xfId="1367"/>
    <cellStyle name="Accent3 2 2" xfId="1368"/>
    <cellStyle name="Accent3 2 3" xfId="1369"/>
    <cellStyle name="Accent3 2 4" xfId="1370"/>
    <cellStyle name="Accent3 2 5" xfId="1371"/>
    <cellStyle name="Accent3 2 6" xfId="1372"/>
    <cellStyle name="Accent3 2 7" xfId="1373"/>
    <cellStyle name="Accent3 2 8" xfId="1374"/>
    <cellStyle name="Accent3 2 9" xfId="1375"/>
    <cellStyle name="Accent3 20" xfId="1376"/>
    <cellStyle name="Accent3 21" xfId="1377"/>
    <cellStyle name="Accent3 22" xfId="1378"/>
    <cellStyle name="Accent3 23" xfId="1379"/>
    <cellStyle name="Accent3 24" xfId="1380"/>
    <cellStyle name="Accent3 25" xfId="1381"/>
    <cellStyle name="Accent3 26" xfId="1382"/>
    <cellStyle name="Accent3 27" xfId="1383"/>
    <cellStyle name="Accent3 28" xfId="1384"/>
    <cellStyle name="Accent3 29" xfId="1385"/>
    <cellStyle name="Accent3 3" xfId="1386"/>
    <cellStyle name="Accent3 3 2" xfId="1387"/>
    <cellStyle name="Accent3 3 2 2" xfId="1388"/>
    <cellStyle name="Accent3 3 3" xfId="1389"/>
    <cellStyle name="Accent3 30" xfId="1390"/>
    <cellStyle name="Accent3 31" xfId="1391"/>
    <cellStyle name="Accent3 32" xfId="1392"/>
    <cellStyle name="Accent3 33" xfId="1393"/>
    <cellStyle name="Accent3 34" xfId="1394"/>
    <cellStyle name="Accent3 35" xfId="1395"/>
    <cellStyle name="Accent3 36" xfId="1396"/>
    <cellStyle name="Accent3 37" xfId="1397"/>
    <cellStyle name="Accent3 38" xfId="1398"/>
    <cellStyle name="Accent3 39" xfId="1399"/>
    <cellStyle name="Accent3 4" xfId="1400"/>
    <cellStyle name="Accent3 4 2" xfId="1401"/>
    <cellStyle name="Accent3 40" xfId="1402"/>
    <cellStyle name="Accent3 41" xfId="1403"/>
    <cellStyle name="Accent3 42" xfId="1404"/>
    <cellStyle name="Accent3 43" xfId="1405"/>
    <cellStyle name="Accent3 5" xfId="1406"/>
    <cellStyle name="Accent3 5 2" xfId="1407"/>
    <cellStyle name="Accent3 6" xfId="1408"/>
    <cellStyle name="Accent3 6 2" xfId="1409"/>
    <cellStyle name="Accent3 7" xfId="1410"/>
    <cellStyle name="Accent3 8" xfId="1411"/>
    <cellStyle name="Accent3 9" xfId="1412"/>
    <cellStyle name="Accent4 10" xfId="1413"/>
    <cellStyle name="Accent4 11" xfId="1414"/>
    <cellStyle name="Accent4 12" xfId="1415"/>
    <cellStyle name="Accent4 13" xfId="1416"/>
    <cellStyle name="Accent4 14" xfId="1417"/>
    <cellStyle name="Accent4 15" xfId="1418"/>
    <cellStyle name="Accent4 16" xfId="1419"/>
    <cellStyle name="Accent4 17" xfId="1420"/>
    <cellStyle name="Accent4 18" xfId="1421"/>
    <cellStyle name="Accent4 19" xfId="1422"/>
    <cellStyle name="Accent4 2" xfId="1423"/>
    <cellStyle name="Accent4 2 10" xfId="1424"/>
    <cellStyle name="Accent4 2 11" xfId="1425"/>
    <cellStyle name="Accent4 2 2" xfId="1426"/>
    <cellStyle name="Accent4 2 3" xfId="1427"/>
    <cellStyle name="Accent4 2 4" xfId="1428"/>
    <cellStyle name="Accent4 2 5" xfId="1429"/>
    <cellStyle name="Accent4 2 6" xfId="1430"/>
    <cellStyle name="Accent4 2 7" xfId="1431"/>
    <cellStyle name="Accent4 2 8" xfId="1432"/>
    <cellStyle name="Accent4 2 9" xfId="1433"/>
    <cellStyle name="Accent4 20" xfId="1434"/>
    <cellStyle name="Accent4 21" xfId="1435"/>
    <cellStyle name="Accent4 22" xfId="1436"/>
    <cellStyle name="Accent4 23" xfId="1437"/>
    <cellStyle name="Accent4 24" xfId="1438"/>
    <cellStyle name="Accent4 25" xfId="1439"/>
    <cellStyle name="Accent4 26" xfId="1440"/>
    <cellStyle name="Accent4 27" xfId="1441"/>
    <cellStyle name="Accent4 28" xfId="1442"/>
    <cellStyle name="Accent4 29" xfId="1443"/>
    <cellStyle name="Accent4 3" xfId="1444"/>
    <cellStyle name="Accent4 3 2" xfId="1445"/>
    <cellStyle name="Accent4 3 2 2" xfId="1446"/>
    <cellStyle name="Accent4 3 3" xfId="1447"/>
    <cellStyle name="Accent4 30" xfId="1448"/>
    <cellStyle name="Accent4 31" xfId="1449"/>
    <cellStyle name="Accent4 32" xfId="1450"/>
    <cellStyle name="Accent4 33" xfId="1451"/>
    <cellStyle name="Accent4 34" xfId="1452"/>
    <cellStyle name="Accent4 35" xfId="1453"/>
    <cellStyle name="Accent4 36" xfId="1454"/>
    <cellStyle name="Accent4 37" xfId="1455"/>
    <cellStyle name="Accent4 38" xfId="1456"/>
    <cellStyle name="Accent4 39" xfId="1457"/>
    <cellStyle name="Accent4 4" xfId="1458"/>
    <cellStyle name="Accent4 4 2" xfId="1459"/>
    <cellStyle name="Accent4 40" xfId="1460"/>
    <cellStyle name="Accent4 41" xfId="1461"/>
    <cellStyle name="Accent4 42" xfId="1462"/>
    <cellStyle name="Accent4 43" xfId="1463"/>
    <cellStyle name="Accent4 5" xfId="1464"/>
    <cellStyle name="Accent4 5 2" xfId="1465"/>
    <cellStyle name="Accent4 6" xfId="1466"/>
    <cellStyle name="Accent4 6 2" xfId="1467"/>
    <cellStyle name="Accent4 7" xfId="1468"/>
    <cellStyle name="Accent4 8" xfId="1469"/>
    <cellStyle name="Accent4 9" xfId="1470"/>
    <cellStyle name="Accent5 10" xfId="1471"/>
    <cellStyle name="Accent5 11" xfId="1472"/>
    <cellStyle name="Accent5 12" xfId="1473"/>
    <cellStyle name="Accent5 13" xfId="1474"/>
    <cellStyle name="Accent5 14" xfId="1475"/>
    <cellStyle name="Accent5 15" xfId="1476"/>
    <cellStyle name="Accent5 16" xfId="1477"/>
    <cellStyle name="Accent5 17" xfId="1478"/>
    <cellStyle name="Accent5 18" xfId="1479"/>
    <cellStyle name="Accent5 19" xfId="1480"/>
    <cellStyle name="Accent5 2" xfId="1481"/>
    <cellStyle name="Accent5 2 10" xfId="1482"/>
    <cellStyle name="Accent5 2 2" xfId="1483"/>
    <cellStyle name="Accent5 2 3" xfId="1484"/>
    <cellStyle name="Accent5 2 4" xfId="1485"/>
    <cellStyle name="Accent5 2 5" xfId="1486"/>
    <cellStyle name="Accent5 2 6" xfId="1487"/>
    <cellStyle name="Accent5 2 7" xfId="1488"/>
    <cellStyle name="Accent5 2 8" xfId="1489"/>
    <cellStyle name="Accent5 2 9" xfId="1490"/>
    <cellStyle name="Accent5 20" xfId="1491"/>
    <cellStyle name="Accent5 21" xfId="1492"/>
    <cellStyle name="Accent5 22" xfId="1493"/>
    <cellStyle name="Accent5 23" xfId="1494"/>
    <cellStyle name="Accent5 24" xfId="1495"/>
    <cellStyle name="Accent5 25" xfId="1496"/>
    <cellStyle name="Accent5 26" xfId="1497"/>
    <cellStyle name="Accent5 27" xfId="1498"/>
    <cellStyle name="Accent5 28" xfId="1499"/>
    <cellStyle name="Accent5 29" xfId="1500"/>
    <cellStyle name="Accent5 3" xfId="1501"/>
    <cellStyle name="Accent5 3 2" xfId="1502"/>
    <cellStyle name="Accent5 30" xfId="1503"/>
    <cellStyle name="Accent5 31" xfId="1504"/>
    <cellStyle name="Accent5 32" xfId="1505"/>
    <cellStyle name="Accent5 33" xfId="1506"/>
    <cellStyle name="Accent5 34" xfId="1507"/>
    <cellStyle name="Accent5 35" xfId="1508"/>
    <cellStyle name="Accent5 36" xfId="1509"/>
    <cellStyle name="Accent5 37" xfId="1510"/>
    <cellStyle name="Accent5 38" xfId="1511"/>
    <cellStyle name="Accent5 39" xfId="1512"/>
    <cellStyle name="Accent5 4" xfId="1513"/>
    <cellStyle name="Accent5 4 2" xfId="1514"/>
    <cellStyle name="Accent5 40" xfId="1515"/>
    <cellStyle name="Accent5 41" xfId="1516"/>
    <cellStyle name="Accent5 42" xfId="1517"/>
    <cellStyle name="Accent5 43" xfId="1518"/>
    <cellStyle name="Accent5 5" xfId="1519"/>
    <cellStyle name="Accent5 5 2" xfId="1520"/>
    <cellStyle name="Accent5 6" xfId="1521"/>
    <cellStyle name="Accent5 6 2" xfId="1522"/>
    <cellStyle name="Accent5 7" xfId="1523"/>
    <cellStyle name="Accent5 8" xfId="1524"/>
    <cellStyle name="Accent5 9" xfId="1525"/>
    <cellStyle name="Accent6 10" xfId="1526"/>
    <cellStyle name="Accent6 11" xfId="1527"/>
    <cellStyle name="Accent6 12" xfId="1528"/>
    <cellStyle name="Accent6 13" xfId="1529"/>
    <cellStyle name="Accent6 14" xfId="1530"/>
    <cellStyle name="Accent6 15" xfId="1531"/>
    <cellStyle name="Accent6 16" xfId="1532"/>
    <cellStyle name="Accent6 17" xfId="1533"/>
    <cellStyle name="Accent6 18" xfId="1534"/>
    <cellStyle name="Accent6 19" xfId="1535"/>
    <cellStyle name="Accent6 2" xfId="1536"/>
    <cellStyle name="Accent6 2 10" xfId="1537"/>
    <cellStyle name="Accent6 2 11" xfId="1538"/>
    <cellStyle name="Accent6 2 2" xfId="1539"/>
    <cellStyle name="Accent6 2 3" xfId="1540"/>
    <cellStyle name="Accent6 2 4" xfId="1541"/>
    <cellStyle name="Accent6 2 5" xfId="1542"/>
    <cellStyle name="Accent6 2 6" xfId="1543"/>
    <cellStyle name="Accent6 2 7" xfId="1544"/>
    <cellStyle name="Accent6 2 8" xfId="1545"/>
    <cellStyle name="Accent6 2 9" xfId="1546"/>
    <cellStyle name="Accent6 20" xfId="1547"/>
    <cellStyle name="Accent6 21" xfId="1548"/>
    <cellStyle name="Accent6 22" xfId="1549"/>
    <cellStyle name="Accent6 23" xfId="1550"/>
    <cellStyle name="Accent6 24" xfId="1551"/>
    <cellStyle name="Accent6 25" xfId="1552"/>
    <cellStyle name="Accent6 26" xfId="1553"/>
    <cellStyle name="Accent6 27" xfId="1554"/>
    <cellStyle name="Accent6 28" xfId="1555"/>
    <cellStyle name="Accent6 29" xfId="1556"/>
    <cellStyle name="Accent6 3" xfId="1557"/>
    <cellStyle name="Accent6 3 2" xfId="1558"/>
    <cellStyle name="Accent6 3 2 2" xfId="1559"/>
    <cellStyle name="Accent6 3 3" xfId="1560"/>
    <cellStyle name="Accent6 30" xfId="1561"/>
    <cellStyle name="Accent6 31" xfId="1562"/>
    <cellStyle name="Accent6 32" xfId="1563"/>
    <cellStyle name="Accent6 33" xfId="1564"/>
    <cellStyle name="Accent6 34" xfId="1565"/>
    <cellStyle name="Accent6 35" xfId="1566"/>
    <cellStyle name="Accent6 36" xfId="1567"/>
    <cellStyle name="Accent6 37" xfId="1568"/>
    <cellStyle name="Accent6 38" xfId="1569"/>
    <cellStyle name="Accent6 39" xfId="1570"/>
    <cellStyle name="Accent6 4" xfId="1571"/>
    <cellStyle name="Accent6 4 2" xfId="1572"/>
    <cellStyle name="Accent6 40" xfId="1573"/>
    <cellStyle name="Accent6 41" xfId="1574"/>
    <cellStyle name="Accent6 42" xfId="1575"/>
    <cellStyle name="Accent6 43" xfId="1576"/>
    <cellStyle name="Accent6 5" xfId="1577"/>
    <cellStyle name="Accent6 5 2" xfId="1578"/>
    <cellStyle name="Accent6 6" xfId="1579"/>
    <cellStyle name="Accent6 6 2" xfId="1580"/>
    <cellStyle name="Accent6 7" xfId="1581"/>
    <cellStyle name="Accent6 8" xfId="1582"/>
    <cellStyle name="Accent6 9" xfId="1583"/>
    <cellStyle name="AggblueBoldCels" xfId="1584"/>
    <cellStyle name="AggblueCels" xfId="1585"/>
    <cellStyle name="AggBoldCells" xfId="1586"/>
    <cellStyle name="AggCels" xfId="1587"/>
    <cellStyle name="AggGreen" xfId="1588"/>
    <cellStyle name="AggGreen12" xfId="1589"/>
    <cellStyle name="AggOrange" xfId="1590"/>
    <cellStyle name="AggOrange9" xfId="1591"/>
    <cellStyle name="AggOrangeLB_2x" xfId="1592"/>
    <cellStyle name="AggOrangeLBorder" xfId="1593"/>
    <cellStyle name="AggOrangeRBorder" xfId="1594"/>
    <cellStyle name="Akzent1" xfId="1595"/>
    <cellStyle name="Akzent2" xfId="1596"/>
    <cellStyle name="Akzent3" xfId="1597"/>
    <cellStyle name="Akzent4" xfId="1598"/>
    <cellStyle name="Akzent5" xfId="1599"/>
    <cellStyle name="Akzent6" xfId="1600"/>
    <cellStyle name="Ausgabe" xfId="1601"/>
    <cellStyle name="Bad 10" xfId="1602"/>
    <cellStyle name="Bad 11" xfId="1603"/>
    <cellStyle name="Bad 12" xfId="1604"/>
    <cellStyle name="Bad 13" xfId="1605"/>
    <cellStyle name="Bad 14" xfId="1606"/>
    <cellStyle name="Bad 15" xfId="1607"/>
    <cellStyle name="Bad 16" xfId="1608"/>
    <cellStyle name="Bad 17" xfId="1609"/>
    <cellStyle name="Bad 18" xfId="1610"/>
    <cellStyle name="Bad 19" xfId="1611"/>
    <cellStyle name="Bad 2" xfId="1612"/>
    <cellStyle name="Bad 2 10" xfId="1613"/>
    <cellStyle name="Bad 2 11" xfId="1614"/>
    <cellStyle name="Bad 2 2" xfId="1615"/>
    <cellStyle name="Bad 2 3" xfId="1616"/>
    <cellStyle name="Bad 2 4" xfId="1617"/>
    <cellStyle name="Bad 2 5" xfId="1618"/>
    <cellStyle name="Bad 2 6" xfId="1619"/>
    <cellStyle name="Bad 2 7" xfId="1620"/>
    <cellStyle name="Bad 2 8" xfId="1621"/>
    <cellStyle name="Bad 2 9" xfId="1622"/>
    <cellStyle name="Bad 20" xfId="1623"/>
    <cellStyle name="Bad 21" xfId="1624"/>
    <cellStyle name="Bad 22" xfId="1625"/>
    <cellStyle name="Bad 23" xfId="1626"/>
    <cellStyle name="Bad 24" xfId="1627"/>
    <cellStyle name="Bad 25" xfId="1628"/>
    <cellStyle name="Bad 26" xfId="1629"/>
    <cellStyle name="Bad 27" xfId="1630"/>
    <cellStyle name="Bad 28" xfId="1631"/>
    <cellStyle name="Bad 29" xfId="1632"/>
    <cellStyle name="Bad 3" xfId="1633"/>
    <cellStyle name="Bad 3 2" xfId="1634"/>
    <cellStyle name="Bad 3 2 2" xfId="1635"/>
    <cellStyle name="Bad 3 3" xfId="1636"/>
    <cellStyle name="Bad 30" xfId="1637"/>
    <cellStyle name="Bad 31" xfId="1638"/>
    <cellStyle name="Bad 32" xfId="1639"/>
    <cellStyle name="Bad 33" xfId="1640"/>
    <cellStyle name="Bad 34" xfId="1641"/>
    <cellStyle name="Bad 35" xfId="1642"/>
    <cellStyle name="Bad 36" xfId="1643"/>
    <cellStyle name="Bad 37" xfId="1644"/>
    <cellStyle name="Bad 38" xfId="1645"/>
    <cellStyle name="Bad 39" xfId="1646"/>
    <cellStyle name="Bad 4" xfId="1647"/>
    <cellStyle name="Bad 4 2" xfId="1648"/>
    <cellStyle name="Bad 40" xfId="1649"/>
    <cellStyle name="Bad 41" xfId="1650"/>
    <cellStyle name="Bad 42" xfId="1651"/>
    <cellStyle name="Bad 43" xfId="1652"/>
    <cellStyle name="Bad 44" xfId="1653"/>
    <cellStyle name="Bad 5" xfId="1654"/>
    <cellStyle name="Bad 5 2" xfId="1655"/>
    <cellStyle name="Bad 6" xfId="1656"/>
    <cellStyle name="Bad 6 2" xfId="1657"/>
    <cellStyle name="Bad 7" xfId="1658"/>
    <cellStyle name="Bad 8" xfId="1659"/>
    <cellStyle name="Bad 9" xfId="1660"/>
    <cellStyle name="Berechnung" xfId="1661"/>
    <cellStyle name="Bevitel" xfId="1662"/>
    <cellStyle name="Bold GHG Numbers (0.00)" xfId="1663"/>
    <cellStyle name="Calculation 10" xfId="1664"/>
    <cellStyle name="Calculation 11" xfId="1665"/>
    <cellStyle name="Calculation 12" xfId="1666"/>
    <cellStyle name="Calculation 13" xfId="1667"/>
    <cellStyle name="Calculation 14" xfId="1668"/>
    <cellStyle name="Calculation 15" xfId="1669"/>
    <cellStyle name="Calculation 16" xfId="1670"/>
    <cellStyle name="Calculation 17" xfId="1671"/>
    <cellStyle name="Calculation 18" xfId="1672"/>
    <cellStyle name="Calculation 19" xfId="1673"/>
    <cellStyle name="Calculation 2" xfId="1674"/>
    <cellStyle name="Calculation 2 10" xfId="1675"/>
    <cellStyle name="Calculation 2 11" xfId="1676"/>
    <cellStyle name="Calculation 2 2" xfId="1677"/>
    <cellStyle name="Calculation 2 3" xfId="1678"/>
    <cellStyle name="Calculation 2 4" xfId="1679"/>
    <cellStyle name="Calculation 2 5" xfId="1680"/>
    <cellStyle name="Calculation 2 6" xfId="1681"/>
    <cellStyle name="Calculation 2 7" xfId="1682"/>
    <cellStyle name="Calculation 2 8" xfId="1683"/>
    <cellStyle name="Calculation 2 9" xfId="1684"/>
    <cellStyle name="Calculation 20" xfId="1685"/>
    <cellStyle name="Calculation 21" xfId="1686"/>
    <cellStyle name="Calculation 22" xfId="1687"/>
    <cellStyle name="Calculation 23" xfId="1688"/>
    <cellStyle name="Calculation 24" xfId="1689"/>
    <cellStyle name="Calculation 25" xfId="1690"/>
    <cellStyle name="Calculation 26" xfId="1691"/>
    <cellStyle name="Calculation 27" xfId="1692"/>
    <cellStyle name="Calculation 28" xfId="1693"/>
    <cellStyle name="Calculation 29" xfId="1694"/>
    <cellStyle name="Calculation 3" xfId="1695"/>
    <cellStyle name="Calculation 3 2" xfId="1696"/>
    <cellStyle name="Calculation 3 2 2" xfId="1697"/>
    <cellStyle name="Calculation 3 3" xfId="1698"/>
    <cellStyle name="Calculation 30" xfId="1699"/>
    <cellStyle name="Calculation 31" xfId="1700"/>
    <cellStyle name="Calculation 32" xfId="1701"/>
    <cellStyle name="Calculation 33" xfId="1702"/>
    <cellStyle name="Calculation 34" xfId="1703"/>
    <cellStyle name="Calculation 35" xfId="1704"/>
    <cellStyle name="Calculation 36" xfId="1705"/>
    <cellStyle name="Calculation 37" xfId="1706"/>
    <cellStyle name="Calculation 38" xfId="1707"/>
    <cellStyle name="Calculation 39" xfId="1708"/>
    <cellStyle name="Calculation 4" xfId="1709"/>
    <cellStyle name="Calculation 4 2" xfId="1710"/>
    <cellStyle name="Calculation 40" xfId="1711"/>
    <cellStyle name="Calculation 41" xfId="1712"/>
    <cellStyle name="Calculation 42" xfId="1713"/>
    <cellStyle name="Calculation 43" xfId="1714"/>
    <cellStyle name="Calculation 5" xfId="1715"/>
    <cellStyle name="Calculation 5 2" xfId="1716"/>
    <cellStyle name="Calculation 6" xfId="1717"/>
    <cellStyle name="Calculation 6 2" xfId="1718"/>
    <cellStyle name="Calculation 7" xfId="1719"/>
    <cellStyle name="Calculation 8" xfId="1720"/>
    <cellStyle name="Calculation 9" xfId="1721"/>
    <cellStyle name="Check Cell 10" xfId="1722"/>
    <cellStyle name="Check Cell 11" xfId="1723"/>
    <cellStyle name="Check Cell 12" xfId="1724"/>
    <cellStyle name="Check Cell 13" xfId="1725"/>
    <cellStyle name="Check Cell 14" xfId="1726"/>
    <cellStyle name="Check Cell 15" xfId="1727"/>
    <cellStyle name="Check Cell 16" xfId="1728"/>
    <cellStyle name="Check Cell 17" xfId="1729"/>
    <cellStyle name="Check Cell 18" xfId="1730"/>
    <cellStyle name="Check Cell 19" xfId="1731"/>
    <cellStyle name="Check Cell 2" xfId="1732"/>
    <cellStyle name="Check Cell 2 10" xfId="1733"/>
    <cellStyle name="Check Cell 2 2" xfId="1734"/>
    <cellStyle name="Check Cell 2 3" xfId="1735"/>
    <cellStyle name="Check Cell 2 4" xfId="1736"/>
    <cellStyle name="Check Cell 2 5" xfId="1737"/>
    <cellStyle name="Check Cell 2 6" xfId="1738"/>
    <cellStyle name="Check Cell 2 7" xfId="1739"/>
    <cellStyle name="Check Cell 2 8" xfId="1740"/>
    <cellStyle name="Check Cell 2 9" xfId="1741"/>
    <cellStyle name="Check Cell 20" xfId="1742"/>
    <cellStyle name="Check Cell 21" xfId="1743"/>
    <cellStyle name="Check Cell 22" xfId="1744"/>
    <cellStyle name="Check Cell 23" xfId="1745"/>
    <cellStyle name="Check Cell 24" xfId="1746"/>
    <cellStyle name="Check Cell 25" xfId="1747"/>
    <cellStyle name="Check Cell 26" xfId="1748"/>
    <cellStyle name="Check Cell 27" xfId="1749"/>
    <cellStyle name="Check Cell 28" xfId="1750"/>
    <cellStyle name="Check Cell 29" xfId="1751"/>
    <cellStyle name="Check Cell 3" xfId="1752"/>
    <cellStyle name="Check Cell 3 2" xfId="1753"/>
    <cellStyle name="Check Cell 30" xfId="1754"/>
    <cellStyle name="Check Cell 31" xfId="1755"/>
    <cellStyle name="Check Cell 32" xfId="1756"/>
    <cellStyle name="Check Cell 33" xfId="1757"/>
    <cellStyle name="Check Cell 34" xfId="1758"/>
    <cellStyle name="Check Cell 35" xfId="1759"/>
    <cellStyle name="Check Cell 36" xfId="1760"/>
    <cellStyle name="Check Cell 37" xfId="1761"/>
    <cellStyle name="Check Cell 38" xfId="1762"/>
    <cellStyle name="Check Cell 39" xfId="1763"/>
    <cellStyle name="Check Cell 4" xfId="1764"/>
    <cellStyle name="Check Cell 4 2" xfId="1765"/>
    <cellStyle name="Check Cell 40" xfId="1766"/>
    <cellStyle name="Check Cell 41" xfId="1767"/>
    <cellStyle name="Check Cell 42" xfId="1768"/>
    <cellStyle name="Check Cell 43" xfId="1769"/>
    <cellStyle name="Check Cell 5" xfId="1770"/>
    <cellStyle name="Check Cell 5 2" xfId="1771"/>
    <cellStyle name="Check Cell 6" xfId="1772"/>
    <cellStyle name="Check Cell 6 2" xfId="1773"/>
    <cellStyle name="Check Cell 7" xfId="1774"/>
    <cellStyle name="Check Cell 8" xfId="1775"/>
    <cellStyle name="Check Cell 9" xfId="1776"/>
    <cellStyle name="Cím" xfId="1777"/>
    <cellStyle name="Címsor 1" xfId="1778"/>
    <cellStyle name="Címsor 2" xfId="1779"/>
    <cellStyle name="Címsor 3" xfId="1780"/>
    <cellStyle name="Címsor 4" xfId="1781"/>
    <cellStyle name="coin" xfId="1782"/>
    <cellStyle name="Comma [0] 2 10" xfId="1783"/>
    <cellStyle name="Comma [0] 2 2" xfId="1784"/>
    <cellStyle name="Comma [0] 2 3" xfId="1785"/>
    <cellStyle name="Comma [0] 2 4" xfId="1786"/>
    <cellStyle name="Comma [0] 2 5" xfId="1787"/>
    <cellStyle name="Comma [0] 2 6" xfId="1788"/>
    <cellStyle name="Comma [0] 2 7" xfId="1789"/>
    <cellStyle name="Comma [0] 2 8" xfId="1790"/>
    <cellStyle name="Comma [0] 2 9" xfId="1791"/>
    <cellStyle name="Comma 10" xfId="1792"/>
    <cellStyle name="Comma 10 10" xfId="1793"/>
    <cellStyle name="Comma 10 10 2" xfId="1794"/>
    <cellStyle name="Comma 10 10 3" xfId="1795"/>
    <cellStyle name="Comma 10 11" xfId="1796"/>
    <cellStyle name="Comma 10 12" xfId="1797"/>
    <cellStyle name="Comma 10 2" xfId="1798"/>
    <cellStyle name="Comma 10 2 10" xfId="1799"/>
    <cellStyle name="Comma 10 2 11" xfId="1800"/>
    <cellStyle name="Comma 10 2 12" xfId="1801"/>
    <cellStyle name="Comma 10 2 13" xfId="1802"/>
    <cellStyle name="Comma 10 2 14" xfId="1803"/>
    <cellStyle name="Comma 10 2 15" xfId="1804"/>
    <cellStyle name="Comma 10 2 16" xfId="1805"/>
    <cellStyle name="Comma 10 2 17" xfId="1806"/>
    <cellStyle name="Comma 10 2 2" xfId="1807"/>
    <cellStyle name="Comma 10 2 3" xfId="1808"/>
    <cellStyle name="Comma 10 2 4" xfId="1809"/>
    <cellStyle name="Comma 10 2 5" xfId="1810"/>
    <cellStyle name="Comma 10 2 6" xfId="1811"/>
    <cellStyle name="Comma 10 2 7" xfId="1812"/>
    <cellStyle name="Comma 10 2 8" xfId="1813"/>
    <cellStyle name="Comma 10 2 9" xfId="1814"/>
    <cellStyle name="Comma 10 3" xfId="1815"/>
    <cellStyle name="Comma 10 3 10" xfId="1816"/>
    <cellStyle name="Comma 10 3 11" xfId="1817"/>
    <cellStyle name="Comma 10 3 12" xfId="1818"/>
    <cellStyle name="Comma 10 3 13" xfId="1819"/>
    <cellStyle name="Comma 10 3 14" xfId="1820"/>
    <cellStyle name="Comma 10 3 15" xfId="1821"/>
    <cellStyle name="Comma 10 3 16" xfId="1822"/>
    <cellStyle name="Comma 10 3 17" xfId="1823"/>
    <cellStyle name="Comma 10 3 2" xfId="1824"/>
    <cellStyle name="Comma 10 3 3" xfId="1825"/>
    <cellStyle name="Comma 10 3 4" xfId="1826"/>
    <cellStyle name="Comma 10 3 5" xfId="1827"/>
    <cellStyle name="Comma 10 3 6" xfId="1828"/>
    <cellStyle name="Comma 10 3 7" xfId="1829"/>
    <cellStyle name="Comma 10 3 8" xfId="1830"/>
    <cellStyle name="Comma 10 3 9" xfId="1831"/>
    <cellStyle name="Comma 10 4" xfId="1832"/>
    <cellStyle name="Comma 10 4 10" xfId="1833"/>
    <cellStyle name="Comma 10 4 11" xfId="1834"/>
    <cellStyle name="Comma 10 4 12" xfId="1835"/>
    <cellStyle name="Comma 10 4 13" xfId="1836"/>
    <cellStyle name="Comma 10 4 14" xfId="1837"/>
    <cellStyle name="Comma 10 4 15" xfId="1838"/>
    <cellStyle name="Comma 10 4 16" xfId="1839"/>
    <cellStyle name="Comma 10 4 17" xfId="1840"/>
    <cellStyle name="Comma 10 4 2" xfId="1841"/>
    <cellStyle name="Comma 10 4 3" xfId="1842"/>
    <cellStyle name="Comma 10 4 4" xfId="1843"/>
    <cellStyle name="Comma 10 4 5" xfId="1844"/>
    <cellStyle name="Comma 10 4 6" xfId="1845"/>
    <cellStyle name="Comma 10 4 7" xfId="1846"/>
    <cellStyle name="Comma 10 4 8" xfId="1847"/>
    <cellStyle name="Comma 10 4 9" xfId="1848"/>
    <cellStyle name="Comma 10 5" xfId="1849"/>
    <cellStyle name="Comma 10 5 10" xfId="1850"/>
    <cellStyle name="Comma 10 5 11" xfId="1851"/>
    <cellStyle name="Comma 10 5 12" xfId="1852"/>
    <cellStyle name="Comma 10 5 13" xfId="1853"/>
    <cellStyle name="Comma 10 5 14" xfId="1854"/>
    <cellStyle name="Comma 10 5 15" xfId="1855"/>
    <cellStyle name="Comma 10 5 16" xfId="1856"/>
    <cellStyle name="Comma 10 5 17" xfId="1857"/>
    <cellStyle name="Comma 10 5 2" xfId="1858"/>
    <cellStyle name="Comma 10 5 3" xfId="1859"/>
    <cellStyle name="Comma 10 5 4" xfId="1860"/>
    <cellStyle name="Comma 10 5 5" xfId="1861"/>
    <cellStyle name="Comma 10 5 6" xfId="1862"/>
    <cellStyle name="Comma 10 5 7" xfId="1863"/>
    <cellStyle name="Comma 10 5 8" xfId="1864"/>
    <cellStyle name="Comma 10 5 9" xfId="1865"/>
    <cellStyle name="Comma 10 6" xfId="1866"/>
    <cellStyle name="Comma 10 6 10" xfId="1867"/>
    <cellStyle name="Comma 10 6 11" xfId="1868"/>
    <cellStyle name="Comma 10 6 12" xfId="1869"/>
    <cellStyle name="Comma 10 6 13" xfId="1870"/>
    <cellStyle name="Comma 10 6 14" xfId="1871"/>
    <cellStyle name="Comma 10 6 15" xfId="1872"/>
    <cellStyle name="Comma 10 6 16" xfId="1873"/>
    <cellStyle name="Comma 10 6 17" xfId="1874"/>
    <cellStyle name="Comma 10 6 2" xfId="1875"/>
    <cellStyle name="Comma 10 6 3" xfId="1876"/>
    <cellStyle name="Comma 10 6 4" xfId="1877"/>
    <cellStyle name="Comma 10 6 5" xfId="1878"/>
    <cellStyle name="Comma 10 6 6" xfId="1879"/>
    <cellStyle name="Comma 10 6 7" xfId="1880"/>
    <cellStyle name="Comma 10 6 8" xfId="1881"/>
    <cellStyle name="Comma 10 6 9" xfId="1882"/>
    <cellStyle name="Comma 10 7" xfId="1883"/>
    <cellStyle name="Comma 10 7 10" xfId="1884"/>
    <cellStyle name="Comma 10 7 11" xfId="1885"/>
    <cellStyle name="Comma 10 7 12" xfId="1886"/>
    <cellStyle name="Comma 10 7 13" xfId="1887"/>
    <cellStyle name="Comma 10 7 14" xfId="1888"/>
    <cellStyle name="Comma 10 7 15" xfId="1889"/>
    <cellStyle name="Comma 10 7 16" xfId="1890"/>
    <cellStyle name="Comma 10 7 17" xfId="1891"/>
    <cellStyle name="Comma 10 7 2" xfId="1892"/>
    <cellStyle name="Comma 10 7 3" xfId="1893"/>
    <cellStyle name="Comma 10 7 4" xfId="1894"/>
    <cellStyle name="Comma 10 7 5" xfId="1895"/>
    <cellStyle name="Comma 10 7 6" xfId="1896"/>
    <cellStyle name="Comma 10 7 7" xfId="1897"/>
    <cellStyle name="Comma 10 7 8" xfId="1898"/>
    <cellStyle name="Comma 10 7 9" xfId="1899"/>
    <cellStyle name="Comma 10 8" xfId="1900"/>
    <cellStyle name="Comma 10 8 10" xfId="1901"/>
    <cellStyle name="Comma 10 8 11" xfId="1902"/>
    <cellStyle name="Comma 10 8 12" xfId="1903"/>
    <cellStyle name="Comma 10 8 13" xfId="1904"/>
    <cellStyle name="Comma 10 8 14" xfId="1905"/>
    <cellStyle name="Comma 10 8 15" xfId="1906"/>
    <cellStyle name="Comma 10 8 16" xfId="1907"/>
    <cellStyle name="Comma 10 8 17" xfId="1908"/>
    <cellStyle name="Comma 10 8 2" xfId="1909"/>
    <cellStyle name="Comma 10 8 3" xfId="1910"/>
    <cellStyle name="Comma 10 8 4" xfId="1911"/>
    <cellStyle name="Comma 10 8 5" xfId="1912"/>
    <cellStyle name="Comma 10 8 6" xfId="1913"/>
    <cellStyle name="Comma 10 8 7" xfId="1914"/>
    <cellStyle name="Comma 10 8 8" xfId="1915"/>
    <cellStyle name="Comma 10 8 9" xfId="1916"/>
    <cellStyle name="Comma 10 9" xfId="1917"/>
    <cellStyle name="Comma 11" xfId="1918"/>
    <cellStyle name="Comma 12" xfId="1919"/>
    <cellStyle name="Comma 13" xfId="1920"/>
    <cellStyle name="Comma 14" xfId="1921"/>
    <cellStyle name="Comma 14 2" xfId="1922"/>
    <cellStyle name="Comma 15" xfId="1923"/>
    <cellStyle name="Comma 16" xfId="1924"/>
    <cellStyle name="Comma 17" xfId="1925"/>
    <cellStyle name="Comma 18" xfId="1926"/>
    <cellStyle name="Comma 19" xfId="1927"/>
    <cellStyle name="Comma 2" xfId="1928"/>
    <cellStyle name="Comma 2 10" xfId="1929"/>
    <cellStyle name="Comma 2 10 2" xfId="1930"/>
    <cellStyle name="Comma 2 11" xfId="1931"/>
    <cellStyle name="Comma 2 11 2" xfId="1932"/>
    <cellStyle name="Comma 2 12" xfId="1933"/>
    <cellStyle name="Comma 2 12 2" xfId="1934"/>
    <cellStyle name="Comma 2 13" xfId="1935"/>
    <cellStyle name="Comma 2 13 2" xfId="1936"/>
    <cellStyle name="Comma 2 14" xfId="1937"/>
    <cellStyle name="Comma 2 15" xfId="1938"/>
    <cellStyle name="Comma 2 16" xfId="1939"/>
    <cellStyle name="Comma 2 17" xfId="1940"/>
    <cellStyle name="Comma 2 18" xfId="1941"/>
    <cellStyle name="Comma 2 19" xfId="1942"/>
    <cellStyle name="Comma 2 19 2" xfId="1943"/>
    <cellStyle name="Comma 2 19 3" xfId="1944"/>
    <cellStyle name="Comma 2 19 3 2" xfId="1945"/>
    <cellStyle name="Comma 2 19 3 3" xfId="1946"/>
    <cellStyle name="Comma 2 19 4" xfId="1947"/>
    <cellStyle name="Comma 2 19 5" xfId="1948"/>
    <cellStyle name="Comma 2 2" xfId="1949"/>
    <cellStyle name="Comma 2 2 2" xfId="1950"/>
    <cellStyle name="Comma 2 2 2 2" xfId="1951"/>
    <cellStyle name="Comma 2 2 2 3" xfId="1952"/>
    <cellStyle name="Comma 2 2 2 4" xfId="1953"/>
    <cellStyle name="Comma 2 2 2 4 2" xfId="1954"/>
    <cellStyle name="Comma 2 2 2 4 3" xfId="1955"/>
    <cellStyle name="Comma 2 2 2 5" xfId="1956"/>
    <cellStyle name="Comma 2 2 2 6" xfId="1957"/>
    <cellStyle name="Comma 2 2 3" xfId="1958"/>
    <cellStyle name="Comma 2 2 3 2" xfId="1959"/>
    <cellStyle name="Comma 2 2 3 3" xfId="1960"/>
    <cellStyle name="Comma 2 2 3 4" xfId="1961"/>
    <cellStyle name="Comma 2 2 3 4 2" xfId="1962"/>
    <cellStyle name="Comma 2 2 3 5" xfId="1963"/>
    <cellStyle name="Comma 2 2 4" xfId="1964"/>
    <cellStyle name="Comma 2 2 4 2" xfId="1965"/>
    <cellStyle name="Comma 2 2 5" xfId="1966"/>
    <cellStyle name="Comma 2 2 6" xfId="1967"/>
    <cellStyle name="Comma 2 2 6 2" xfId="1968"/>
    <cellStyle name="Comma 2 2 6 3" xfId="1969"/>
    <cellStyle name="Comma 2 2 7" xfId="1970"/>
    <cellStyle name="Comma 2 2 8" xfId="1971"/>
    <cellStyle name="Comma 2 20" xfId="1972"/>
    <cellStyle name="Comma 2 21" xfId="1973"/>
    <cellStyle name="Comma 2 22" xfId="1974"/>
    <cellStyle name="Comma 2 3" xfId="1975"/>
    <cellStyle name="Comma 2 3 2" xfId="1976"/>
    <cellStyle name="Comma 2 3 2 2" xfId="1977"/>
    <cellStyle name="Comma 2 3 2 3" xfId="1978"/>
    <cellStyle name="Comma 2 3 2 4" xfId="1979"/>
    <cellStyle name="Comma 2 3 2 4 2" xfId="1980"/>
    <cellStyle name="Comma 2 3 2 4 3" xfId="1981"/>
    <cellStyle name="Comma 2 3 2 4 4" xfId="1982"/>
    <cellStyle name="Comma 2 3 2 5" xfId="1983"/>
    <cellStyle name="Comma 2 3 2 6" xfId="1984"/>
    <cellStyle name="Comma 2 3 3" xfId="1985"/>
    <cellStyle name="Comma 2 3 3 2" xfId="1986"/>
    <cellStyle name="Comma 2 3 3 3" xfId="1987"/>
    <cellStyle name="Comma 2 3 3 4" xfId="1988"/>
    <cellStyle name="Comma 2 3 3 4 2" xfId="1989"/>
    <cellStyle name="Comma 2 3 4" xfId="1990"/>
    <cellStyle name="Comma 2 3 4 2" xfId="1991"/>
    <cellStyle name="Comma 2 3 5" xfId="1992"/>
    <cellStyle name="Comma 2 3 6" xfId="1993"/>
    <cellStyle name="Comma 2 3 6 2" xfId="1994"/>
    <cellStyle name="Comma 2 3 7" xfId="1995"/>
    <cellStyle name="Comma 2 4" xfId="1996"/>
    <cellStyle name="Comma 2 4 2" xfId="1997"/>
    <cellStyle name="Comma 2 4 2 2" xfId="1998"/>
    <cellStyle name="Comma 2 4 3" xfId="1999"/>
    <cellStyle name="Comma 2 4 3 2" xfId="2000"/>
    <cellStyle name="Comma 2 4 4" xfId="2001"/>
    <cellStyle name="Comma 2 4 4 2" xfId="2002"/>
    <cellStyle name="Comma 2 4 4 3" xfId="2003"/>
    <cellStyle name="Comma 2 4 4 4" xfId="2004"/>
    <cellStyle name="Comma 2 4 5" xfId="2005"/>
    <cellStyle name="Comma 2 4 6" xfId="2006"/>
    <cellStyle name="Comma 2 4 6 2" xfId="2007"/>
    <cellStyle name="Comma 2 5" xfId="2008"/>
    <cellStyle name="Comma 2 5 2" xfId="2009"/>
    <cellStyle name="Comma 2 5 3" xfId="2010"/>
    <cellStyle name="Comma 2 5 4" xfId="2011"/>
    <cellStyle name="Comma 2 5 4 2" xfId="2012"/>
    <cellStyle name="Comma 2 5 5" xfId="2013"/>
    <cellStyle name="Comma 2 6" xfId="2014"/>
    <cellStyle name="Comma 2 6 2" xfId="2015"/>
    <cellStyle name="Comma 2 6 2 2" xfId="2016"/>
    <cellStyle name="Comma 2 6 3" xfId="2017"/>
    <cellStyle name="Comma 2 7" xfId="2018"/>
    <cellStyle name="Comma 2 7 2" xfId="2019"/>
    <cellStyle name="Comma 2 7 2 2" xfId="2020"/>
    <cellStyle name="Comma 2 7 3" xfId="2021"/>
    <cellStyle name="Comma 2 8" xfId="2022"/>
    <cellStyle name="Comma 2 8 2" xfId="2023"/>
    <cellStyle name="Comma 2 8 3" xfId="2024"/>
    <cellStyle name="Comma 2 8 4" xfId="2025"/>
    <cellStyle name="Comma 2 8 4 2" xfId="2026"/>
    <cellStyle name="Comma 2 8 5" xfId="2027"/>
    <cellStyle name="Comma 2 9" xfId="2028"/>
    <cellStyle name="Comma 2 9 2" xfId="2029"/>
    <cellStyle name="Comma 2 9 2 2" xfId="2030"/>
    <cellStyle name="Comma 2 9 3" xfId="2031"/>
    <cellStyle name="Comma 2 9 4" xfId="2032"/>
    <cellStyle name="Comma 2_PrimaryEnergyPrices_TIMES" xfId="2033"/>
    <cellStyle name="Comma 3" xfId="2034"/>
    <cellStyle name="Comma 3 10" xfId="2035"/>
    <cellStyle name="Comma 3 11" xfId="2036"/>
    <cellStyle name="Comma 3 2" xfId="2037"/>
    <cellStyle name="Comma 3 2 2" xfId="2038"/>
    <cellStyle name="Comma 3 2 2 2" xfId="2039"/>
    <cellStyle name="Comma 3 2 3" xfId="2040"/>
    <cellStyle name="Comma 3 3" xfId="2041"/>
    <cellStyle name="Comma 3 3 2" xfId="2042"/>
    <cellStyle name="Comma 3 3 2 2" xfId="2043"/>
    <cellStyle name="Comma 3 3 3" xfId="2044"/>
    <cellStyle name="Comma 3 3 4" xfId="2045"/>
    <cellStyle name="Comma 3 4" xfId="2046"/>
    <cellStyle name="Comma 3 4 2" xfId="2047"/>
    <cellStyle name="Comma 3 5" xfId="2048"/>
    <cellStyle name="Comma 3 6" xfId="2049"/>
    <cellStyle name="Comma 3 7" xfId="2050"/>
    <cellStyle name="Comma 3 8" xfId="2051"/>
    <cellStyle name="Comma 3 9" xfId="2052"/>
    <cellStyle name="Comma 4" xfId="2053"/>
    <cellStyle name="Comma 4 2" xfId="2054"/>
    <cellStyle name="Comma 4 2 2" xfId="2055"/>
    <cellStyle name="Comma 4 3" xfId="2056"/>
    <cellStyle name="Comma 4 4" xfId="2057"/>
    <cellStyle name="Comma 4 5" xfId="2058"/>
    <cellStyle name="Comma 4 6" xfId="2059"/>
    <cellStyle name="Comma 4 7" xfId="2060"/>
    <cellStyle name="Comma 4 8" xfId="2061"/>
    <cellStyle name="Comma 4 9" xfId="2062"/>
    <cellStyle name="Comma 5" xfId="2063"/>
    <cellStyle name="Comma 5 2" xfId="2064"/>
    <cellStyle name="Comma 5 3" xfId="2065"/>
    <cellStyle name="Comma 5 3 2" xfId="2066"/>
    <cellStyle name="Comma 5 4" xfId="2067"/>
    <cellStyle name="Comma 5 5" xfId="2068"/>
    <cellStyle name="Comma 5 6" xfId="2069"/>
    <cellStyle name="Comma 5 7" xfId="2070"/>
    <cellStyle name="Comma 5 8" xfId="2071"/>
    <cellStyle name="Comma 6" xfId="2072"/>
    <cellStyle name="Comma 6 2" xfId="2073"/>
    <cellStyle name="Comma 6 3" xfId="2074"/>
    <cellStyle name="Comma 6 4" xfId="2075"/>
    <cellStyle name="Comma 6 5" xfId="2076"/>
    <cellStyle name="Comma 6 6" xfId="2077"/>
    <cellStyle name="Comma 6 7" xfId="2078"/>
    <cellStyle name="Comma 6 8" xfId="2079"/>
    <cellStyle name="Comma 7" xfId="2080"/>
    <cellStyle name="Comma 7 10" xfId="2081"/>
    <cellStyle name="Comma 7 11" xfId="2082"/>
    <cellStyle name="Comma 7 12" xfId="2083"/>
    <cellStyle name="Comma 7 13" xfId="2084"/>
    <cellStyle name="Comma 7 14" xfId="2085"/>
    <cellStyle name="Comma 7 15" xfId="2086"/>
    <cellStyle name="Comma 7 16" xfId="2087"/>
    <cellStyle name="Comma 7 17" xfId="2088"/>
    <cellStyle name="Comma 7 18" xfId="2089"/>
    <cellStyle name="Comma 7 19" xfId="2090"/>
    <cellStyle name="Comma 7 2" xfId="2091"/>
    <cellStyle name="Comma 7 20" xfId="2092"/>
    <cellStyle name="Comma 7 21" xfId="2093"/>
    <cellStyle name="Comma 7 3" xfId="2094"/>
    <cellStyle name="Comma 7 3 10" xfId="2095"/>
    <cellStyle name="Comma 7 3 11" xfId="2096"/>
    <cellStyle name="Comma 7 3 12" xfId="2097"/>
    <cellStyle name="Comma 7 3 13" xfId="2098"/>
    <cellStyle name="Comma 7 3 14" xfId="2099"/>
    <cellStyle name="Comma 7 3 15" xfId="2100"/>
    <cellStyle name="Comma 7 3 2" xfId="2101"/>
    <cellStyle name="Comma 7 3 3" xfId="2102"/>
    <cellStyle name="Comma 7 3 4" xfId="2103"/>
    <cellStyle name="Comma 7 3 5" xfId="2104"/>
    <cellStyle name="Comma 7 3 6" xfId="2105"/>
    <cellStyle name="Comma 7 3 7" xfId="2106"/>
    <cellStyle name="Comma 7 3 8" xfId="2107"/>
    <cellStyle name="Comma 7 3 9" xfId="2108"/>
    <cellStyle name="Comma 7 4" xfId="2109"/>
    <cellStyle name="Comma 7 5" xfId="2110"/>
    <cellStyle name="Comma 7 6" xfId="2111"/>
    <cellStyle name="Comma 7 7" xfId="2112"/>
    <cellStyle name="Comma 7 8" xfId="2113"/>
    <cellStyle name="Comma 7 9" xfId="2114"/>
    <cellStyle name="Comma 8" xfId="2115"/>
    <cellStyle name="Comma 8 2" xfId="2116"/>
    <cellStyle name="Comma 8 2 2" xfId="2117"/>
    <cellStyle name="Comma 8 3" xfId="2118"/>
    <cellStyle name="Comma 8 4" xfId="2119"/>
    <cellStyle name="Comma 8 5" xfId="2120"/>
    <cellStyle name="Comma 8 6" xfId="2121"/>
    <cellStyle name="Comma 8 7" xfId="2122"/>
    <cellStyle name="Comma 8 8" xfId="2123"/>
    <cellStyle name="Comma 9" xfId="2124"/>
    <cellStyle name="Comma 9 10" xfId="2125"/>
    <cellStyle name="Comma 9 2" xfId="2126"/>
    <cellStyle name="Comma 9 3" xfId="2127"/>
    <cellStyle name="Comma 9 4" xfId="2128"/>
    <cellStyle name="Comma 9 5" xfId="2129"/>
    <cellStyle name="Comma 9 6" xfId="2130"/>
    <cellStyle name="Comma 9 7" xfId="2131"/>
    <cellStyle name="Comma 9 8" xfId="2132"/>
    <cellStyle name="Comma 9 9" xfId="2133"/>
    <cellStyle name="Constants" xfId="2134"/>
    <cellStyle name="Currency 2" xfId="2135"/>
    <cellStyle name="Currency 2 2" xfId="2136"/>
    <cellStyle name="Currency 2 3" xfId="2137"/>
    <cellStyle name="CustomCellsOrange" xfId="2138"/>
    <cellStyle name="CustomizationCells" xfId="2139"/>
    <cellStyle name="CustomizationGreenCells" xfId="2140"/>
    <cellStyle name="DocBox_EmptyRow" xfId="2141"/>
    <cellStyle name="donn_normal" xfId="2142"/>
    <cellStyle name="Eingabe" xfId="2143"/>
    <cellStyle name="Ellenőrzőcella" xfId="2144"/>
    <cellStyle name="Empty_B_border" xfId="2145"/>
    <cellStyle name="ent_col_ser" xfId="2146"/>
    <cellStyle name="entete_source" xfId="2147"/>
    <cellStyle name="Ergebnis" xfId="2148"/>
    <cellStyle name="Erklärender Text" xfId="2149"/>
    <cellStyle name="Estilo 1" xfId="2150"/>
    <cellStyle name="Euro" xfId="2151"/>
    <cellStyle name="Euro 10" xfId="2152"/>
    <cellStyle name="Euro 10 2" xfId="2153"/>
    <cellStyle name="Euro 11" xfId="2154"/>
    <cellStyle name="Euro 11 2" xfId="2155"/>
    <cellStyle name="Euro 12" xfId="2156"/>
    <cellStyle name="Euro 13" xfId="2157"/>
    <cellStyle name="Euro 14" xfId="2158"/>
    <cellStyle name="Euro 15" xfId="2159"/>
    <cellStyle name="Euro 16" xfId="2160"/>
    <cellStyle name="Euro 17" xfId="2161"/>
    <cellStyle name="Euro 18" xfId="2162"/>
    <cellStyle name="Euro 19" xfId="2163"/>
    <cellStyle name="Euro 2" xfId="2164"/>
    <cellStyle name="Euro 2 2" xfId="2165"/>
    <cellStyle name="Euro 2 2 2" xfId="2166"/>
    <cellStyle name="Euro 2 2 2 2" xfId="2167"/>
    <cellStyle name="Euro 2 2 3" xfId="2168"/>
    <cellStyle name="Euro 2 2 4" xfId="2169"/>
    <cellStyle name="Euro 2 2 4 2" xfId="2170"/>
    <cellStyle name="Euro 2 2 5" xfId="2171"/>
    <cellStyle name="Euro 2 2 6" xfId="2172"/>
    <cellStyle name="Euro 2 3" xfId="2173"/>
    <cellStyle name="Euro 2 3 2" xfId="2174"/>
    <cellStyle name="Euro 2 4" xfId="2175"/>
    <cellStyle name="Euro 2 4 2" xfId="2176"/>
    <cellStyle name="Euro 2 4 2 2" xfId="2177"/>
    <cellStyle name="Euro 2 4 3" xfId="2178"/>
    <cellStyle name="Euro 2 4 3 2" xfId="2179"/>
    <cellStyle name="Euro 2 4 3 3" xfId="2180"/>
    <cellStyle name="Euro 2 4 4" xfId="2181"/>
    <cellStyle name="Euro 2 5" xfId="2182"/>
    <cellStyle name="Euro 2 6" xfId="2183"/>
    <cellStyle name="Euro 2 7" xfId="2184"/>
    <cellStyle name="Euro 20" xfId="2185"/>
    <cellStyle name="Euro 21" xfId="2186"/>
    <cellStyle name="Euro 22" xfId="2187"/>
    <cellStyle name="Euro 23" xfId="2188"/>
    <cellStyle name="Euro 24" xfId="2189"/>
    <cellStyle name="Euro 25" xfId="2190"/>
    <cellStyle name="Euro 26" xfId="2191"/>
    <cellStyle name="Euro 27" xfId="2192"/>
    <cellStyle name="Euro 28" xfId="2193"/>
    <cellStyle name="Euro 29" xfId="2194"/>
    <cellStyle name="Euro 3" xfId="2195"/>
    <cellStyle name="Euro 3 2" xfId="2196"/>
    <cellStyle name="Euro 3 2 2" xfId="2197"/>
    <cellStyle name="Euro 3 2 2 2" xfId="2198"/>
    <cellStyle name="Euro 3 3" xfId="2199"/>
    <cellStyle name="Euro 3 3 2" xfId="2200"/>
    <cellStyle name="Euro 3 3 3" xfId="2201"/>
    <cellStyle name="Euro 3 3 4" xfId="2202"/>
    <cellStyle name="Euro 3 3 4 2" xfId="2203"/>
    <cellStyle name="Euro 3 3 5" xfId="2204"/>
    <cellStyle name="Euro 3 4" xfId="2205"/>
    <cellStyle name="Euro 3 4 2" xfId="2206"/>
    <cellStyle name="Euro 3 5" xfId="2207"/>
    <cellStyle name="Euro 3 5 2" xfId="2208"/>
    <cellStyle name="Euro 3 5 3" xfId="2209"/>
    <cellStyle name="Euro 3 6" xfId="2210"/>
    <cellStyle name="Euro 3 7" xfId="2211"/>
    <cellStyle name="Euro 3 8" xfId="2212"/>
    <cellStyle name="Euro 3 9" xfId="2213"/>
    <cellStyle name="Euro 3_PrimaryEnergyPrices_TIMES" xfId="2214"/>
    <cellStyle name="Euro 30" xfId="2215"/>
    <cellStyle name="Euro 31" xfId="2216"/>
    <cellStyle name="Euro 32" xfId="2217"/>
    <cellStyle name="Euro 33" xfId="2218"/>
    <cellStyle name="Euro 34" xfId="2219"/>
    <cellStyle name="Euro 35" xfId="2220"/>
    <cellStyle name="Euro 36" xfId="2221"/>
    <cellStyle name="Euro 37" xfId="2222"/>
    <cellStyle name="Euro 38" xfId="2223"/>
    <cellStyle name="Euro 39" xfId="2224"/>
    <cellStyle name="Euro 4" xfId="2225"/>
    <cellStyle name="Euro 4 2" xfId="2226"/>
    <cellStyle name="Euro 4 2 2" xfId="2227"/>
    <cellStyle name="Euro 4 2 2 2" xfId="2228"/>
    <cellStyle name="Euro 4 3" xfId="2229"/>
    <cellStyle name="Euro 4 3 2" xfId="2230"/>
    <cellStyle name="Euro 4 3 3" xfId="2231"/>
    <cellStyle name="Euro 4 3 4" xfId="2232"/>
    <cellStyle name="Euro 4 3 4 2" xfId="2233"/>
    <cellStyle name="Euro 4 3 5" xfId="2234"/>
    <cellStyle name="Euro 4 4" xfId="2235"/>
    <cellStyle name="Euro 4 4 2" xfId="2236"/>
    <cellStyle name="Euro 4 4 2 2" xfId="2237"/>
    <cellStyle name="Euro 4 5" xfId="2238"/>
    <cellStyle name="Euro 40" xfId="2239"/>
    <cellStyle name="Euro 41" xfId="2240"/>
    <cellStyle name="Euro 42" xfId="2241"/>
    <cellStyle name="Euro 43" xfId="2242"/>
    <cellStyle name="Euro 44" xfId="2243"/>
    <cellStyle name="Euro 45" xfId="2244"/>
    <cellStyle name="Euro 46" xfId="2245"/>
    <cellStyle name="Euro 47" xfId="2246"/>
    <cellStyle name="Euro 48" xfId="2247"/>
    <cellStyle name="Euro 48 2" xfId="2248"/>
    <cellStyle name="Euro 49" xfId="2249"/>
    <cellStyle name="Euro 49 2" xfId="2250"/>
    <cellStyle name="Euro 5" xfId="2251"/>
    <cellStyle name="Euro 5 2" xfId="2252"/>
    <cellStyle name="Euro 5 2 2" xfId="2253"/>
    <cellStyle name="Euro 5 3" xfId="2254"/>
    <cellStyle name="Euro 5 3 2" xfId="2255"/>
    <cellStyle name="Euro 5 4" xfId="2256"/>
    <cellStyle name="Euro 5 4 2" xfId="2257"/>
    <cellStyle name="Euro 50" xfId="2258"/>
    <cellStyle name="Euro 50 2" xfId="2259"/>
    <cellStyle name="Euro 51" xfId="2260"/>
    <cellStyle name="Euro 51 2" xfId="2261"/>
    <cellStyle name="Euro 52" xfId="2262"/>
    <cellStyle name="Euro 52 2" xfId="2263"/>
    <cellStyle name="Euro 53" xfId="2264"/>
    <cellStyle name="Euro 53 2" xfId="2265"/>
    <cellStyle name="Euro 54" xfId="2266"/>
    <cellStyle name="Euro 54 2" xfId="2267"/>
    <cellStyle name="Euro 55" xfId="2268"/>
    <cellStyle name="Euro 55 2" xfId="2269"/>
    <cellStyle name="Euro 56" xfId="2270"/>
    <cellStyle name="Euro 56 2" xfId="2271"/>
    <cellStyle name="Euro 57" xfId="2272"/>
    <cellStyle name="Euro 58" xfId="2273"/>
    <cellStyle name="Euro 58 2" xfId="2274"/>
    <cellStyle name="Euro 58 2 2" xfId="2275"/>
    <cellStyle name="Euro 58 3" xfId="2276"/>
    <cellStyle name="Euro 58 3 2" xfId="2277"/>
    <cellStyle name="Euro 58 3 3" xfId="2278"/>
    <cellStyle name="Euro 58 4" xfId="2279"/>
    <cellStyle name="Euro 58 5" xfId="2280"/>
    <cellStyle name="Euro 59" xfId="2281"/>
    <cellStyle name="Euro 6" xfId="2282"/>
    <cellStyle name="Euro 6 2" xfId="2283"/>
    <cellStyle name="Euro 6 2 2" xfId="2284"/>
    <cellStyle name="Euro 6 3" xfId="2285"/>
    <cellStyle name="Euro 6 3 2" xfId="2286"/>
    <cellStyle name="Euro 6 4" xfId="2287"/>
    <cellStyle name="Euro 60" xfId="2288"/>
    <cellStyle name="Euro 7" xfId="2289"/>
    <cellStyle name="Euro 7 2" xfId="2290"/>
    <cellStyle name="Euro 7 3" xfId="2291"/>
    <cellStyle name="Euro 7 3 2" xfId="2292"/>
    <cellStyle name="Euro 7 4" xfId="2293"/>
    <cellStyle name="Euro 8" xfId="2294"/>
    <cellStyle name="Euro 8 2" xfId="2295"/>
    <cellStyle name="Euro 9" xfId="2296"/>
    <cellStyle name="Euro 9 2" xfId="2297"/>
    <cellStyle name="Euro_Potentials in TIMES" xfId="2298"/>
    <cellStyle name="Explanatory Text 10" xfId="2299"/>
    <cellStyle name="Explanatory Text 11" xfId="2300"/>
    <cellStyle name="Explanatory Text 12" xfId="2301"/>
    <cellStyle name="Explanatory Text 13" xfId="2302"/>
    <cellStyle name="Explanatory Text 14" xfId="2303"/>
    <cellStyle name="Explanatory Text 15" xfId="2304"/>
    <cellStyle name="Explanatory Text 16" xfId="2305"/>
    <cellStyle name="Explanatory Text 17" xfId="2306"/>
    <cellStyle name="Explanatory Text 18" xfId="2307"/>
    <cellStyle name="Explanatory Text 19" xfId="2308"/>
    <cellStyle name="Explanatory Text 2" xfId="2309"/>
    <cellStyle name="Explanatory Text 2 10" xfId="2310"/>
    <cellStyle name="Explanatory Text 2 2" xfId="2311"/>
    <cellStyle name="Explanatory Text 2 3" xfId="2312"/>
    <cellStyle name="Explanatory Text 2 4" xfId="2313"/>
    <cellStyle name="Explanatory Text 2 5" xfId="2314"/>
    <cellStyle name="Explanatory Text 2 6" xfId="2315"/>
    <cellStyle name="Explanatory Text 2 7" xfId="2316"/>
    <cellStyle name="Explanatory Text 2 8" xfId="2317"/>
    <cellStyle name="Explanatory Text 2 9" xfId="2318"/>
    <cellStyle name="Explanatory Text 20" xfId="2319"/>
    <cellStyle name="Explanatory Text 21" xfId="2320"/>
    <cellStyle name="Explanatory Text 22" xfId="2321"/>
    <cellStyle name="Explanatory Text 23" xfId="2322"/>
    <cellStyle name="Explanatory Text 24" xfId="2323"/>
    <cellStyle name="Explanatory Text 25" xfId="2324"/>
    <cellStyle name="Explanatory Text 26" xfId="2325"/>
    <cellStyle name="Explanatory Text 27" xfId="2326"/>
    <cellStyle name="Explanatory Text 28" xfId="2327"/>
    <cellStyle name="Explanatory Text 29" xfId="2328"/>
    <cellStyle name="Explanatory Text 3" xfId="2329"/>
    <cellStyle name="Explanatory Text 3 2" xfId="2330"/>
    <cellStyle name="Explanatory Text 30" xfId="2331"/>
    <cellStyle name="Explanatory Text 31" xfId="2332"/>
    <cellStyle name="Explanatory Text 32" xfId="2333"/>
    <cellStyle name="Explanatory Text 33" xfId="2334"/>
    <cellStyle name="Explanatory Text 34" xfId="2335"/>
    <cellStyle name="Explanatory Text 35" xfId="2336"/>
    <cellStyle name="Explanatory Text 36" xfId="2337"/>
    <cellStyle name="Explanatory Text 37" xfId="2338"/>
    <cellStyle name="Explanatory Text 38" xfId="2339"/>
    <cellStyle name="Explanatory Text 39" xfId="2340"/>
    <cellStyle name="Explanatory Text 4" xfId="2341"/>
    <cellStyle name="Explanatory Text 4 2" xfId="2342"/>
    <cellStyle name="Explanatory Text 40" xfId="2343"/>
    <cellStyle name="Explanatory Text 41" xfId="2344"/>
    <cellStyle name="Explanatory Text 42" xfId="2345"/>
    <cellStyle name="Explanatory Text 43" xfId="2346"/>
    <cellStyle name="Explanatory Text 5" xfId="2347"/>
    <cellStyle name="Explanatory Text 5 2" xfId="2348"/>
    <cellStyle name="Explanatory Text 6" xfId="2349"/>
    <cellStyle name="Explanatory Text 6 2" xfId="2350"/>
    <cellStyle name="Explanatory Text 7" xfId="2351"/>
    <cellStyle name="Explanatory Text 8" xfId="2352"/>
    <cellStyle name="Explanatory Text 9" xfId="2353"/>
    <cellStyle name="Ezres_vegleges_en" xfId="2354"/>
    <cellStyle name="Figyelmeztetés" xfId="2355"/>
    <cellStyle name="Float" xfId="2356"/>
    <cellStyle name="Float 2" xfId="2357"/>
    <cellStyle name="Float 2 2" xfId="2358"/>
    <cellStyle name="Float 3" xfId="2359"/>
    <cellStyle name="Float 3 2" xfId="2360"/>
    <cellStyle name="Float 4" xfId="2361"/>
    <cellStyle name="Good 10" xfId="2362"/>
    <cellStyle name="Good 11" xfId="2363"/>
    <cellStyle name="Good 12" xfId="2364"/>
    <cellStyle name="Good 13" xfId="2365"/>
    <cellStyle name="Good 14" xfId="2366"/>
    <cellStyle name="Good 15" xfId="2367"/>
    <cellStyle name="Good 16" xfId="2368"/>
    <cellStyle name="Good 17" xfId="2369"/>
    <cellStyle name="Good 18" xfId="2370"/>
    <cellStyle name="Good 19" xfId="2371"/>
    <cellStyle name="Good 2" xfId="2372"/>
    <cellStyle name="Good 2 10" xfId="2373"/>
    <cellStyle name="Good 2 11" xfId="2374"/>
    <cellStyle name="Good 2 12" xfId="2375"/>
    <cellStyle name="Good 2 2" xfId="2376"/>
    <cellStyle name="Good 2 2 2" xfId="2377"/>
    <cellStyle name="Good 2 2 2 2" xfId="2378"/>
    <cellStyle name="Good 2 3" xfId="2379"/>
    <cellStyle name="Good 2 3 2" xfId="2380"/>
    <cellStyle name="Good 2 4" xfId="2381"/>
    <cellStyle name="Good 2 5" xfId="2382"/>
    <cellStyle name="Good 2 6" xfId="2383"/>
    <cellStyle name="Good 2 7" xfId="2384"/>
    <cellStyle name="Good 2 8" xfId="2385"/>
    <cellStyle name="Good 2 9" xfId="2386"/>
    <cellStyle name="Good 20" xfId="2387"/>
    <cellStyle name="Good 21" xfId="2388"/>
    <cellStyle name="Good 22" xfId="2389"/>
    <cellStyle name="Good 23" xfId="2390"/>
    <cellStyle name="Good 24" xfId="2391"/>
    <cellStyle name="Good 25" xfId="2392"/>
    <cellStyle name="Good 26" xfId="2393"/>
    <cellStyle name="Good 27" xfId="2394"/>
    <cellStyle name="Good 28" xfId="2395"/>
    <cellStyle name="Good 29" xfId="2396"/>
    <cellStyle name="Good 3" xfId="2397"/>
    <cellStyle name="Good 3 2" xfId="2398"/>
    <cellStyle name="Good 3 2 2" xfId="2399"/>
    <cellStyle name="Good 3 3" xfId="2400"/>
    <cellStyle name="Good 30" xfId="2401"/>
    <cellStyle name="Good 31" xfId="2402"/>
    <cellStyle name="Good 32" xfId="2403"/>
    <cellStyle name="Good 33" xfId="2404"/>
    <cellStyle name="Good 34" xfId="2405"/>
    <cellStyle name="Good 35" xfId="2406"/>
    <cellStyle name="Good 36" xfId="2407"/>
    <cellStyle name="Good 37" xfId="2408"/>
    <cellStyle name="Good 38" xfId="2409"/>
    <cellStyle name="Good 39" xfId="2410"/>
    <cellStyle name="Good 4" xfId="2411"/>
    <cellStyle name="Good 4 2" xfId="2412"/>
    <cellStyle name="Good 40" xfId="2413"/>
    <cellStyle name="Good 41" xfId="2414"/>
    <cellStyle name="Good 42" xfId="2415"/>
    <cellStyle name="Good 5" xfId="2416"/>
    <cellStyle name="Good 5 2" xfId="2417"/>
    <cellStyle name="Good 6" xfId="2418"/>
    <cellStyle name="Good 6 2" xfId="2419"/>
    <cellStyle name="Good 7" xfId="2420"/>
    <cellStyle name="Good 8" xfId="2421"/>
    <cellStyle name="Good 9" xfId="2422"/>
    <cellStyle name="Gut" xfId="2423"/>
    <cellStyle name="Heading 1 10" xfId="2424"/>
    <cellStyle name="Heading 1 11" xfId="2425"/>
    <cellStyle name="Heading 1 12" xfId="2426"/>
    <cellStyle name="Heading 1 13" xfId="2427"/>
    <cellStyle name="Heading 1 14" xfId="2428"/>
    <cellStyle name="Heading 1 15" xfId="2429"/>
    <cellStyle name="Heading 1 16" xfId="2430"/>
    <cellStyle name="Heading 1 17" xfId="2431"/>
    <cellStyle name="Heading 1 18" xfId="2432"/>
    <cellStyle name="Heading 1 19" xfId="2433"/>
    <cellStyle name="Heading 1 2" xfId="2434"/>
    <cellStyle name="Heading 1 2 10" xfId="2435"/>
    <cellStyle name="Heading 1 2 11" xfId="2436"/>
    <cellStyle name="Heading 1 2 2" xfId="2437"/>
    <cellStyle name="Heading 1 2 3" xfId="2438"/>
    <cellStyle name="Heading 1 2 4" xfId="2439"/>
    <cellStyle name="Heading 1 2 5" xfId="2440"/>
    <cellStyle name="Heading 1 2 6" xfId="2441"/>
    <cellStyle name="Heading 1 2 7" xfId="2442"/>
    <cellStyle name="Heading 1 2 8" xfId="2443"/>
    <cellStyle name="Heading 1 2 9" xfId="2444"/>
    <cellStyle name="Heading 1 20" xfId="2445"/>
    <cellStyle name="Heading 1 21" xfId="2446"/>
    <cellStyle name="Heading 1 22" xfId="2447"/>
    <cellStyle name="Heading 1 23" xfId="2448"/>
    <cellStyle name="Heading 1 24" xfId="2449"/>
    <cellStyle name="Heading 1 25" xfId="2450"/>
    <cellStyle name="Heading 1 26" xfId="2451"/>
    <cellStyle name="Heading 1 27" xfId="2452"/>
    <cellStyle name="Heading 1 28" xfId="2453"/>
    <cellStyle name="Heading 1 29" xfId="2454"/>
    <cellStyle name="Heading 1 3" xfId="2455"/>
    <cellStyle name="Heading 1 3 2" xfId="2456"/>
    <cellStyle name="Heading 1 3 2 2" xfId="2457"/>
    <cellStyle name="Heading 1 3 3" xfId="2458"/>
    <cellStyle name="Heading 1 30" xfId="2459"/>
    <cellStyle name="Heading 1 31" xfId="2460"/>
    <cellStyle name="Heading 1 32" xfId="2461"/>
    <cellStyle name="Heading 1 33" xfId="2462"/>
    <cellStyle name="Heading 1 34" xfId="2463"/>
    <cellStyle name="Heading 1 35" xfId="2464"/>
    <cellStyle name="Heading 1 36" xfId="2465"/>
    <cellStyle name="Heading 1 37" xfId="2466"/>
    <cellStyle name="Heading 1 38" xfId="2467"/>
    <cellStyle name="Heading 1 39" xfId="2468"/>
    <cellStyle name="Heading 1 4" xfId="2469"/>
    <cellStyle name="Heading 1 4 2" xfId="2470"/>
    <cellStyle name="Heading 1 40" xfId="2471"/>
    <cellStyle name="Heading 1 41" xfId="2472"/>
    <cellStyle name="Heading 1 5" xfId="2473"/>
    <cellStyle name="Heading 1 5 2" xfId="2474"/>
    <cellStyle name="Heading 1 6" xfId="2475"/>
    <cellStyle name="Heading 1 6 2" xfId="2476"/>
    <cellStyle name="Heading 1 7" xfId="2477"/>
    <cellStyle name="Heading 1 8" xfId="2478"/>
    <cellStyle name="Heading 1 9" xfId="2479"/>
    <cellStyle name="Heading 2 10" xfId="2480"/>
    <cellStyle name="Heading 2 11" xfId="2481"/>
    <cellStyle name="Heading 2 12" xfId="2482"/>
    <cellStyle name="Heading 2 13" xfId="2483"/>
    <cellStyle name="Heading 2 14" xfId="2484"/>
    <cellStyle name="Heading 2 15" xfId="2485"/>
    <cellStyle name="Heading 2 16" xfId="2486"/>
    <cellStyle name="Heading 2 17" xfId="2487"/>
    <cellStyle name="Heading 2 18" xfId="2488"/>
    <cellStyle name="Heading 2 19" xfId="2489"/>
    <cellStyle name="Heading 2 2" xfId="2490"/>
    <cellStyle name="Heading 2 2 10" xfId="2491"/>
    <cellStyle name="Heading 2 2 11" xfId="2492"/>
    <cellStyle name="Heading 2 2 2" xfId="2493"/>
    <cellStyle name="Heading 2 2 3" xfId="2494"/>
    <cellStyle name="Heading 2 2 4" xfId="2495"/>
    <cellStyle name="Heading 2 2 5" xfId="2496"/>
    <cellStyle name="Heading 2 2 6" xfId="2497"/>
    <cellStyle name="Heading 2 2 7" xfId="2498"/>
    <cellStyle name="Heading 2 2 8" xfId="2499"/>
    <cellStyle name="Heading 2 2 9" xfId="2500"/>
    <cellStyle name="Heading 2 20" xfId="2501"/>
    <cellStyle name="Heading 2 21" xfId="2502"/>
    <cellStyle name="Heading 2 22" xfId="2503"/>
    <cellStyle name="Heading 2 23" xfId="2504"/>
    <cellStyle name="Heading 2 24" xfId="2505"/>
    <cellStyle name="Heading 2 25" xfId="2506"/>
    <cellStyle name="Heading 2 26" xfId="2507"/>
    <cellStyle name="Heading 2 27" xfId="2508"/>
    <cellStyle name="Heading 2 28" xfId="2509"/>
    <cellStyle name="Heading 2 29" xfId="2510"/>
    <cellStyle name="Heading 2 3" xfId="2511"/>
    <cellStyle name="Heading 2 3 2" xfId="2512"/>
    <cellStyle name="Heading 2 3 2 2" xfId="2513"/>
    <cellStyle name="Heading 2 3 3" xfId="2514"/>
    <cellStyle name="Heading 2 30" xfId="2515"/>
    <cellStyle name="Heading 2 31" xfId="2516"/>
    <cellStyle name="Heading 2 32" xfId="2517"/>
    <cellStyle name="Heading 2 33" xfId="2518"/>
    <cellStyle name="Heading 2 34" xfId="2519"/>
    <cellStyle name="Heading 2 35" xfId="2520"/>
    <cellStyle name="Heading 2 36" xfId="2521"/>
    <cellStyle name="Heading 2 37" xfId="2522"/>
    <cellStyle name="Heading 2 38" xfId="2523"/>
    <cellStyle name="Heading 2 39" xfId="2524"/>
    <cellStyle name="Heading 2 4" xfId="2525"/>
    <cellStyle name="Heading 2 4 2" xfId="2526"/>
    <cellStyle name="Heading 2 40" xfId="2527"/>
    <cellStyle name="Heading 2 41" xfId="2528"/>
    <cellStyle name="Heading 2 5" xfId="2529"/>
    <cellStyle name="Heading 2 5 2" xfId="2530"/>
    <cellStyle name="Heading 2 6" xfId="2531"/>
    <cellStyle name="Heading 2 6 2" xfId="2532"/>
    <cellStyle name="Heading 2 7" xfId="2533"/>
    <cellStyle name="Heading 2 8" xfId="2534"/>
    <cellStyle name="Heading 2 9" xfId="2535"/>
    <cellStyle name="Heading 3 10" xfId="2536"/>
    <cellStyle name="Heading 3 11" xfId="2537"/>
    <cellStyle name="Heading 3 12" xfId="2538"/>
    <cellStyle name="Heading 3 13" xfId="2539"/>
    <cellStyle name="Heading 3 14" xfId="2540"/>
    <cellStyle name="Heading 3 15" xfId="2541"/>
    <cellStyle name="Heading 3 16" xfId="2542"/>
    <cellStyle name="Heading 3 17" xfId="2543"/>
    <cellStyle name="Heading 3 18" xfId="2544"/>
    <cellStyle name="Heading 3 19" xfId="2545"/>
    <cellStyle name="Heading 3 2" xfId="2546"/>
    <cellStyle name="Heading 3 2 10" xfId="2547"/>
    <cellStyle name="Heading 3 2 11" xfId="2548"/>
    <cellStyle name="Heading 3 2 2" xfId="2549"/>
    <cellStyle name="Heading 3 2 3" xfId="2550"/>
    <cellStyle name="Heading 3 2 4" xfId="2551"/>
    <cellStyle name="Heading 3 2 5" xfId="2552"/>
    <cellStyle name="Heading 3 2 6" xfId="2553"/>
    <cellStyle name="Heading 3 2 7" xfId="2554"/>
    <cellStyle name="Heading 3 2 8" xfId="2555"/>
    <cellStyle name="Heading 3 2 9" xfId="2556"/>
    <cellStyle name="Heading 3 20" xfId="2557"/>
    <cellStyle name="Heading 3 21" xfId="2558"/>
    <cellStyle name="Heading 3 22" xfId="2559"/>
    <cellStyle name="Heading 3 23" xfId="2560"/>
    <cellStyle name="Heading 3 24" xfId="2561"/>
    <cellStyle name="Heading 3 25" xfId="2562"/>
    <cellStyle name="Heading 3 26" xfId="2563"/>
    <cellStyle name="Heading 3 27" xfId="2564"/>
    <cellStyle name="Heading 3 28" xfId="2565"/>
    <cellStyle name="Heading 3 29" xfId="2566"/>
    <cellStyle name="Heading 3 3" xfId="2567"/>
    <cellStyle name="Heading 3 3 2" xfId="2568"/>
    <cellStyle name="Heading 3 3 2 2" xfId="2569"/>
    <cellStyle name="Heading 3 3 3" xfId="2570"/>
    <cellStyle name="Heading 3 30" xfId="2571"/>
    <cellStyle name="Heading 3 31" xfId="2572"/>
    <cellStyle name="Heading 3 32" xfId="2573"/>
    <cellStyle name="Heading 3 33" xfId="2574"/>
    <cellStyle name="Heading 3 34" xfId="2575"/>
    <cellStyle name="Heading 3 35" xfId="2576"/>
    <cellStyle name="Heading 3 36" xfId="2577"/>
    <cellStyle name="Heading 3 37" xfId="2578"/>
    <cellStyle name="Heading 3 38" xfId="2579"/>
    <cellStyle name="Heading 3 39" xfId="2580"/>
    <cellStyle name="Heading 3 4" xfId="2581"/>
    <cellStyle name="Heading 3 4 2" xfId="2582"/>
    <cellStyle name="Heading 3 40" xfId="2583"/>
    <cellStyle name="Heading 3 41" xfId="2584"/>
    <cellStyle name="Heading 3 5" xfId="2585"/>
    <cellStyle name="Heading 3 5 2" xfId="2586"/>
    <cellStyle name="Heading 3 6" xfId="2587"/>
    <cellStyle name="Heading 3 6 2" xfId="2588"/>
    <cellStyle name="Heading 3 7" xfId="2589"/>
    <cellStyle name="Heading 3 8" xfId="2590"/>
    <cellStyle name="Heading 3 9" xfId="2591"/>
    <cellStyle name="Heading 4 10" xfId="2592"/>
    <cellStyle name="Heading 4 11" xfId="2593"/>
    <cellStyle name="Heading 4 12" xfId="2594"/>
    <cellStyle name="Heading 4 13" xfId="2595"/>
    <cellStyle name="Heading 4 14" xfId="2596"/>
    <cellStyle name="Heading 4 15" xfId="2597"/>
    <cellStyle name="Heading 4 16" xfId="2598"/>
    <cellStyle name="Heading 4 17" xfId="2599"/>
    <cellStyle name="Heading 4 18" xfId="2600"/>
    <cellStyle name="Heading 4 19" xfId="2601"/>
    <cellStyle name="Heading 4 2" xfId="2602"/>
    <cellStyle name="Heading 4 2 10" xfId="2603"/>
    <cellStyle name="Heading 4 2 11" xfId="2604"/>
    <cellStyle name="Heading 4 2 2" xfId="2605"/>
    <cellStyle name="Heading 4 2 3" xfId="2606"/>
    <cellStyle name="Heading 4 2 4" xfId="2607"/>
    <cellStyle name="Heading 4 2 5" xfId="2608"/>
    <cellStyle name="Heading 4 2 6" xfId="2609"/>
    <cellStyle name="Heading 4 2 7" xfId="2610"/>
    <cellStyle name="Heading 4 2 8" xfId="2611"/>
    <cellStyle name="Heading 4 2 9" xfId="2612"/>
    <cellStyle name="Heading 4 20" xfId="2613"/>
    <cellStyle name="Heading 4 21" xfId="2614"/>
    <cellStyle name="Heading 4 22" xfId="2615"/>
    <cellStyle name="Heading 4 23" xfId="2616"/>
    <cellStyle name="Heading 4 24" xfId="2617"/>
    <cellStyle name="Heading 4 25" xfId="2618"/>
    <cellStyle name="Heading 4 26" xfId="2619"/>
    <cellStyle name="Heading 4 27" xfId="2620"/>
    <cellStyle name="Heading 4 28" xfId="2621"/>
    <cellStyle name="Heading 4 29" xfId="2622"/>
    <cellStyle name="Heading 4 3" xfId="2623"/>
    <cellStyle name="Heading 4 3 2" xfId="2624"/>
    <cellStyle name="Heading 4 3 2 2" xfId="2625"/>
    <cellStyle name="Heading 4 3 3" xfId="2626"/>
    <cellStyle name="Heading 4 30" xfId="2627"/>
    <cellStyle name="Heading 4 31" xfId="2628"/>
    <cellStyle name="Heading 4 32" xfId="2629"/>
    <cellStyle name="Heading 4 33" xfId="2630"/>
    <cellStyle name="Heading 4 34" xfId="2631"/>
    <cellStyle name="Heading 4 35" xfId="2632"/>
    <cellStyle name="Heading 4 36" xfId="2633"/>
    <cellStyle name="Heading 4 37" xfId="2634"/>
    <cellStyle name="Heading 4 38" xfId="2635"/>
    <cellStyle name="Heading 4 39" xfId="2636"/>
    <cellStyle name="Heading 4 4" xfId="2637"/>
    <cellStyle name="Heading 4 4 2" xfId="2638"/>
    <cellStyle name="Heading 4 40" xfId="2639"/>
    <cellStyle name="Heading 4 41" xfId="2640"/>
    <cellStyle name="Heading 4 5" xfId="2641"/>
    <cellStyle name="Heading 4 5 2" xfId="2642"/>
    <cellStyle name="Heading 4 6" xfId="2643"/>
    <cellStyle name="Heading 4 6 2" xfId="2644"/>
    <cellStyle name="Heading 4 7" xfId="2645"/>
    <cellStyle name="Heading 4 8" xfId="2646"/>
    <cellStyle name="Heading 4 9" xfId="2647"/>
    <cellStyle name="Headline" xfId="2648"/>
    <cellStyle name="Hivatkozott cella" xfId="2649"/>
    <cellStyle name="Hyperlink 2" xfId="2650"/>
    <cellStyle name="Hyperlink 3" xfId="2651"/>
    <cellStyle name="Input 10 2" xfId="2652"/>
    <cellStyle name="Input 11 2" xfId="2653"/>
    <cellStyle name="Input 12 2" xfId="2654"/>
    <cellStyle name="Input 13 2" xfId="2655"/>
    <cellStyle name="Input 14 2" xfId="2656"/>
    <cellStyle name="Input 15 2" xfId="2657"/>
    <cellStyle name="Input 16 2" xfId="2658"/>
    <cellStyle name="Input 17 2" xfId="2659"/>
    <cellStyle name="Input 18 2" xfId="2660"/>
    <cellStyle name="Input 19 2" xfId="2661"/>
    <cellStyle name="Input 2" xfId="2662"/>
    <cellStyle name="Input 2 10" xfId="2663"/>
    <cellStyle name="Input 2 11" xfId="2664"/>
    <cellStyle name="Input 2 12" xfId="2665"/>
    <cellStyle name="Input 2 2" xfId="2666"/>
    <cellStyle name="Input 2 2 2" xfId="2667"/>
    <cellStyle name="Input 2 3" xfId="2668"/>
    <cellStyle name="Input 2 3 2" xfId="2669"/>
    <cellStyle name="Input 2 3 2 2" xfId="2670"/>
    <cellStyle name="Input 2 4" xfId="2671"/>
    <cellStyle name="Input 2 5" xfId="2672"/>
    <cellStyle name="Input 2 6" xfId="2673"/>
    <cellStyle name="Input 2 7" xfId="2674"/>
    <cellStyle name="Input 2 8" xfId="2675"/>
    <cellStyle name="Input 2 9" xfId="2676"/>
    <cellStyle name="Input 2_PrimaryEnergyPrices_TIMES" xfId="2677"/>
    <cellStyle name="Input 20 2" xfId="2678"/>
    <cellStyle name="Input 21 2" xfId="2679"/>
    <cellStyle name="Input 22 2" xfId="2680"/>
    <cellStyle name="Input 23 2" xfId="2681"/>
    <cellStyle name="Input 24 2" xfId="2682"/>
    <cellStyle name="Input 25 2" xfId="2683"/>
    <cellStyle name="Input 26 2" xfId="2684"/>
    <cellStyle name="Input 27 2" xfId="2685"/>
    <cellStyle name="Input 28 2" xfId="2686"/>
    <cellStyle name="Input 29 2" xfId="2687"/>
    <cellStyle name="Input 3" xfId="2688"/>
    <cellStyle name="Input 3 2" xfId="2689"/>
    <cellStyle name="Input 3 3" xfId="2690"/>
    <cellStyle name="Input 3 3 2" xfId="2691"/>
    <cellStyle name="Input 3 4" xfId="2692"/>
    <cellStyle name="Input 30 2" xfId="2693"/>
    <cellStyle name="Input 31 2" xfId="2694"/>
    <cellStyle name="Input 32 2" xfId="2695"/>
    <cellStyle name="Input 33 2" xfId="2696"/>
    <cellStyle name="Input 34" xfId="2697"/>
    <cellStyle name="Input 34 2" xfId="2698"/>
    <cellStyle name="Input 34_ELC_final" xfId="2699"/>
    <cellStyle name="Input 35" xfId="2700"/>
    <cellStyle name="Input 36" xfId="2701"/>
    <cellStyle name="Input 37" xfId="2702"/>
    <cellStyle name="Input 38" xfId="2703"/>
    <cellStyle name="Input 39" xfId="2704"/>
    <cellStyle name="Input 4" xfId="2705"/>
    <cellStyle name="Input 4 2" xfId="2706"/>
    <cellStyle name="Input 40" xfId="2707"/>
    <cellStyle name="Input 5" xfId="2708"/>
    <cellStyle name="Input 5 2" xfId="2709"/>
    <cellStyle name="Input 6" xfId="2710"/>
    <cellStyle name="Input 6 2" xfId="2711"/>
    <cellStyle name="Input 7 2" xfId="2712"/>
    <cellStyle name="Input 8 2" xfId="2713"/>
    <cellStyle name="Input 9 2" xfId="2714"/>
    <cellStyle name="InputCells" xfId="2715"/>
    <cellStyle name="InputCells12" xfId="2716"/>
    <cellStyle name="IntCells" xfId="2717"/>
    <cellStyle name="Jegyzet" xfId="2718"/>
    <cellStyle name="Jelölőszín (1)" xfId="2719"/>
    <cellStyle name="Jelölőszín (2)" xfId="2720"/>
    <cellStyle name="Jelölőszín (3)" xfId="2721"/>
    <cellStyle name="Jelölőszín (4)" xfId="2722"/>
    <cellStyle name="Jelölőszín (5)" xfId="2723"/>
    <cellStyle name="Jelölőszín (6)" xfId="2724"/>
    <cellStyle name="Jó" xfId="2725"/>
    <cellStyle name="Kimenet" xfId="2726"/>
    <cellStyle name="ligne_titre_0" xfId="2727"/>
    <cellStyle name="Linked Cell 10" xfId="2728"/>
    <cellStyle name="Linked Cell 11" xfId="2729"/>
    <cellStyle name="Linked Cell 12" xfId="2730"/>
    <cellStyle name="Linked Cell 13" xfId="2731"/>
    <cellStyle name="Linked Cell 14" xfId="2732"/>
    <cellStyle name="Linked Cell 15" xfId="2733"/>
    <cellStyle name="Linked Cell 16" xfId="2734"/>
    <cellStyle name="Linked Cell 17" xfId="2735"/>
    <cellStyle name="Linked Cell 18" xfId="2736"/>
    <cellStyle name="Linked Cell 19" xfId="2737"/>
    <cellStyle name="Linked Cell 2" xfId="2738"/>
    <cellStyle name="Linked Cell 2 10" xfId="2739"/>
    <cellStyle name="Linked Cell 2 11" xfId="2740"/>
    <cellStyle name="Linked Cell 2 2" xfId="2741"/>
    <cellStyle name="Linked Cell 2 3" xfId="2742"/>
    <cellStyle name="Linked Cell 2 4" xfId="2743"/>
    <cellStyle name="Linked Cell 2 5" xfId="2744"/>
    <cellStyle name="Linked Cell 2 6" xfId="2745"/>
    <cellStyle name="Linked Cell 2 7" xfId="2746"/>
    <cellStyle name="Linked Cell 2 8" xfId="2747"/>
    <cellStyle name="Linked Cell 2 9" xfId="2748"/>
    <cellStyle name="Linked Cell 20" xfId="2749"/>
    <cellStyle name="Linked Cell 21" xfId="2750"/>
    <cellStyle name="Linked Cell 22" xfId="2751"/>
    <cellStyle name="Linked Cell 23" xfId="2752"/>
    <cellStyle name="Linked Cell 24" xfId="2753"/>
    <cellStyle name="Linked Cell 25" xfId="2754"/>
    <cellStyle name="Linked Cell 26" xfId="2755"/>
    <cellStyle name="Linked Cell 27" xfId="2756"/>
    <cellStyle name="Linked Cell 28" xfId="2757"/>
    <cellStyle name="Linked Cell 29" xfId="2758"/>
    <cellStyle name="Linked Cell 3" xfId="2759"/>
    <cellStyle name="Linked Cell 3 2" xfId="2760"/>
    <cellStyle name="Linked Cell 3 2 2" xfId="2761"/>
    <cellStyle name="Linked Cell 3 3" xfId="2762"/>
    <cellStyle name="Linked Cell 30" xfId="2763"/>
    <cellStyle name="Linked Cell 31" xfId="2764"/>
    <cellStyle name="Linked Cell 32" xfId="2765"/>
    <cellStyle name="Linked Cell 33" xfId="2766"/>
    <cellStyle name="Linked Cell 34" xfId="2767"/>
    <cellStyle name="Linked Cell 35" xfId="2768"/>
    <cellStyle name="Linked Cell 36" xfId="2769"/>
    <cellStyle name="Linked Cell 37" xfId="2770"/>
    <cellStyle name="Linked Cell 38" xfId="2771"/>
    <cellStyle name="Linked Cell 39" xfId="2772"/>
    <cellStyle name="Linked Cell 4" xfId="2773"/>
    <cellStyle name="Linked Cell 4 2" xfId="2774"/>
    <cellStyle name="Linked Cell 40" xfId="2775"/>
    <cellStyle name="Linked Cell 41" xfId="2776"/>
    <cellStyle name="Linked Cell 5" xfId="2777"/>
    <cellStyle name="Linked Cell 5 2" xfId="2778"/>
    <cellStyle name="Linked Cell 6" xfId="2779"/>
    <cellStyle name="Linked Cell 6 2" xfId="2780"/>
    <cellStyle name="Linked Cell 7" xfId="2781"/>
    <cellStyle name="Linked Cell 8" xfId="2782"/>
    <cellStyle name="Linked Cell 9" xfId="2783"/>
    <cellStyle name="Magyarázó szöveg" xfId="2784"/>
    <cellStyle name="Migliaia_Oil&amp;Gas IFE ARC POLITO" xfId="2785"/>
    <cellStyle name="Neutral 10" xfId="2786"/>
    <cellStyle name="Neutral 11" xfId="2787"/>
    <cellStyle name="Neutral 12" xfId="2788"/>
    <cellStyle name="Neutral 13" xfId="2789"/>
    <cellStyle name="Neutral 14" xfId="2790"/>
    <cellStyle name="Neutral 15" xfId="2791"/>
    <cellStyle name="Neutral 16" xfId="2792"/>
    <cellStyle name="Neutral 17" xfId="2793"/>
    <cellStyle name="Neutral 18" xfId="2794"/>
    <cellStyle name="Neutral 19" xfId="2795"/>
    <cellStyle name="Neutral 2" xfId="2796"/>
    <cellStyle name="Neutral 2 10" xfId="2797"/>
    <cellStyle name="Neutral 2 11" xfId="2798"/>
    <cellStyle name="Neutral 2 2" xfId="2799"/>
    <cellStyle name="Neutral 2 3" xfId="2800"/>
    <cellStyle name="Neutral 2 4" xfId="2801"/>
    <cellStyle name="Neutral 2 5" xfId="2802"/>
    <cellStyle name="Neutral 2 6" xfId="2803"/>
    <cellStyle name="Neutral 2 7" xfId="2804"/>
    <cellStyle name="Neutral 2 8" xfId="2805"/>
    <cellStyle name="Neutral 2 9" xfId="2806"/>
    <cellStyle name="Neutral 20" xfId="2807"/>
    <cellStyle name="Neutral 21" xfId="2808"/>
    <cellStyle name="Neutral 22" xfId="2809"/>
    <cellStyle name="Neutral 23" xfId="2810"/>
    <cellStyle name="Neutral 24" xfId="2811"/>
    <cellStyle name="Neutral 25" xfId="2812"/>
    <cellStyle name="Neutral 26" xfId="2813"/>
    <cellStyle name="Neutral 27" xfId="2814"/>
    <cellStyle name="Neutral 28" xfId="2815"/>
    <cellStyle name="Neutral 29" xfId="2816"/>
    <cellStyle name="Neutral 3" xfId="2817"/>
    <cellStyle name="Neutral 3 2" xfId="2818"/>
    <cellStyle name="Neutral 3 2 2" xfId="2819"/>
    <cellStyle name="Neutral 3 3" xfId="2820"/>
    <cellStyle name="Neutral 3 3 2" xfId="2821"/>
    <cellStyle name="Neutral 3 4" xfId="2822"/>
    <cellStyle name="Neutral 3 5" xfId="2823"/>
    <cellStyle name="Neutral 3 6" xfId="2824"/>
    <cellStyle name="Neutral 30" xfId="2825"/>
    <cellStyle name="Neutral 31" xfId="2826"/>
    <cellStyle name="Neutral 32" xfId="2827"/>
    <cellStyle name="Neutral 33" xfId="2828"/>
    <cellStyle name="Neutral 34" xfId="2829"/>
    <cellStyle name="Neutral 35" xfId="2830"/>
    <cellStyle name="Neutral 36" xfId="2831"/>
    <cellStyle name="Neutral 37" xfId="2832"/>
    <cellStyle name="Neutral 38" xfId="2833"/>
    <cellStyle name="Neutral 39" xfId="2834"/>
    <cellStyle name="Neutral 4" xfId="2835"/>
    <cellStyle name="Neutral 4 2" xfId="2836"/>
    <cellStyle name="Neutral 4 3" xfId="2837"/>
    <cellStyle name="Neutral 40" xfId="2838"/>
    <cellStyle name="Neutral 41" xfId="2839"/>
    <cellStyle name="Neutral 42" xfId="2840"/>
    <cellStyle name="Neutral 43" xfId="2841"/>
    <cellStyle name="Neutral 44" xfId="2842"/>
    <cellStyle name="Neutral 5" xfId="2843"/>
    <cellStyle name="Neutral 5 2" xfId="2844"/>
    <cellStyle name="Neutral 6" xfId="2845"/>
    <cellStyle name="Neutral 6 2" xfId="2846"/>
    <cellStyle name="Neutral 7" xfId="2847"/>
    <cellStyle name="Neutral 8" xfId="2848"/>
    <cellStyle name="Neutral 9" xfId="2849"/>
    <cellStyle name="Normal 10" xfId="2850"/>
    <cellStyle name="Normal 10 10" xfId="2851"/>
    <cellStyle name="Normal 10 2" xfId="2852"/>
    <cellStyle name="Normal 10 2 2" xfId="2853"/>
    <cellStyle name="Normal 10 2 2 2" xfId="2854"/>
    <cellStyle name="Normal 10 2 2 2 2" xfId="2855"/>
    <cellStyle name="Normal 10 2 3" xfId="2856"/>
    <cellStyle name="Normal 10 2 4" xfId="2857"/>
    <cellStyle name="Normal 10 2 5" xfId="2858"/>
    <cellStyle name="Normal 10 3" xfId="2859"/>
    <cellStyle name="Normal 10 4" xfId="2860"/>
    <cellStyle name="Normal 10 5" xfId="2861"/>
    <cellStyle name="Normal 10 6" xfId="2862"/>
    <cellStyle name="Normal 10 7" xfId="2863"/>
    <cellStyle name="Normal 10 8" xfId="2864"/>
    <cellStyle name="Normal 10 9" xfId="2865"/>
    <cellStyle name="Normal 11" xfId="2866"/>
    <cellStyle name="Normal 11 2" xfId="2867"/>
    <cellStyle name="Normal 11 2 2" xfId="2868"/>
    <cellStyle name="Normal 11 2 2 2" xfId="2869"/>
    <cellStyle name="Normal 11 2 2 3" xfId="2870"/>
    <cellStyle name="Normal 11 2 3" xfId="2871"/>
    <cellStyle name="Normal 11 3" xfId="2872"/>
    <cellStyle name="Normal 11 4" xfId="2873"/>
    <cellStyle name="Normal 11 4 2" xfId="2874"/>
    <cellStyle name="Normal 11 5" xfId="2875"/>
    <cellStyle name="Normal 11 5 2" xfId="2876"/>
    <cellStyle name="Normal 11 5 3" xfId="2877"/>
    <cellStyle name="Normal 11 6" xfId="2878"/>
    <cellStyle name="Normal 11 7" xfId="2879"/>
    <cellStyle name="Normal 11 8" xfId="2880"/>
    <cellStyle name="Normal 12" xfId="2881"/>
    <cellStyle name="Normal 12 2" xfId="2882"/>
    <cellStyle name="Normal 12 3" xfId="2883"/>
    <cellStyle name="Normal 12 4" xfId="2884"/>
    <cellStyle name="Normal 12 5" xfId="2885"/>
    <cellStyle name="Normal 12 6" xfId="2886"/>
    <cellStyle name="Normal 12 7" xfId="2887"/>
    <cellStyle name="Normal 12 8" xfId="2888"/>
    <cellStyle name="Normal 13" xfId="2889"/>
    <cellStyle name="Normal 13 10" xfId="2890"/>
    <cellStyle name="Normal 13 10 2" xfId="2891"/>
    <cellStyle name="Normal 13 11" xfId="2892"/>
    <cellStyle name="Normal 13 11 2" xfId="2893"/>
    <cellStyle name="Normal 13 12" xfId="2894"/>
    <cellStyle name="Normal 13 13" xfId="2895"/>
    <cellStyle name="Normal 13 13 2" xfId="2896"/>
    <cellStyle name="Normal 13 14" xfId="2897"/>
    <cellStyle name="Normal 13 14 2" xfId="2898"/>
    <cellStyle name="Normal 13 15" xfId="2899"/>
    <cellStyle name="Normal 13 15 2" xfId="2900"/>
    <cellStyle name="Normal 13 16" xfId="2901"/>
    <cellStyle name="Normal 13 16 2" xfId="2902"/>
    <cellStyle name="Normal 13 17" xfId="2903"/>
    <cellStyle name="Normal 13 18" xfId="2904"/>
    <cellStyle name="Normal 13 19" xfId="2905"/>
    <cellStyle name="Normal 13 2" xfId="2906"/>
    <cellStyle name="Normal 13 2 2" xfId="2907"/>
    <cellStyle name="Normal 13 2 2 2" xfId="2908"/>
    <cellStyle name="Normal 13 2 3" xfId="2909"/>
    <cellStyle name="Normal 13 2 3 2" xfId="2910"/>
    <cellStyle name="Normal 13 2 4" xfId="2911"/>
    <cellStyle name="Normal 13 2 4 2" xfId="2912"/>
    <cellStyle name="Normal 13 2 5" xfId="2913"/>
    <cellStyle name="Normal 13 2 5 2" xfId="2914"/>
    <cellStyle name="Normal 13 2 6" xfId="2915"/>
    <cellStyle name="Normal 13 2 6 2" xfId="2916"/>
    <cellStyle name="Normal 13 2 7" xfId="2917"/>
    <cellStyle name="Normal 13 2 7 2" xfId="2918"/>
    <cellStyle name="Normal 13 2 8" xfId="2919"/>
    <cellStyle name="Normal 13 2 8 2" xfId="2920"/>
    <cellStyle name="Normal 13 2 9" xfId="2921"/>
    <cellStyle name="Normal 13 20" xfId="2922"/>
    <cellStyle name="Normal 13 21" xfId="2923"/>
    <cellStyle name="Normal 13 22" xfId="2924"/>
    <cellStyle name="Normal 13 23" xfId="2925"/>
    <cellStyle name="Normal 13 24" xfId="2926"/>
    <cellStyle name="Normal 13 25" xfId="2927"/>
    <cellStyle name="Normal 13 26" xfId="2928"/>
    <cellStyle name="Normal 13 27" xfId="2929"/>
    <cellStyle name="Normal 13 28" xfId="2930"/>
    <cellStyle name="Normal 13 29" xfId="2931"/>
    <cellStyle name="Normal 13 3" xfId="2932"/>
    <cellStyle name="Normal 13 3 2" xfId="2933"/>
    <cellStyle name="Normal 13 3 2 2" xfId="2934"/>
    <cellStyle name="Normal 13 30" xfId="2935"/>
    <cellStyle name="Normal 13 31" xfId="2936"/>
    <cellStyle name="Normal 13 32" xfId="2937"/>
    <cellStyle name="Normal 13 33" xfId="2938"/>
    <cellStyle name="Normal 13 34" xfId="2939"/>
    <cellStyle name="Normal 13 35" xfId="2940"/>
    <cellStyle name="Normal 13 36" xfId="2941"/>
    <cellStyle name="Normal 13 37" xfId="2942"/>
    <cellStyle name="Normal 13 38" xfId="2943"/>
    <cellStyle name="Normal 13 4" xfId="2944"/>
    <cellStyle name="Normal 13 4 2" xfId="2945"/>
    <cellStyle name="Normal 13 4 3" xfId="2946"/>
    <cellStyle name="Normal 13 5" xfId="2947"/>
    <cellStyle name="Normal 13 6" xfId="2948"/>
    <cellStyle name="Normal 13 7" xfId="2949"/>
    <cellStyle name="Normal 13 8" xfId="2950"/>
    <cellStyle name="Normal 13 9" xfId="2951"/>
    <cellStyle name="Normal 13 9 2" xfId="2952"/>
    <cellStyle name="Normal 14" xfId="2953"/>
    <cellStyle name="Normal 14 10" xfId="2954"/>
    <cellStyle name="Normal 14 10 2" xfId="2955"/>
    <cellStyle name="Normal 14 11" xfId="2956"/>
    <cellStyle name="Normal 14 11 2" xfId="2957"/>
    <cellStyle name="Normal 14 12" xfId="2958"/>
    <cellStyle name="Normal 14 12 2" xfId="2959"/>
    <cellStyle name="Normal 14 13" xfId="2960"/>
    <cellStyle name="Normal 14 13 2" xfId="2961"/>
    <cellStyle name="Normal 14 14" xfId="2962"/>
    <cellStyle name="Normal 14 14 2" xfId="2963"/>
    <cellStyle name="Normal 14 15" xfId="2964"/>
    <cellStyle name="Normal 14 15 2" xfId="2965"/>
    <cellStyle name="Normal 14 16" xfId="2966"/>
    <cellStyle name="Normal 14 17" xfId="2967"/>
    <cellStyle name="Normal 14 2" xfId="2968"/>
    <cellStyle name="Normal 14 2 2" xfId="2969"/>
    <cellStyle name="Normal 14 2 3" xfId="2970"/>
    <cellStyle name="Normal 14 2 4" xfId="2971"/>
    <cellStyle name="Normal 14 2 5" xfId="2972"/>
    <cellStyle name="Normal 14 2 6" xfId="2973"/>
    <cellStyle name="Normal 14 2 7" xfId="2974"/>
    <cellStyle name="Normal 14 2 8" xfId="2975"/>
    <cellStyle name="Normal 14 2 8 2" xfId="2976"/>
    <cellStyle name="Normal 14 3" xfId="2977"/>
    <cellStyle name="Normal 14 4" xfId="2978"/>
    <cellStyle name="Normal 14 4 2" xfId="2979"/>
    <cellStyle name="Normal 14 5" xfId="2980"/>
    <cellStyle name="Normal 14 5 2" xfId="2981"/>
    <cellStyle name="Normal 14 6" xfId="2982"/>
    <cellStyle name="Normal 14 7" xfId="2983"/>
    <cellStyle name="Normal 14 8" xfId="2984"/>
    <cellStyle name="Normal 14 9" xfId="2985"/>
    <cellStyle name="Normal 15" xfId="2986"/>
    <cellStyle name="Normal 15 2" xfId="2987"/>
    <cellStyle name="Normal 15 2 2" xfId="2988"/>
    <cellStyle name="Normal 15 3" xfId="2989"/>
    <cellStyle name="Normal 15 4" xfId="2990"/>
    <cellStyle name="Normal 15 5" xfId="2991"/>
    <cellStyle name="Normal 15 6" xfId="2992"/>
    <cellStyle name="Normal 15 7" xfId="2993"/>
    <cellStyle name="Normal 16" xfId="2994"/>
    <cellStyle name="Normal 16 2" xfId="2995"/>
    <cellStyle name="Normal 16 2 2" xfId="2996"/>
    <cellStyle name="Normal 16 3" xfId="2997"/>
    <cellStyle name="Normal 16 4" xfId="2998"/>
    <cellStyle name="Normal 16 5" xfId="2999"/>
    <cellStyle name="Normal 16 6" xfId="3000"/>
    <cellStyle name="Normal 16 7" xfId="3001"/>
    <cellStyle name="Normal 16 7 2" xfId="3002"/>
    <cellStyle name="Normal 17" xfId="3003"/>
    <cellStyle name="Normal 17 10" xfId="3004"/>
    <cellStyle name="Normal 17 11" xfId="3005"/>
    <cellStyle name="Normal 17 12" xfId="3006"/>
    <cellStyle name="Normal 17 13" xfId="3007"/>
    <cellStyle name="Normal 17 14" xfId="3008"/>
    <cellStyle name="Normal 17 14 2" xfId="3009"/>
    <cellStyle name="Normal 17 2" xfId="3010"/>
    <cellStyle name="Normal 17 2 2" xfId="3011"/>
    <cellStyle name="Normal 17 3" xfId="3012"/>
    <cellStyle name="Normal 17 4" xfId="3013"/>
    <cellStyle name="Normal 17 5" xfId="3014"/>
    <cellStyle name="Normal 17 6" xfId="3015"/>
    <cellStyle name="Normal 17 7" xfId="3016"/>
    <cellStyle name="Normal 17 8" xfId="3017"/>
    <cellStyle name="Normal 17 9" xfId="3018"/>
    <cellStyle name="Normal 18" xfId="3019"/>
    <cellStyle name="Normal 18 2" xfId="3020"/>
    <cellStyle name="Normal 18 3" xfId="3021"/>
    <cellStyle name="Normal 18 3 2" xfId="3022"/>
    <cellStyle name="Normal 19" xfId="3023"/>
    <cellStyle name="Normal 19 2" xfId="3024"/>
    <cellStyle name="Normal 2" xfId="3025"/>
    <cellStyle name="Normál 2" xfId="3026"/>
    <cellStyle name="Normal 2 10" xfId="3027"/>
    <cellStyle name="Normal 2 10 2" xfId="3028"/>
    <cellStyle name="Normal 2 11" xfId="3029"/>
    <cellStyle name="Normal 2 12" xfId="3030"/>
    <cellStyle name="Normal 2 13" xfId="3031"/>
    <cellStyle name="Normal 2 14" xfId="3032"/>
    <cellStyle name="Normal 2 15" xfId="3033"/>
    <cellStyle name="Normal 2 16" xfId="3034"/>
    <cellStyle name="Normal 2 17" xfId="3035"/>
    <cellStyle name="Normal 2 18" xfId="3036"/>
    <cellStyle name="Normal 2 18 2" xfId="3037"/>
    <cellStyle name="Normal 2 18 2 2" xfId="3038"/>
    <cellStyle name="Normal 2 18 3" xfId="3039"/>
    <cellStyle name="Normal 2 19" xfId="3040"/>
    <cellStyle name="Normal 2 19 2" xfId="3041"/>
    <cellStyle name="Normal 2 2" xfId="3042"/>
    <cellStyle name="Normal 2 2 10" xfId="3043"/>
    <cellStyle name="Normal 2 2 10 2" xfId="3044"/>
    <cellStyle name="Normal 2 2 11" xfId="3045"/>
    <cellStyle name="Normal 2 2 11 2" xfId="3046"/>
    <cellStyle name="Normal 2 2 12" xfId="3047"/>
    <cellStyle name="Normal 2 2 12 2" xfId="3048"/>
    <cellStyle name="Normal 2 2 13" xfId="3049"/>
    <cellStyle name="Normal 2 2 13 2" xfId="3050"/>
    <cellStyle name="Normal 2 2 14" xfId="3051"/>
    <cellStyle name="Normal 2 2 15" xfId="3052"/>
    <cellStyle name="Normal 2 2 2" xfId="3053"/>
    <cellStyle name="Normal 2 2 2 2" xfId="3054"/>
    <cellStyle name="Normal 2 2 2 2 2" xfId="3055"/>
    <cellStyle name="Normal 2 2 2 3" xfId="3056"/>
    <cellStyle name="Normal 2 2 2 3 2" xfId="3057"/>
    <cellStyle name="Normal 2 2 2 4" xfId="3058"/>
    <cellStyle name="Normal 2 2 2 5" xfId="3059"/>
    <cellStyle name="Normal 2 2 2 6" xfId="3060"/>
    <cellStyle name="Normal 2 2 3" xfId="3061"/>
    <cellStyle name="Normal 2 2 3 2" xfId="3062"/>
    <cellStyle name="Normal 2 2 3 2 2" xfId="3063"/>
    <cellStyle name="Normal 2 2 4" xfId="3064"/>
    <cellStyle name="Normal 2 2 4 2" xfId="3065"/>
    <cellStyle name="Normal 2 2 4 2 2" xfId="3066"/>
    <cellStyle name="Normal 2 2 4 3" xfId="3067"/>
    <cellStyle name="Normal 2 2 5" xfId="3068"/>
    <cellStyle name="Normal 2 2 5 2" xfId="3069"/>
    <cellStyle name="Normal 2 2 5 2 2" xfId="3070"/>
    <cellStyle name="Normal 2 2 5 3" xfId="3071"/>
    <cellStyle name="Normal 2 2 6" xfId="3072"/>
    <cellStyle name="Normal 2 2 6 2" xfId="3073"/>
    <cellStyle name="Normal 2 2 6 2 2" xfId="3074"/>
    <cellStyle name="Normal 2 2 6 3" xfId="3075"/>
    <cellStyle name="Normal 2 2 7" xfId="3076"/>
    <cellStyle name="Normal 2 2 7 2" xfId="3077"/>
    <cellStyle name="Normal 2 2 7 3" xfId="3078"/>
    <cellStyle name="Normal 2 2 8" xfId="3079"/>
    <cellStyle name="Normal 2 2 8 2" xfId="3080"/>
    <cellStyle name="Normal 2 2 8 3" xfId="3081"/>
    <cellStyle name="Normal 2 2 9" xfId="3082"/>
    <cellStyle name="Normal 2 2 9 2" xfId="3083"/>
    <cellStyle name="Normal 2 2_ELC" xfId="3084"/>
    <cellStyle name="Normal 2 20" xfId="3085"/>
    <cellStyle name="Normal 2 21" xfId="3086"/>
    <cellStyle name="Normal 2 22" xfId="3087"/>
    <cellStyle name="Normal 2 23" xfId="3088"/>
    <cellStyle name="Normal 2 24" xfId="3089"/>
    <cellStyle name="Normal 2 25" xfId="3090"/>
    <cellStyle name="Normal 2 26" xfId="3091"/>
    <cellStyle name="Normal 2 27" xfId="3092"/>
    <cellStyle name="Normal 2 28" xfId="3093"/>
    <cellStyle name="Normal 2 29" xfId="3094"/>
    <cellStyle name="Normal 2 3" xfId="3095"/>
    <cellStyle name="Normal 2 3 10" xfId="3096"/>
    <cellStyle name="Normal 2 3 10 2" xfId="3097"/>
    <cellStyle name="Normal 2 3 11" xfId="3098"/>
    <cellStyle name="Normal 2 3 11 2" xfId="3099"/>
    <cellStyle name="Normal 2 3 12" xfId="3100"/>
    <cellStyle name="Normal 2 3 12 2" xfId="3101"/>
    <cellStyle name="Normal 2 3 13" xfId="3102"/>
    <cellStyle name="Normal 2 3 13 2" xfId="3103"/>
    <cellStyle name="Normal 2 3 14" xfId="3104"/>
    <cellStyle name="Normal 2 3 2" xfId="3105"/>
    <cellStyle name="Normal 2 3 2 2" xfId="3106"/>
    <cellStyle name="Normal 2 3 2 2 2" xfId="3107"/>
    <cellStyle name="Normal 2 3 2 2 3" xfId="3108"/>
    <cellStyle name="Normal 2 3 2 2 4" xfId="3109"/>
    <cellStyle name="Normal 2 3 2 3" xfId="3110"/>
    <cellStyle name="Normal 2 3 2 4" xfId="3111"/>
    <cellStyle name="Normal 2 3 2 5" xfId="3112"/>
    <cellStyle name="Normal 2 3 2 6" xfId="3113"/>
    <cellStyle name="Normal 2 3 3" xfId="3114"/>
    <cellStyle name="Normal 2 3 3 2" xfId="3115"/>
    <cellStyle name="Normal 2 3 3 2 2" xfId="3116"/>
    <cellStyle name="Normal 2 3 4" xfId="3117"/>
    <cellStyle name="Normal 2 3 4 2" xfId="3118"/>
    <cellStyle name="Normal 2 3 4 2 2" xfId="3119"/>
    <cellStyle name="Normal 2 3 4 3" xfId="3120"/>
    <cellStyle name="Normal 2 3 4 4" xfId="3121"/>
    <cellStyle name="Normal 2 3 4 5" xfId="3122"/>
    <cellStyle name="Normal 2 3 5" xfId="3123"/>
    <cellStyle name="Normal 2 3 5 2" xfId="3124"/>
    <cellStyle name="Normal 2 3 5 3" xfId="3125"/>
    <cellStyle name="Normal 2 3 5 4" xfId="3126"/>
    <cellStyle name="Normal 2 3 6" xfId="3127"/>
    <cellStyle name="Normal 2 3 6 2" xfId="3128"/>
    <cellStyle name="Normal 2 3 6 2 2" xfId="3129"/>
    <cellStyle name="Normal 2 3 6 3" xfId="3130"/>
    <cellStyle name="Normal 2 3 7" xfId="3131"/>
    <cellStyle name="Normal 2 3 7 2" xfId="3132"/>
    <cellStyle name="Normal 2 3 8" xfId="3133"/>
    <cellStyle name="Normal 2 3 8 2" xfId="3134"/>
    <cellStyle name="Normal 2 3 9" xfId="3135"/>
    <cellStyle name="Normal 2 3 9 2" xfId="3136"/>
    <cellStyle name="Normal 2 30" xfId="3137"/>
    <cellStyle name="Normal 2 31" xfId="3138"/>
    <cellStyle name="Normal 2 32" xfId="3139"/>
    <cellStyle name="Normal 2 33" xfId="3140"/>
    <cellStyle name="Normal 2 34" xfId="3141"/>
    <cellStyle name="Normal 2 35" xfId="3142"/>
    <cellStyle name="Normal 2 36" xfId="3143"/>
    <cellStyle name="Normal 2 37" xfId="3144"/>
    <cellStyle name="Normal 2 38" xfId="3145"/>
    <cellStyle name="Normal 2 39" xfId="3146"/>
    <cellStyle name="Normal 2 4" xfId="3147"/>
    <cellStyle name="Normal 2 4 10" xfId="3148"/>
    <cellStyle name="Normal 2 4 10 2" xfId="3149"/>
    <cellStyle name="Normal 2 4 11" xfId="3150"/>
    <cellStyle name="Normal 2 4 11 2" xfId="3151"/>
    <cellStyle name="Normal 2 4 12" xfId="3152"/>
    <cellStyle name="Normal 2 4 12 2" xfId="3153"/>
    <cellStyle name="Normal 2 4 13" xfId="3154"/>
    <cellStyle name="Normal 2 4 13 2" xfId="3155"/>
    <cellStyle name="Normal 2 4 2" xfId="3156"/>
    <cellStyle name="Normal 2 4 2 2" xfId="3157"/>
    <cellStyle name="Normal 2 4 2 2 2" xfId="3158"/>
    <cellStyle name="Normal 2 4 3" xfId="3159"/>
    <cellStyle name="Normal 2 4 3 2" xfId="3160"/>
    <cellStyle name="Normal 2 4 3 2 2" xfId="3161"/>
    <cellStyle name="Normal 2 4 4" xfId="3162"/>
    <cellStyle name="Normal 2 4 4 2" xfId="3163"/>
    <cellStyle name="Normal 2 4 4 2 2" xfId="3164"/>
    <cellStyle name="Normal 2 4 5" xfId="3165"/>
    <cellStyle name="Normal 2 4 5 2" xfId="3166"/>
    <cellStyle name="Normal 2 4 5 3" xfId="3167"/>
    <cellStyle name="Normal 2 4 6" xfId="3168"/>
    <cellStyle name="Normal 2 4 6 2" xfId="3169"/>
    <cellStyle name="Normal 2 4 7" xfId="3170"/>
    <cellStyle name="Normal 2 4 7 2" xfId="3171"/>
    <cellStyle name="Normal 2 4 8" xfId="3172"/>
    <cellStyle name="Normal 2 4 8 2" xfId="3173"/>
    <cellStyle name="Normal 2 4 9" xfId="3174"/>
    <cellStyle name="Normal 2 4 9 2" xfId="3175"/>
    <cellStyle name="Normal 2 40" xfId="3176"/>
    <cellStyle name="Normal 2 41" xfId="3177"/>
    <cellStyle name="Normal 2 42" xfId="3178"/>
    <cellStyle name="Normal 2 43" xfId="3179"/>
    <cellStyle name="Normal 2 44" xfId="3180"/>
    <cellStyle name="Normal 2 45" xfId="3181"/>
    <cellStyle name="Normal 2 45 2" xfId="3182"/>
    <cellStyle name="Normal 2 46" xfId="3183"/>
    <cellStyle name="Normal 2 47" xfId="3184"/>
    <cellStyle name="Normal 2 5" xfId="3185"/>
    <cellStyle name="Normal 2 5 10" xfId="3186"/>
    <cellStyle name="Normal 2 5 11" xfId="3187"/>
    <cellStyle name="Normal 2 5 12" xfId="3188"/>
    <cellStyle name="Normal 2 5 13" xfId="3189"/>
    <cellStyle name="Normal 2 5 14" xfId="3190"/>
    <cellStyle name="Normal 2 5 15" xfId="3191"/>
    <cellStyle name="Normal 2 5 16" xfId="3192"/>
    <cellStyle name="Normal 2 5 2" xfId="3193"/>
    <cellStyle name="Normal 2 5 2 2" xfId="3194"/>
    <cellStyle name="Normal 2 5 2 2 2" xfId="3195"/>
    <cellStyle name="Normal 2 5 2 3" xfId="3196"/>
    <cellStyle name="Normal 2 5 2 4" xfId="3197"/>
    <cellStyle name="Normal 2 5 2 5" xfId="3198"/>
    <cellStyle name="Normal 2 5 3" xfId="3199"/>
    <cellStyle name="Normal 2 5 4" xfId="3200"/>
    <cellStyle name="Normal 2 5 5" xfId="3201"/>
    <cellStyle name="Normal 2 5 6" xfId="3202"/>
    <cellStyle name="Normal 2 5 7" xfId="3203"/>
    <cellStyle name="Normal 2 5 8" xfId="3204"/>
    <cellStyle name="Normal 2 5 9" xfId="3205"/>
    <cellStyle name="Normal 2 6" xfId="3206"/>
    <cellStyle name="Normal 2 6 10" xfId="3207"/>
    <cellStyle name="Normal 2 6 11" xfId="3208"/>
    <cellStyle name="Normal 2 6 12" xfId="3209"/>
    <cellStyle name="Normal 2 6 13" xfId="3210"/>
    <cellStyle name="Normal 2 6 14" xfId="3211"/>
    <cellStyle name="Normal 2 6 15" xfId="3212"/>
    <cellStyle name="Normal 2 6 16" xfId="3213"/>
    <cellStyle name="Normal 2 6 17" xfId="3214"/>
    <cellStyle name="Normal 2 6 18" xfId="3215"/>
    <cellStyle name="Normal 2 6 2" xfId="3216"/>
    <cellStyle name="Normal 2 6 2 2" xfId="3217"/>
    <cellStyle name="Normal 2 6 2 3" xfId="3218"/>
    <cellStyle name="Normal 2 6 2 4" xfId="3219"/>
    <cellStyle name="Normal 2 6 2 5" xfId="3220"/>
    <cellStyle name="Normal 2 6 3" xfId="3221"/>
    <cellStyle name="Normal 2 6 3 2" xfId="3222"/>
    <cellStyle name="Normal 2 6 4" xfId="3223"/>
    <cellStyle name="Normal 2 6 5" xfId="3224"/>
    <cellStyle name="Normal 2 6 6" xfId="3225"/>
    <cellStyle name="Normal 2 6 7" xfId="3226"/>
    <cellStyle name="Normal 2 6 8" xfId="3227"/>
    <cellStyle name="Normal 2 6 9" xfId="3228"/>
    <cellStyle name="Normal 2 7" xfId="3229"/>
    <cellStyle name="Normal 2 7 2" xfId="3230"/>
    <cellStyle name="Normal 2 8" xfId="3231"/>
    <cellStyle name="Normal 2 8 2" xfId="3232"/>
    <cellStyle name="Normal 2 8 3" xfId="3233"/>
    <cellStyle name="Normal 2 8 4" xfId="3234"/>
    <cellStyle name="Normal 2 8 4 2" xfId="3235"/>
    <cellStyle name="Normal 2 9" xfId="3236"/>
    <cellStyle name="Normal 2 9 2" xfId="3237"/>
    <cellStyle name="Normal 2 9 2 2" xfId="3238"/>
    <cellStyle name="Normal 2 9 3" xfId="3239"/>
    <cellStyle name="Normal 2 9 4" xfId="3240"/>
    <cellStyle name="Normal 2_ELC" xfId="3241"/>
    <cellStyle name="Normal 20" xfId="3242"/>
    <cellStyle name="Normal 20 2" xfId="3243"/>
    <cellStyle name="Normal 20 3" xfId="3244"/>
    <cellStyle name="Normal 21" xfId="3245"/>
    <cellStyle name="Normal 21 2" xfId="3246"/>
    <cellStyle name="Normal 21 2 2" xfId="3247"/>
    <cellStyle name="Normal 21 3" xfId="3248"/>
    <cellStyle name="Normal 21_Scen_XBase" xfId="3249"/>
    <cellStyle name="Normal 22" xfId="3250"/>
    <cellStyle name="Normal 22 2" xfId="3251"/>
    <cellStyle name="Normal 23" xfId="3252"/>
    <cellStyle name="Normal 23 2" xfId="3253"/>
    <cellStyle name="Normal 23 3" xfId="3254"/>
    <cellStyle name="Normal 24" xfId="3255"/>
    <cellStyle name="Normal 24 10" xfId="3256"/>
    <cellStyle name="Normal 24 11" xfId="3257"/>
    <cellStyle name="Normal 24 12" xfId="3258"/>
    <cellStyle name="Normal 24 13" xfId="3259"/>
    <cellStyle name="Normal 24 14" xfId="3260"/>
    <cellStyle name="Normal 24 15" xfId="3261"/>
    <cellStyle name="Normal 24 16" xfId="3262"/>
    <cellStyle name="Normal 24 17" xfId="3263"/>
    <cellStyle name="Normal 24 18" xfId="3264"/>
    <cellStyle name="Normal 24 19" xfId="3265"/>
    <cellStyle name="Normal 24 2" xfId="3266"/>
    <cellStyle name="Normal 24 20" xfId="3267"/>
    <cellStyle name="Normal 24 21" xfId="3268"/>
    <cellStyle name="Normal 24 22" xfId="3269"/>
    <cellStyle name="Normal 24 3" xfId="3270"/>
    <cellStyle name="Normal 24 4" xfId="3271"/>
    <cellStyle name="Normal 24 5" xfId="3272"/>
    <cellStyle name="Normal 24 6" xfId="3273"/>
    <cellStyle name="Normal 24 7" xfId="3274"/>
    <cellStyle name="Normal 24 8" xfId="3275"/>
    <cellStyle name="Normal 24 9" xfId="3276"/>
    <cellStyle name="Normal 25" xfId="3277"/>
    <cellStyle name="Normal 25 2" xfId="3278"/>
    <cellStyle name="Normal 25 3" xfId="3279"/>
    <cellStyle name="Normal 25 4" xfId="3280"/>
    <cellStyle name="Normal 26" xfId="3281"/>
    <cellStyle name="Normal 26 2" xfId="3282"/>
    <cellStyle name="Normal 27" xfId="3283"/>
    <cellStyle name="Normal 27 2" xfId="3284"/>
    <cellStyle name="Normal 28" xfId="3285"/>
    <cellStyle name="Normal 29" xfId="3286"/>
    <cellStyle name="Normal 3" xfId="3287"/>
    <cellStyle name="Normal 3 10" xfId="3288"/>
    <cellStyle name="Normal 3 11" xfId="3289"/>
    <cellStyle name="Normal 3 12" xfId="3290"/>
    <cellStyle name="Normal 3 13" xfId="3291"/>
    <cellStyle name="Normal 3 14" xfId="3292"/>
    <cellStyle name="Normal 3 15" xfId="3293"/>
    <cellStyle name="Normal 3 16" xfId="3294"/>
    <cellStyle name="Normal 3 17" xfId="3295"/>
    <cellStyle name="Normal 3 18" xfId="3296"/>
    <cellStyle name="Normal 3 19" xfId="3297"/>
    <cellStyle name="Normal 3 2" xfId="3298"/>
    <cellStyle name="Normal 3 2 10" xfId="3299"/>
    <cellStyle name="Normal 3 2 11" xfId="3300"/>
    <cellStyle name="Normal 3 2 2" xfId="3301"/>
    <cellStyle name="Normal 3 2 2 2" xfId="3302"/>
    <cellStyle name="Normal 3 2 2 2 2" xfId="3303"/>
    <cellStyle name="Normal 3 2 2 3" xfId="3304"/>
    <cellStyle name="Normal 3 2 2 4" xfId="3305"/>
    <cellStyle name="Normal 3 2 3" xfId="3306"/>
    <cellStyle name="Normal 3 2 3 2" xfId="3307"/>
    <cellStyle name="Normal 3 2 3 3" xfId="3308"/>
    <cellStyle name="Normal 3 2 4" xfId="3309"/>
    <cellStyle name="Normal 3 2 4 2" xfId="3310"/>
    <cellStyle name="Normal 3 2 5" xfId="3311"/>
    <cellStyle name="Normal 3 2 6" xfId="3312"/>
    <cellStyle name="Normal 3 2 7" xfId="3313"/>
    <cellStyle name="Normal 3 2 8" xfId="3314"/>
    <cellStyle name="Normal 3 2 9" xfId="3315"/>
    <cellStyle name="Normal 3 2 9 2" xfId="3316"/>
    <cellStyle name="Normal 3 2 9 2 2" xfId="3317"/>
    <cellStyle name="Normal 3 2_ELC" xfId="3318"/>
    <cellStyle name="Normal 3 20" xfId="3319"/>
    <cellStyle name="Normal 3 21" xfId="3320"/>
    <cellStyle name="Normal 3 22" xfId="3321"/>
    <cellStyle name="Normal 3 23" xfId="3322"/>
    <cellStyle name="Normal 3 24" xfId="3323"/>
    <cellStyle name="Normal 3 25" xfId="3324"/>
    <cellStyle name="Normal 3 26" xfId="3325"/>
    <cellStyle name="Normal 3 27" xfId="3326"/>
    <cellStyle name="Normal 3 28" xfId="3327"/>
    <cellStyle name="Normal 3 29" xfId="3328"/>
    <cellStyle name="Normal 3 29 2" xfId="3329"/>
    <cellStyle name="Normal 3 3" xfId="3330"/>
    <cellStyle name="Normal 3 3 2" xfId="3331"/>
    <cellStyle name="Normal 3 3 2 2" xfId="3332"/>
    <cellStyle name="Normal 3 3 3" xfId="3333"/>
    <cellStyle name="Normal 3 3 4" xfId="3334"/>
    <cellStyle name="Normal 3 3 5" xfId="3335"/>
    <cellStyle name="Normal 3 3 6" xfId="3336"/>
    <cellStyle name="Normal 3 3 7" xfId="3337"/>
    <cellStyle name="Normal 3 3 8" xfId="3338"/>
    <cellStyle name="Normal 3 3 9" xfId="3339"/>
    <cellStyle name="Normal 3 30" xfId="3340"/>
    <cellStyle name="Normal 3 30 2" xfId="3341"/>
    <cellStyle name="Normal 3 31" xfId="3342"/>
    <cellStyle name="Normal 3 31 2" xfId="3343"/>
    <cellStyle name="Normal 3 32" xfId="3344"/>
    <cellStyle name="Normal 3 33" xfId="3345"/>
    <cellStyle name="Normal 3 34" xfId="3346"/>
    <cellStyle name="Normal 3 35" xfId="3347"/>
    <cellStyle name="Normal 3 36" xfId="3348"/>
    <cellStyle name="Normal 3 37" xfId="3349"/>
    <cellStyle name="Normal 3 4" xfId="3350"/>
    <cellStyle name="Normal 3 4 2" xfId="3351"/>
    <cellStyle name="Normal 3 4 3" xfId="3352"/>
    <cellStyle name="Normal 3 4 4" xfId="3353"/>
    <cellStyle name="Normal 3 4 4 2" xfId="3354"/>
    <cellStyle name="Normal 3 4 4 2 2" xfId="3355"/>
    <cellStyle name="Normal 3 4 4 3" xfId="3356"/>
    <cellStyle name="Normal 3 4 5" xfId="3357"/>
    <cellStyle name="Normal 3 4 6" xfId="3358"/>
    <cellStyle name="Normal 3 4 7" xfId="3359"/>
    <cellStyle name="Normal 3 4 8" xfId="3360"/>
    <cellStyle name="Normal 3 5" xfId="3361"/>
    <cellStyle name="Normal 3 5 2" xfId="3362"/>
    <cellStyle name="Normal 3 5 3" xfId="3363"/>
    <cellStyle name="Normal 3 5 3 2" xfId="3364"/>
    <cellStyle name="Normal 3 5 4" xfId="3365"/>
    <cellStyle name="Normal 3 5 4 2" xfId="3366"/>
    <cellStyle name="Normal 3 5 5" xfId="3367"/>
    <cellStyle name="Normal 3 5 6" xfId="3368"/>
    <cellStyle name="Normal 3 5 7" xfId="3369"/>
    <cellStyle name="Normal 3 5 8" xfId="3370"/>
    <cellStyle name="Normal 3 6" xfId="3371"/>
    <cellStyle name="Normal 3 6 2" xfId="3372"/>
    <cellStyle name="Normal 3 6 3" xfId="3373"/>
    <cellStyle name="Normal 3 7" xfId="3374"/>
    <cellStyle name="Normal 3 7 2" xfId="3375"/>
    <cellStyle name="Normal 3 7 3" xfId="3376"/>
    <cellStyle name="Normal 3 7 4" xfId="3377"/>
    <cellStyle name="Normal 3 8" xfId="3378"/>
    <cellStyle name="Normal 3 9" xfId="3379"/>
    <cellStyle name="Normal 3_PrimaryEnergyPrices_TIMES" xfId="3380"/>
    <cellStyle name="Normal 30" xfId="3381"/>
    <cellStyle name="Normal 31" xfId="3382"/>
    <cellStyle name="Normal 31 2" xfId="3383"/>
    <cellStyle name="Normal 31 3" xfId="3384"/>
    <cellStyle name="Normal 31 4" xfId="3385"/>
    <cellStyle name="Normal 31 5" xfId="3386"/>
    <cellStyle name="Normal 31 6" xfId="3387"/>
    <cellStyle name="Normal 32" xfId="3388"/>
    <cellStyle name="Normal 32 2" xfId="3389"/>
    <cellStyle name="Normal 33" xfId="3390"/>
    <cellStyle name="Normal 33 10" xfId="3391"/>
    <cellStyle name="Normal 33 11" xfId="3392"/>
    <cellStyle name="Normal 33 12" xfId="3393"/>
    <cellStyle name="Normal 33 13" xfId="3394"/>
    <cellStyle name="Normal 33 2" xfId="3395"/>
    <cellStyle name="Normal 33 3" xfId="3396"/>
    <cellStyle name="Normal 33 4" xfId="3397"/>
    <cellStyle name="Normal 33 5" xfId="3398"/>
    <cellStyle name="Normal 33 6" xfId="3399"/>
    <cellStyle name="Normal 33 7" xfId="3400"/>
    <cellStyle name="Normal 33 8" xfId="3401"/>
    <cellStyle name="Normal 33 9" xfId="3402"/>
    <cellStyle name="Normal 33_Scen_XBase" xfId="3403"/>
    <cellStyle name="Normal 34" xfId="3404"/>
    <cellStyle name="Normal 34 2" xfId="3405"/>
    <cellStyle name="Normal 35" xfId="3406"/>
    <cellStyle name="Normal 36" xfId="3407"/>
    <cellStyle name="Normal 37" xfId="3408"/>
    <cellStyle name="Normal 38" xfId="3409"/>
    <cellStyle name="Normal 39" xfId="3410"/>
    <cellStyle name="Normal 4" xfId="3411"/>
    <cellStyle name="Normal 4 10" xfId="3412"/>
    <cellStyle name="Normal 4 10 2" xfId="3413"/>
    <cellStyle name="Normal 4 11" xfId="3414"/>
    <cellStyle name="Normal 4 11 2" xfId="3415"/>
    <cellStyle name="Normal 4 12" xfId="3416"/>
    <cellStyle name="Normal 4 13" xfId="3417"/>
    <cellStyle name="Normal 4 13 2" xfId="3418"/>
    <cellStyle name="Normal 4 13 2 2" xfId="3419"/>
    <cellStyle name="Normal 4 13 2 3" xfId="3420"/>
    <cellStyle name="Normal 4 13 2 3 2" xfId="3421"/>
    <cellStyle name="Normal 4 13 2 3 3" xfId="3422"/>
    <cellStyle name="Normal 4 13 2 4" xfId="3423"/>
    <cellStyle name="Normal 4 13 2 5" xfId="3424"/>
    <cellStyle name="Normal 4 14" xfId="3425"/>
    <cellStyle name="Normal 4 2" xfId="3426"/>
    <cellStyle name="Normal 4 2 10" xfId="3427"/>
    <cellStyle name="Normal 4 2 11" xfId="3428"/>
    <cellStyle name="Normal 4 2 2" xfId="3429"/>
    <cellStyle name="Normal 4 2 2 10" xfId="3430"/>
    <cellStyle name="Normal 4 2 2 10 2" xfId="3431"/>
    <cellStyle name="Normal 4 2 2 11" xfId="3432"/>
    <cellStyle name="Normal 4 2 2 11 2" xfId="3433"/>
    <cellStyle name="Normal 4 2 2 12" xfId="3434"/>
    <cellStyle name="Normal 4 2 2 12 2" xfId="3435"/>
    <cellStyle name="Normal 4 2 2 13" xfId="3436"/>
    <cellStyle name="Normal 4 2 2 13 2" xfId="3437"/>
    <cellStyle name="Normal 4 2 2 2" xfId="3438"/>
    <cellStyle name="Normal 4 2 2 2 10" xfId="3439"/>
    <cellStyle name="Normal 4 2 2 2 11" xfId="3440"/>
    <cellStyle name="Normal 4 2 2 2 12" xfId="3441"/>
    <cellStyle name="Normal 4 2 2 2 13" xfId="3442"/>
    <cellStyle name="Normal 4 2 2 2 14" xfId="3443"/>
    <cellStyle name="Normal 4 2 2 2 15" xfId="3444"/>
    <cellStyle name="Normal 4 2 2 2 2" xfId="3445"/>
    <cellStyle name="Normal 4 2 2 2 3" xfId="3446"/>
    <cellStyle name="Normal 4 2 2 2 4" xfId="3447"/>
    <cellStyle name="Normal 4 2 2 2 5" xfId="3448"/>
    <cellStyle name="Normal 4 2 2 2 6" xfId="3449"/>
    <cellStyle name="Normal 4 2 2 2 7" xfId="3450"/>
    <cellStyle name="Normal 4 2 2 2 8" xfId="3451"/>
    <cellStyle name="Normal 4 2 2 2 9" xfId="3452"/>
    <cellStyle name="Normal 4 2 2 3" xfId="3453"/>
    <cellStyle name="Normal 4 2 2 3 2" xfId="3454"/>
    <cellStyle name="Normal 4 2 2 4" xfId="3455"/>
    <cellStyle name="Normal 4 2 2 4 2" xfId="3456"/>
    <cellStyle name="Normal 4 2 2 5" xfId="3457"/>
    <cellStyle name="Normal 4 2 2 5 2" xfId="3458"/>
    <cellStyle name="Normal 4 2 2 6" xfId="3459"/>
    <cellStyle name="Normal 4 2 2 6 2" xfId="3460"/>
    <cellStyle name="Normal 4 2 2 7" xfId="3461"/>
    <cellStyle name="Normal 4 2 2 7 2" xfId="3462"/>
    <cellStyle name="Normal 4 2 2 8" xfId="3463"/>
    <cellStyle name="Normal 4 2 2 8 2" xfId="3464"/>
    <cellStyle name="Normal 4 2 2 9" xfId="3465"/>
    <cellStyle name="Normal 4 2 2 9 2" xfId="3466"/>
    <cellStyle name="Normal 4 2 3" xfId="3467"/>
    <cellStyle name="Normal 4 2 3 2" xfId="3468"/>
    <cellStyle name="Normal 4 2 3 2 2" xfId="3469"/>
    <cellStyle name="Normal 4 2 3 3" xfId="3470"/>
    <cellStyle name="Normal 4 2 3 4" xfId="3471"/>
    <cellStyle name="Normal 4 2 4" xfId="3472"/>
    <cellStyle name="Normal 4 2 5" xfId="3473"/>
    <cellStyle name="Normal 4 2 6" xfId="3474"/>
    <cellStyle name="Normal 4 2 7" xfId="3475"/>
    <cellStyle name="Normal 4 2 8" xfId="3476"/>
    <cellStyle name="Normal 4 2 9" xfId="3477"/>
    <cellStyle name="Normal 4 2_Scen_XBase" xfId="3478"/>
    <cellStyle name="Normal 4 3" xfId="3479"/>
    <cellStyle name="Normal 4 3 2" xfId="3480"/>
    <cellStyle name="Normal 4 3 2 2" xfId="3481"/>
    <cellStyle name="Normal 4 3 3" xfId="3482"/>
    <cellStyle name="Normal 4 3 3 2" xfId="3483"/>
    <cellStyle name="Normal 4 3 3 2 2" xfId="3484"/>
    <cellStyle name="Normal 4 3 3 3" xfId="3485"/>
    <cellStyle name="Normal 4 3 3 4" xfId="3486"/>
    <cellStyle name="Normal 4 3 4" xfId="3487"/>
    <cellStyle name="Normal 4 3 4 2" xfId="3488"/>
    <cellStyle name="Normal 4 3 4 2 2" xfId="3489"/>
    <cellStyle name="Normal 4 3 4 3" xfId="3490"/>
    <cellStyle name="Normal 4 3 5" xfId="3491"/>
    <cellStyle name="Normal 4 3 5 2" xfId="3492"/>
    <cellStyle name="Normal 4 3 6" xfId="3493"/>
    <cellStyle name="Normal 4 3 7" xfId="3494"/>
    <cellStyle name="Normal 4 3 8" xfId="3495"/>
    <cellStyle name="Normal 4 3 9" xfId="3496"/>
    <cellStyle name="Normal 4 3_Scen_XBase" xfId="3497"/>
    <cellStyle name="Normal 4 4" xfId="3498"/>
    <cellStyle name="Normal 4 4 2" xfId="3499"/>
    <cellStyle name="Normal 4 4 3" xfId="3500"/>
    <cellStyle name="Normal 4 4 3 2" xfId="3501"/>
    <cellStyle name="Normal 4 4 4" xfId="3502"/>
    <cellStyle name="Normal 4 4 5" xfId="3503"/>
    <cellStyle name="Normal 4 4 6" xfId="3504"/>
    <cellStyle name="Normal 4 4 7" xfId="3505"/>
    <cellStyle name="Normal 4 4 8" xfId="3506"/>
    <cellStyle name="Normal 4 5" xfId="3507"/>
    <cellStyle name="Normal 4 5 2" xfId="3508"/>
    <cellStyle name="Normal 4 5 2 2" xfId="3509"/>
    <cellStyle name="Normal 4 5 3" xfId="3510"/>
    <cellStyle name="Normal 4 5 3 2" xfId="3511"/>
    <cellStyle name="Normal 4 5 4" xfId="3512"/>
    <cellStyle name="Normal 4 5 5" xfId="3513"/>
    <cellStyle name="Normal 4 5 6" xfId="3514"/>
    <cellStyle name="Normal 4 5 7" xfId="3515"/>
    <cellStyle name="Normal 4 5 8" xfId="3516"/>
    <cellStyle name="Normal 4 5 9" xfId="3517"/>
    <cellStyle name="Normal 4 6" xfId="3518"/>
    <cellStyle name="Normal 4 6 2" xfId="3519"/>
    <cellStyle name="Normal 4 6 2 2" xfId="3520"/>
    <cellStyle name="Normal 4 6 3" xfId="3521"/>
    <cellStyle name="Normal 4 6 4" xfId="3522"/>
    <cellStyle name="Normal 4 6 5" xfId="3523"/>
    <cellStyle name="Normal 4 7" xfId="3524"/>
    <cellStyle name="Normal 4 7 2" xfId="3525"/>
    <cellStyle name="Normal 4 7 2 2" xfId="3526"/>
    <cellStyle name="Normal 4 7 3" xfId="3527"/>
    <cellStyle name="Normal 4 7 4" xfId="3528"/>
    <cellStyle name="Normal 4 8" xfId="3529"/>
    <cellStyle name="Normal 4 8 2" xfId="3530"/>
    <cellStyle name="Normal 4 8 2 2" xfId="3531"/>
    <cellStyle name="Normal 4 8 3" xfId="3532"/>
    <cellStyle name="Normal 4 8 4" xfId="3533"/>
    <cellStyle name="Normal 4 9" xfId="3534"/>
    <cellStyle name="Normal 4 9 2" xfId="3535"/>
    <cellStyle name="Normal 4 9 3" xfId="3536"/>
    <cellStyle name="Normal 4_ELC" xfId="3537"/>
    <cellStyle name="Normal 40" xfId="3538"/>
    <cellStyle name="Normal 5" xfId="3539"/>
    <cellStyle name="Normal 5 10" xfId="3540"/>
    <cellStyle name="Normal 5 10 2" xfId="3541"/>
    <cellStyle name="Normal 5 11" xfId="3542"/>
    <cellStyle name="Normal 5 11 2" xfId="3543"/>
    <cellStyle name="Normal 5 12" xfId="3544"/>
    <cellStyle name="Normal 5 12 2" xfId="3545"/>
    <cellStyle name="Normal 5 13" xfId="3546"/>
    <cellStyle name="Normal 5 13 2" xfId="3547"/>
    <cellStyle name="Normal 5 14" xfId="3548"/>
    <cellStyle name="Normal 5 15" xfId="3549"/>
    <cellStyle name="Normal 5 2" xfId="3550"/>
    <cellStyle name="Normal 5 2 10" xfId="3551"/>
    <cellStyle name="Normal 5 2 2" xfId="3552"/>
    <cellStyle name="Normal 5 2 2 10" xfId="3553"/>
    <cellStyle name="Normal 5 2 2 10 2" xfId="3554"/>
    <cellStyle name="Normal 5 2 2 11" xfId="3555"/>
    <cellStyle name="Normal 5 2 2 11 2" xfId="3556"/>
    <cellStyle name="Normal 5 2 2 12" xfId="3557"/>
    <cellStyle name="Normal 5 2 2 12 2" xfId="3558"/>
    <cellStyle name="Normal 5 2 2 13" xfId="3559"/>
    <cellStyle name="Normal 5 2 2 13 2" xfId="3560"/>
    <cellStyle name="Normal 5 2 2 14" xfId="3561"/>
    <cellStyle name="Normal 5 2 2 2" xfId="3562"/>
    <cellStyle name="Normal 5 2 2 2 10" xfId="3563"/>
    <cellStyle name="Normal 5 2 2 2 11" xfId="3564"/>
    <cellStyle name="Normal 5 2 2 2 12" xfId="3565"/>
    <cellStyle name="Normal 5 2 2 2 13" xfId="3566"/>
    <cellStyle name="Normal 5 2 2 2 14" xfId="3567"/>
    <cellStyle name="Normal 5 2 2 2 15" xfId="3568"/>
    <cellStyle name="Normal 5 2 2 2 2" xfId="3569"/>
    <cellStyle name="Normal 5 2 2 2 3" xfId="3570"/>
    <cellStyle name="Normal 5 2 2 2 4" xfId="3571"/>
    <cellStyle name="Normal 5 2 2 2 5" xfId="3572"/>
    <cellStyle name="Normal 5 2 2 2 6" xfId="3573"/>
    <cellStyle name="Normal 5 2 2 2 7" xfId="3574"/>
    <cellStyle name="Normal 5 2 2 2 8" xfId="3575"/>
    <cellStyle name="Normal 5 2 2 2 9" xfId="3576"/>
    <cellStyle name="Normal 5 2 2 3" xfId="3577"/>
    <cellStyle name="Normal 5 2 2 3 2" xfId="3578"/>
    <cellStyle name="Normal 5 2 2 3 3" xfId="3579"/>
    <cellStyle name="Normal 5 2 2 4" xfId="3580"/>
    <cellStyle name="Normal 5 2 2 4 2" xfId="3581"/>
    <cellStyle name="Normal 5 2 2 5" xfId="3582"/>
    <cellStyle name="Normal 5 2 2 5 2" xfId="3583"/>
    <cellStyle name="Normal 5 2 2 6" xfId="3584"/>
    <cellStyle name="Normal 5 2 2 6 2" xfId="3585"/>
    <cellStyle name="Normal 5 2 2 7" xfId="3586"/>
    <cellStyle name="Normal 5 2 2 7 2" xfId="3587"/>
    <cellStyle name="Normal 5 2 2 8" xfId="3588"/>
    <cellStyle name="Normal 5 2 2 8 2" xfId="3589"/>
    <cellStyle name="Normal 5 2 2 9" xfId="3590"/>
    <cellStyle name="Normal 5 2 2 9 2" xfId="3591"/>
    <cellStyle name="Normal 5 2 3" xfId="3592"/>
    <cellStyle name="Normal 5 2 3 2" xfId="3593"/>
    <cellStyle name="Normal 5 2 3 3" xfId="3594"/>
    <cellStyle name="Normal 5 2 4" xfId="3595"/>
    <cellStyle name="Normal 5 2 5" xfId="3596"/>
    <cellStyle name="Normal 5 2 6" xfId="3597"/>
    <cellStyle name="Normal 5 2 7" xfId="3598"/>
    <cellStyle name="Normal 5 2 8" xfId="3599"/>
    <cellStyle name="Normal 5 2 9" xfId="3600"/>
    <cellStyle name="Normal 5 3" xfId="3601"/>
    <cellStyle name="Normal 5 3 10" xfId="3602"/>
    <cellStyle name="Normal 5 3 2" xfId="3603"/>
    <cellStyle name="Normal 5 3 2 2" xfId="3604"/>
    <cellStyle name="Normal 5 3 3" xfId="3605"/>
    <cellStyle name="Normal 5 3 3 2" xfId="3606"/>
    <cellStyle name="Normal 5 3 3 3" xfId="3607"/>
    <cellStyle name="Normal 5 3 4" xfId="3608"/>
    <cellStyle name="Normal 5 3 5" xfId="3609"/>
    <cellStyle name="Normal 5 3 6" xfId="3610"/>
    <cellStyle name="Normal 5 3 7" xfId="3611"/>
    <cellStyle name="Normal 5 3 8" xfId="3612"/>
    <cellStyle name="Normal 5 3 9" xfId="3613"/>
    <cellStyle name="Normal 5 4" xfId="3614"/>
    <cellStyle name="Normal 5 4 2" xfId="3615"/>
    <cellStyle name="Normal 5 4 3" xfId="3616"/>
    <cellStyle name="Normal 5 4 4" xfId="3617"/>
    <cellStyle name="Normal 5 4 5" xfId="3618"/>
    <cellStyle name="Normal 5 4 6" xfId="3619"/>
    <cellStyle name="Normal 5 4 7" xfId="3620"/>
    <cellStyle name="Normal 5 4 8" xfId="3621"/>
    <cellStyle name="Normal 5 5" xfId="3622"/>
    <cellStyle name="Normal 5 5 2" xfId="3623"/>
    <cellStyle name="Normal 5 5 2 2" xfId="3624"/>
    <cellStyle name="Normal 5 5 2 2 2" xfId="3625"/>
    <cellStyle name="Normal 5 5 2 3" xfId="3626"/>
    <cellStyle name="Normal 5 5 2 4" xfId="3627"/>
    <cellStyle name="Normal 5 5 3" xfId="3628"/>
    <cellStyle name="Normal 5 5 3 2" xfId="3629"/>
    <cellStyle name="Normal 5 5 4" xfId="3630"/>
    <cellStyle name="Normal 5 5 4 2" xfId="3631"/>
    <cellStyle name="Normal 5 5 5" xfId="3632"/>
    <cellStyle name="Normal 5 5 6" xfId="3633"/>
    <cellStyle name="Normal 5 5 7" xfId="3634"/>
    <cellStyle name="Normal 5 5 8" xfId="3635"/>
    <cellStyle name="Normal 5 5 9" xfId="3636"/>
    <cellStyle name="Normal 5 6" xfId="3637"/>
    <cellStyle name="Normal 5 6 2" xfId="3638"/>
    <cellStyle name="Normal 5 7" xfId="3639"/>
    <cellStyle name="Normal 5 8" xfId="3640"/>
    <cellStyle name="Normal 5 9" xfId="3641"/>
    <cellStyle name="Normal 5_ELC" xfId="3642"/>
    <cellStyle name="Normal 50" xfId="3643"/>
    <cellStyle name="Normal 51" xfId="3644"/>
    <cellStyle name="Normal 52" xfId="3645"/>
    <cellStyle name="Normal 53" xfId="3646"/>
    <cellStyle name="Normal 54" xfId="3647"/>
    <cellStyle name="Normal 55" xfId="3648"/>
    <cellStyle name="Normal 6" xfId="3649"/>
    <cellStyle name="Normal 6 10" xfId="3650"/>
    <cellStyle name="Normal 6 10 2" xfId="3651"/>
    <cellStyle name="Normal 6 11" xfId="3652"/>
    <cellStyle name="Normal 6 12" xfId="3653"/>
    <cellStyle name="Normal 6 12 2" xfId="3654"/>
    <cellStyle name="Normal 6 13" xfId="3655"/>
    <cellStyle name="Normal 6 2" xfId="3656"/>
    <cellStyle name="Normal 6 2 10" xfId="3657"/>
    <cellStyle name="Normal 6 2 11" xfId="3658"/>
    <cellStyle name="Normal 6 2 12" xfId="3659"/>
    <cellStyle name="Normal 6 2 13" xfId="3660"/>
    <cellStyle name="Normal 6 2 14" xfId="3661"/>
    <cellStyle name="Normal 6 2 2" xfId="3662"/>
    <cellStyle name="Normal 6 2 2 10" xfId="3663"/>
    <cellStyle name="Normal 6 2 2 10 2" xfId="3664"/>
    <cellStyle name="Normal 6 2 2 11" xfId="3665"/>
    <cellStyle name="Normal 6 2 2 11 2" xfId="3666"/>
    <cellStyle name="Normal 6 2 2 12" xfId="3667"/>
    <cellStyle name="Normal 6 2 2 12 2" xfId="3668"/>
    <cellStyle name="Normal 6 2 2 13" xfId="3669"/>
    <cellStyle name="Normal 6 2 2 13 2" xfId="3670"/>
    <cellStyle name="Normal 6 2 2 2" xfId="3671"/>
    <cellStyle name="Normal 6 2 2 2 2" xfId="3672"/>
    <cellStyle name="Normal 6 2 2 3" xfId="3673"/>
    <cellStyle name="Normal 6 2 2 3 2" xfId="3674"/>
    <cellStyle name="Normal 6 2 2 4" xfId="3675"/>
    <cellStyle name="Normal 6 2 2 4 2" xfId="3676"/>
    <cellStyle name="Normal 6 2 2 5" xfId="3677"/>
    <cellStyle name="Normal 6 2 2 5 2" xfId="3678"/>
    <cellStyle name="Normal 6 2 2 6" xfId="3679"/>
    <cellStyle name="Normal 6 2 2 6 2" xfId="3680"/>
    <cellStyle name="Normal 6 2 2 7" xfId="3681"/>
    <cellStyle name="Normal 6 2 2 7 2" xfId="3682"/>
    <cellStyle name="Normal 6 2 2 8" xfId="3683"/>
    <cellStyle name="Normal 6 2 2 8 2" xfId="3684"/>
    <cellStyle name="Normal 6 2 2 9" xfId="3685"/>
    <cellStyle name="Normal 6 2 2 9 2" xfId="3686"/>
    <cellStyle name="Normal 6 2 3" xfId="3687"/>
    <cellStyle name="Normal 6 2 4" xfId="3688"/>
    <cellStyle name="Normal 6 2 4 2" xfId="3689"/>
    <cellStyle name="Normal 6 2 5" xfId="3690"/>
    <cellStyle name="Normal 6 2 6" xfId="3691"/>
    <cellStyle name="Normal 6 2 7" xfId="3692"/>
    <cellStyle name="Normal 6 2 8" xfId="3693"/>
    <cellStyle name="Normal 6 2 9" xfId="3694"/>
    <cellStyle name="Normal 6 3" xfId="3695"/>
    <cellStyle name="Normal 6 3 10" xfId="3696"/>
    <cellStyle name="Normal 6 3 11" xfId="3697"/>
    <cellStyle name="Normal 6 3 12" xfId="3698"/>
    <cellStyle name="Normal 6 3 13" xfId="3699"/>
    <cellStyle name="Normal 6 3 14" xfId="3700"/>
    <cellStyle name="Normal 6 3 15" xfId="3701"/>
    <cellStyle name="Normal 6 3 16" xfId="3702"/>
    <cellStyle name="Normal 6 3 17" xfId="3703"/>
    <cellStyle name="Normal 6 3 2" xfId="3704"/>
    <cellStyle name="Normal 6 3 3" xfId="3705"/>
    <cellStyle name="Normal 6 3 4" xfId="3706"/>
    <cellStyle name="Normal 6 3 5" xfId="3707"/>
    <cellStyle name="Normal 6 3 6" xfId="3708"/>
    <cellStyle name="Normal 6 3 7" xfId="3709"/>
    <cellStyle name="Normal 6 3 8" xfId="3710"/>
    <cellStyle name="Normal 6 3 9" xfId="3711"/>
    <cellStyle name="Normal 6 4" xfId="3712"/>
    <cellStyle name="Normal 6 4 2" xfId="3713"/>
    <cellStyle name="Normal 6 4 3" xfId="3714"/>
    <cellStyle name="Normal 6 4 4" xfId="3715"/>
    <cellStyle name="Normal 6 4 5" xfId="3716"/>
    <cellStyle name="Normal 6 4 6" xfId="3717"/>
    <cellStyle name="Normal 6 4 7" xfId="3718"/>
    <cellStyle name="Normal 6 4 8" xfId="3719"/>
    <cellStyle name="Normal 6 5" xfId="3720"/>
    <cellStyle name="Normal 6 5 2" xfId="3721"/>
    <cellStyle name="Normal 6 5 3" xfId="3722"/>
    <cellStyle name="Normal 6 5 4" xfId="3723"/>
    <cellStyle name="Normal 6 5 5" xfId="3724"/>
    <cellStyle name="Normal 6 5 6" xfId="3725"/>
    <cellStyle name="Normal 6 5 7" xfId="3726"/>
    <cellStyle name="Normal 6 5 8" xfId="3727"/>
    <cellStyle name="Normal 6 6" xfId="3728"/>
    <cellStyle name="Normal 6 7" xfId="3729"/>
    <cellStyle name="Normal 6 8" xfId="3730"/>
    <cellStyle name="Normal 6 9" xfId="3731"/>
    <cellStyle name="Normal 6_ELC" xfId="3732"/>
    <cellStyle name="Normal 7" xfId="3733"/>
    <cellStyle name="Normal 7 10" xfId="3734"/>
    <cellStyle name="Normal 7 11" xfId="3735"/>
    <cellStyle name="Normal 7 12" xfId="3736"/>
    <cellStyle name="Normal 7 13" xfId="3737"/>
    <cellStyle name="Normal 7 2" xfId="3738"/>
    <cellStyle name="Normal 7 2 2" xfId="3739"/>
    <cellStyle name="Normal 7 2 3" xfId="3740"/>
    <cellStyle name="Normal 7 2 3 2" xfId="3741"/>
    <cellStyle name="Normal 7 2 4" xfId="3742"/>
    <cellStyle name="Normal 7 2 5" xfId="3743"/>
    <cellStyle name="Normal 7 2 6" xfId="3744"/>
    <cellStyle name="Normal 7 2 7" xfId="3745"/>
    <cellStyle name="Normal 7 2 8" xfId="3746"/>
    <cellStyle name="Normal 7 2 9" xfId="3747"/>
    <cellStyle name="Normal 7 2_Scen_XBase" xfId="3748"/>
    <cellStyle name="Normal 7 3" xfId="3749"/>
    <cellStyle name="Normal 7 3 10" xfId="3750"/>
    <cellStyle name="Normal 7 3 2" xfId="3751"/>
    <cellStyle name="Normal 7 3 3" xfId="3752"/>
    <cellStyle name="Normal 7 3 4" xfId="3753"/>
    <cellStyle name="Normal 7 3 5" xfId="3754"/>
    <cellStyle name="Normal 7 3 6" xfId="3755"/>
    <cellStyle name="Normal 7 3 7" xfId="3756"/>
    <cellStyle name="Normal 7 3 8" xfId="3757"/>
    <cellStyle name="Normal 7 3 9" xfId="3758"/>
    <cellStyle name="Normal 7 4" xfId="3759"/>
    <cellStyle name="Normal 7 4 10" xfId="3760"/>
    <cellStyle name="Normal 7 4 2" xfId="3761"/>
    <cellStyle name="Normal 7 4 3" xfId="3762"/>
    <cellStyle name="Normal 7 4 4" xfId="3763"/>
    <cellStyle name="Normal 7 4 5" xfId="3764"/>
    <cellStyle name="Normal 7 4 6" xfId="3765"/>
    <cellStyle name="Normal 7 4 7" xfId="3766"/>
    <cellStyle name="Normal 7 4 8" xfId="3767"/>
    <cellStyle name="Normal 7 4 9" xfId="3768"/>
    <cellStyle name="Normal 7 5" xfId="3769"/>
    <cellStyle name="Normal 7 5 10" xfId="3770"/>
    <cellStyle name="Normal 7 5 2" xfId="3771"/>
    <cellStyle name="Normal 7 5 3" xfId="3772"/>
    <cellStyle name="Normal 7 5 4" xfId="3773"/>
    <cellStyle name="Normal 7 5 5" xfId="3774"/>
    <cellStyle name="Normal 7 5 6" xfId="3775"/>
    <cellStyle name="Normal 7 5 7" xfId="3776"/>
    <cellStyle name="Normal 7 5 8" xfId="3777"/>
    <cellStyle name="Normal 7 5 9" xfId="3778"/>
    <cellStyle name="Normal 7 6" xfId="3779"/>
    <cellStyle name="Normal 7 7" xfId="3780"/>
    <cellStyle name="Normal 7 8" xfId="3781"/>
    <cellStyle name="Normal 7 9" xfId="3782"/>
    <cellStyle name="Normal 8" xfId="3783"/>
    <cellStyle name="Normal 8 10" xfId="3784"/>
    <cellStyle name="Normal 8 10 2" xfId="3785"/>
    <cellStyle name="Normal 8 11" xfId="3786"/>
    <cellStyle name="Normal 8 11 2" xfId="3787"/>
    <cellStyle name="Normal 8 11 3" xfId="3788"/>
    <cellStyle name="Normal 8 12" xfId="3789"/>
    <cellStyle name="Normal 8 13" xfId="3790"/>
    <cellStyle name="Normal 8 14" xfId="3791"/>
    <cellStyle name="Normal 8 2" xfId="3792"/>
    <cellStyle name="Normal 8 2 2" xfId="3793"/>
    <cellStyle name="Normal 8 2 3" xfId="3794"/>
    <cellStyle name="Normal 8 2 4" xfId="3795"/>
    <cellStyle name="Normal 8 2 5" xfId="3796"/>
    <cellStyle name="Normal 8 2 6" xfId="3797"/>
    <cellStyle name="Normal 8 2 7" xfId="3798"/>
    <cellStyle name="Normal 8 2 8" xfId="3799"/>
    <cellStyle name="Normal 8 2 9" xfId="3800"/>
    <cellStyle name="Normal 8 3" xfId="3801"/>
    <cellStyle name="Normal 8 3 2" xfId="3802"/>
    <cellStyle name="Normal 8 3 3" xfId="3803"/>
    <cellStyle name="Normal 8 3 4" xfId="3804"/>
    <cellStyle name="Normal 8 3 5" xfId="3805"/>
    <cellStyle name="Normal 8 3 6" xfId="3806"/>
    <cellStyle name="Normal 8 3 7" xfId="3807"/>
    <cellStyle name="Normal 8 3 8" xfId="3808"/>
    <cellStyle name="Normal 8 4" xfId="3809"/>
    <cellStyle name="Normal 8 4 2" xfId="3810"/>
    <cellStyle name="Normal 8 4 3" xfId="3811"/>
    <cellStyle name="Normal 8 4 4" xfId="3812"/>
    <cellStyle name="Normal 8 4 5" xfId="3813"/>
    <cellStyle name="Normal 8 4 6" xfId="3814"/>
    <cellStyle name="Normal 8 4 7" xfId="3815"/>
    <cellStyle name="Normal 8 4 8" xfId="3816"/>
    <cellStyle name="Normal 8 5" xfId="3817"/>
    <cellStyle name="Normal 8 5 2" xfId="3818"/>
    <cellStyle name="Normal 8 5 3" xfId="3819"/>
    <cellStyle name="Normal 8 5 4" xfId="3820"/>
    <cellStyle name="Normal 8 5 5" xfId="3821"/>
    <cellStyle name="Normal 8 5 6" xfId="3822"/>
    <cellStyle name="Normal 8 5 7" xfId="3823"/>
    <cellStyle name="Normal 8 5 8" xfId="3824"/>
    <cellStyle name="Normal 8 6" xfId="3825"/>
    <cellStyle name="Normal 8 7" xfId="3826"/>
    <cellStyle name="Normal 8 8" xfId="3827"/>
    <cellStyle name="Normal 8 9" xfId="3828"/>
    <cellStyle name="Normal 9" xfId="3829"/>
    <cellStyle name="Normal 9 10" xfId="3830"/>
    <cellStyle name="Normal 9 10 2" xfId="3831"/>
    <cellStyle name="Normal 9 11" xfId="3832"/>
    <cellStyle name="Normal 9 2" xfId="3833"/>
    <cellStyle name="Normal 9 2 2" xfId="3834"/>
    <cellStyle name="Normal 9 2 2 2" xfId="3835"/>
    <cellStyle name="Normal 9 2 3" xfId="3836"/>
    <cellStyle name="Normal 9 2 4" xfId="3837"/>
    <cellStyle name="Normal 9 2 5" xfId="3838"/>
    <cellStyle name="Normal 9 3" xfId="3839"/>
    <cellStyle name="Normal 9 3 2" xfId="3840"/>
    <cellStyle name="Normal 9 4" xfId="3841"/>
    <cellStyle name="Normal 9 5" xfId="3842"/>
    <cellStyle name="Normal 9 6" xfId="3843"/>
    <cellStyle name="Normal 9 7" xfId="3844"/>
    <cellStyle name="Normal 9 8" xfId="3845"/>
    <cellStyle name="Normal 9 9" xfId="3846"/>
    <cellStyle name="Normal GHG Numbers (0.00)" xfId="3847"/>
    <cellStyle name="Normal GHG Textfiels Bold" xfId="3848"/>
    <cellStyle name="Normal GHG whole table" xfId="3849"/>
    <cellStyle name="Normal GHG-Shade" xfId="3850"/>
    <cellStyle name="Normál_C3EM_v2" xfId="3851"/>
    <cellStyle name="Normal_SUBRES_B-NTech-BE" xfId="3852"/>
    <cellStyle name="Normale_B2020" xfId="3853"/>
    <cellStyle name="normální_List1" xfId="3854"/>
    <cellStyle name="Note 10" xfId="3855"/>
    <cellStyle name="Note 10 2" xfId="3856"/>
    <cellStyle name="Note 10 3" xfId="3857"/>
    <cellStyle name="Note 10 3 2" xfId="3858"/>
    <cellStyle name="Note 10 3_ELC_final" xfId="3859"/>
    <cellStyle name="Note 10_ELC_final" xfId="3860"/>
    <cellStyle name="Note 11" xfId="3861"/>
    <cellStyle name="Note 11 2" xfId="3862"/>
    <cellStyle name="Note 11_ELC_final" xfId="3863"/>
    <cellStyle name="Note 12" xfId="3864"/>
    <cellStyle name="Note 12 2" xfId="3865"/>
    <cellStyle name="Note 12_ELC_final" xfId="3866"/>
    <cellStyle name="Note 13" xfId="3867"/>
    <cellStyle name="Note 13 2" xfId="3868"/>
    <cellStyle name="Note 13_ELC_final" xfId="3869"/>
    <cellStyle name="Note 14" xfId="3870"/>
    <cellStyle name="Note 14 2" xfId="3871"/>
    <cellStyle name="Note 14_ELC_final" xfId="3872"/>
    <cellStyle name="Note 15" xfId="3873"/>
    <cellStyle name="Note 15 2" xfId="3874"/>
    <cellStyle name="Note 15_ELC_final" xfId="3875"/>
    <cellStyle name="Note 16" xfId="3876"/>
    <cellStyle name="Note 16 2" xfId="3877"/>
    <cellStyle name="Note 16_ELC_final" xfId="3878"/>
    <cellStyle name="Note 17" xfId="3879"/>
    <cellStyle name="Note 17 2" xfId="3880"/>
    <cellStyle name="Note 17_ELC_final" xfId="3881"/>
    <cellStyle name="Note 18" xfId="3882"/>
    <cellStyle name="Note 18 2" xfId="3883"/>
    <cellStyle name="Note 18_ELC_final" xfId="3884"/>
    <cellStyle name="Note 19" xfId="3885"/>
    <cellStyle name="Note 2" xfId="3886"/>
    <cellStyle name="Note 2 10" xfId="3887"/>
    <cellStyle name="Note 2 11" xfId="3888"/>
    <cellStyle name="Note 2 12" xfId="3889"/>
    <cellStyle name="Note 2 13" xfId="3890"/>
    <cellStyle name="Note 2 14" xfId="3891"/>
    <cellStyle name="Note 2 15" xfId="3892"/>
    <cellStyle name="Note 2 16" xfId="3893"/>
    <cellStyle name="Note 2 17" xfId="3894"/>
    <cellStyle name="Note 2 2" xfId="3895"/>
    <cellStyle name="Note 2 2 2" xfId="3896"/>
    <cellStyle name="Note 2 2 2 2" xfId="3897"/>
    <cellStyle name="Note 2 3" xfId="3898"/>
    <cellStyle name="Note 2 4" xfId="3899"/>
    <cellStyle name="Note 2 5" xfId="3900"/>
    <cellStyle name="Note 2 6" xfId="3901"/>
    <cellStyle name="Note 2 7" xfId="3902"/>
    <cellStyle name="Note 2 8" xfId="3903"/>
    <cellStyle name="Note 2 9" xfId="3904"/>
    <cellStyle name="Note 2_PrimaryEnergyPrices_TIMES" xfId="3905"/>
    <cellStyle name="Note 20" xfId="3906"/>
    <cellStyle name="Note 21" xfId="3907"/>
    <cellStyle name="Note 22" xfId="3908"/>
    <cellStyle name="Note 23" xfId="3909"/>
    <cellStyle name="Note 24" xfId="3910"/>
    <cellStyle name="Note 25" xfId="3911"/>
    <cellStyle name="Note 26" xfId="3912"/>
    <cellStyle name="Note 27" xfId="3913"/>
    <cellStyle name="Note 28" xfId="3914"/>
    <cellStyle name="Note 29" xfId="3915"/>
    <cellStyle name="Note 3" xfId="3916"/>
    <cellStyle name="Note 3 2" xfId="3917"/>
    <cellStyle name="Note 3 2 2" xfId="3918"/>
    <cellStyle name="Note 3 3" xfId="3919"/>
    <cellStyle name="Note 3 4" xfId="3920"/>
    <cellStyle name="Note 3 4 2" xfId="3921"/>
    <cellStyle name="Note 3 5" xfId="3922"/>
    <cellStyle name="Note 3 6" xfId="3923"/>
    <cellStyle name="Note 3 7" xfId="3924"/>
    <cellStyle name="Note 3_PrimaryEnergyPrices_TIMES" xfId="3925"/>
    <cellStyle name="Note 30" xfId="3926"/>
    <cellStyle name="Note 31" xfId="3927"/>
    <cellStyle name="Note 32" xfId="3928"/>
    <cellStyle name="Note 33" xfId="3929"/>
    <cellStyle name="Note 34" xfId="3930"/>
    <cellStyle name="Note 35" xfId="3931"/>
    <cellStyle name="Note 36" xfId="3932"/>
    <cellStyle name="Note 37" xfId="3933"/>
    <cellStyle name="Note 38" xfId="3934"/>
    <cellStyle name="Note 39" xfId="3935"/>
    <cellStyle name="Note 4" xfId="3936"/>
    <cellStyle name="Note 4 2" xfId="3937"/>
    <cellStyle name="Note 4 3" xfId="3938"/>
    <cellStyle name="Note 4 3 2" xfId="3939"/>
    <cellStyle name="Note 4 3_ELC_final" xfId="3940"/>
    <cellStyle name="Note 4 4" xfId="3941"/>
    <cellStyle name="Note 4_ELC_final" xfId="3942"/>
    <cellStyle name="Note 40" xfId="3943"/>
    <cellStyle name="Note 41" xfId="3944"/>
    <cellStyle name="Note 42" xfId="3945"/>
    <cellStyle name="Note 5" xfId="3946"/>
    <cellStyle name="Note 5 2" xfId="3947"/>
    <cellStyle name="Note 5 3" xfId="3948"/>
    <cellStyle name="Note 5 3 2" xfId="3949"/>
    <cellStyle name="Note 5 3_ELC_final" xfId="3950"/>
    <cellStyle name="Note 5 4" xfId="3951"/>
    <cellStyle name="Note 5_ELC_final" xfId="3952"/>
    <cellStyle name="Note 6" xfId="3953"/>
    <cellStyle name="Note 6 2" xfId="3954"/>
    <cellStyle name="Note 6 3" xfId="3955"/>
    <cellStyle name="Note 6 3 2" xfId="3956"/>
    <cellStyle name="Note 6 3_ELC_final" xfId="3957"/>
    <cellStyle name="Note 6 4" xfId="3958"/>
    <cellStyle name="Note 6_ELC_final" xfId="3959"/>
    <cellStyle name="Note 7" xfId="3960"/>
    <cellStyle name="Note 7 2" xfId="3961"/>
    <cellStyle name="Note 7 3" xfId="3962"/>
    <cellStyle name="Note 7 3 2" xfId="3963"/>
    <cellStyle name="Note 7 3_ELC_final" xfId="3964"/>
    <cellStyle name="Note 7 4" xfId="3965"/>
    <cellStyle name="Note 7_ELC_final" xfId="3966"/>
    <cellStyle name="Note 8" xfId="3967"/>
    <cellStyle name="Note 8 2" xfId="3968"/>
    <cellStyle name="Note 8 3" xfId="3969"/>
    <cellStyle name="Note 8 3 2" xfId="3970"/>
    <cellStyle name="Note 8 3_ELC_final" xfId="3971"/>
    <cellStyle name="Note 8 4" xfId="3972"/>
    <cellStyle name="Note 8_ELC_final" xfId="3973"/>
    <cellStyle name="Note 9" xfId="3974"/>
    <cellStyle name="Note 9 2" xfId="3975"/>
    <cellStyle name="Note 9 3" xfId="3976"/>
    <cellStyle name="Note 9 3 2" xfId="3977"/>
    <cellStyle name="Note 9 3_ELC_final" xfId="3978"/>
    <cellStyle name="Note 9 4" xfId="3979"/>
    <cellStyle name="Note 9_ELC_final" xfId="3980"/>
    <cellStyle name="Notiz" xfId="3981"/>
    <cellStyle name="Notiz 2" xfId="3982"/>
    <cellStyle name="Notiz 3" xfId="3983"/>
    <cellStyle name="num_note" xfId="3984"/>
    <cellStyle name="Nuovo" xfId="3985"/>
    <cellStyle name="Nuovo 10" xfId="3986"/>
    <cellStyle name="Nuovo 11" xfId="3987"/>
    <cellStyle name="Nuovo 12" xfId="3988"/>
    <cellStyle name="Nuovo 13" xfId="3989"/>
    <cellStyle name="Nuovo 14" xfId="3990"/>
    <cellStyle name="Nuovo 15" xfId="3991"/>
    <cellStyle name="Nuovo 16" xfId="3992"/>
    <cellStyle name="Nuovo 17" xfId="3993"/>
    <cellStyle name="Nuovo 18" xfId="3994"/>
    <cellStyle name="Nuovo 19" xfId="3995"/>
    <cellStyle name="Nuovo 2" xfId="3996"/>
    <cellStyle name="Nuovo 20" xfId="3997"/>
    <cellStyle name="Nuovo 21" xfId="3998"/>
    <cellStyle name="Nuovo 22" xfId="3999"/>
    <cellStyle name="Nuovo 23" xfId="4000"/>
    <cellStyle name="Nuovo 24" xfId="4001"/>
    <cellStyle name="Nuovo 25" xfId="4002"/>
    <cellStyle name="Nuovo 26" xfId="4003"/>
    <cellStyle name="Nuovo 27" xfId="4004"/>
    <cellStyle name="Nuovo 28" xfId="4005"/>
    <cellStyle name="Nuovo 29" xfId="4006"/>
    <cellStyle name="Nuovo 3" xfId="4007"/>
    <cellStyle name="Nuovo 30" xfId="4008"/>
    <cellStyle name="Nuovo 31" xfId="4009"/>
    <cellStyle name="Nuovo 32" xfId="4010"/>
    <cellStyle name="Nuovo 33" xfId="4011"/>
    <cellStyle name="Nuovo 34" xfId="4012"/>
    <cellStyle name="Nuovo 35" xfId="4013"/>
    <cellStyle name="Nuovo 36" xfId="4014"/>
    <cellStyle name="Nuovo 37" xfId="4015"/>
    <cellStyle name="Nuovo 38" xfId="4016"/>
    <cellStyle name="Nuovo 38 2" xfId="4017"/>
    <cellStyle name="Nuovo 38 2 2" xfId="4018"/>
    <cellStyle name="Nuovo 38 3" xfId="4019"/>
    <cellStyle name="Nuovo 38 3 2" xfId="4020"/>
    <cellStyle name="Nuovo 38 3 3" xfId="4021"/>
    <cellStyle name="Nuovo 38 4" xfId="4022"/>
    <cellStyle name="Nuovo 4" xfId="4023"/>
    <cellStyle name="Nuovo 4 2" xfId="4024"/>
    <cellStyle name="Nuovo 5" xfId="4025"/>
    <cellStyle name="Nuovo 6" xfId="4026"/>
    <cellStyle name="Nuovo 7" xfId="4027"/>
    <cellStyle name="Nuovo 8" xfId="4028"/>
    <cellStyle name="Nuovo 9" xfId="4029"/>
    <cellStyle name="Összesen" xfId="4030"/>
    <cellStyle name="Output 10" xfId="4031"/>
    <cellStyle name="Output 11" xfId="4032"/>
    <cellStyle name="Output 12" xfId="4033"/>
    <cellStyle name="Output 13" xfId="4034"/>
    <cellStyle name="Output 14" xfId="4035"/>
    <cellStyle name="Output 15" xfId="4036"/>
    <cellStyle name="Output 16" xfId="4037"/>
    <cellStyle name="Output 17" xfId="4038"/>
    <cellStyle name="Output 18" xfId="4039"/>
    <cellStyle name="Output 19" xfId="4040"/>
    <cellStyle name="Output 2" xfId="4041"/>
    <cellStyle name="Output 2 10" xfId="4042"/>
    <cellStyle name="Output 2 11" xfId="4043"/>
    <cellStyle name="Output 2 2" xfId="4044"/>
    <cellStyle name="Output 2 3" xfId="4045"/>
    <cellStyle name="Output 2 4" xfId="4046"/>
    <cellStyle name="Output 2 5" xfId="4047"/>
    <cellStyle name="Output 2 6" xfId="4048"/>
    <cellStyle name="Output 2 7" xfId="4049"/>
    <cellStyle name="Output 2 8" xfId="4050"/>
    <cellStyle name="Output 2 9" xfId="4051"/>
    <cellStyle name="Output 20" xfId="4052"/>
    <cellStyle name="Output 21" xfId="4053"/>
    <cellStyle name="Output 22" xfId="4054"/>
    <cellStyle name="Output 23" xfId="4055"/>
    <cellStyle name="Output 24" xfId="4056"/>
    <cellStyle name="Output 25" xfId="4057"/>
    <cellStyle name="Output 26" xfId="4058"/>
    <cellStyle name="Output 27" xfId="4059"/>
    <cellStyle name="Output 28" xfId="4060"/>
    <cellStyle name="Output 29" xfId="4061"/>
    <cellStyle name="Output 3" xfId="4062"/>
    <cellStyle name="Output 3 2" xfId="4063"/>
    <cellStyle name="Output 3 2 2" xfId="4064"/>
    <cellStyle name="Output 3 3" xfId="4065"/>
    <cellStyle name="Output 30" xfId="4066"/>
    <cellStyle name="Output 31" xfId="4067"/>
    <cellStyle name="Output 32" xfId="4068"/>
    <cellStyle name="Output 33" xfId="4069"/>
    <cellStyle name="Output 34" xfId="4070"/>
    <cellStyle name="Output 35" xfId="4071"/>
    <cellStyle name="Output 36" xfId="4072"/>
    <cellStyle name="Output 37" xfId="4073"/>
    <cellStyle name="Output 38" xfId="4074"/>
    <cellStyle name="Output 39" xfId="4075"/>
    <cellStyle name="Output 4" xfId="4076"/>
    <cellStyle name="Output 4 2" xfId="4077"/>
    <cellStyle name="Output 40" xfId="4078"/>
    <cellStyle name="Output 41" xfId="4079"/>
    <cellStyle name="Output 42" xfId="4080"/>
    <cellStyle name="Output 43" xfId="4081"/>
    <cellStyle name="Output 5" xfId="4082"/>
    <cellStyle name="Output 5 2" xfId="4083"/>
    <cellStyle name="Output 6" xfId="4084"/>
    <cellStyle name="Output 6 2" xfId="4085"/>
    <cellStyle name="Output 7" xfId="4086"/>
    <cellStyle name="Output 8" xfId="4087"/>
    <cellStyle name="Output 9" xfId="4088"/>
    <cellStyle name="Pattern" xfId="4089"/>
    <cellStyle name="Percent 10" xfId="4090"/>
    <cellStyle name="Percent 10 10" xfId="4091"/>
    <cellStyle name="Percent 10 11" xfId="4092"/>
    <cellStyle name="Percent 10 12" xfId="4093"/>
    <cellStyle name="Percent 10 13" xfId="4094"/>
    <cellStyle name="Percent 10 14" xfId="4095"/>
    <cellStyle name="Percent 10 15" xfId="4096"/>
    <cellStyle name="Percent 10 16" xfId="4097"/>
    <cellStyle name="Percent 10 17" xfId="4098"/>
    <cellStyle name="Percent 10 18" xfId="4099"/>
    <cellStyle name="Percent 10 19" xfId="4100"/>
    <cellStyle name="Percent 10 2" xfId="4101"/>
    <cellStyle name="Percent 10 2 2" xfId="4102"/>
    <cellStyle name="Percent 10 20" xfId="4103"/>
    <cellStyle name="Percent 10 3" xfId="4104"/>
    <cellStyle name="Percent 10 3 2" xfId="4105"/>
    <cellStyle name="Percent 10 4" xfId="4106"/>
    <cellStyle name="Percent 10 4 2" xfId="4107"/>
    <cellStyle name="Percent 10 5" xfId="4108"/>
    <cellStyle name="Percent 10 5 2" xfId="4109"/>
    <cellStyle name="Percent 10 6" xfId="4110"/>
    <cellStyle name="Percent 10 6 2" xfId="4111"/>
    <cellStyle name="Percent 10 7" xfId="4112"/>
    <cellStyle name="Percent 10 7 2" xfId="4113"/>
    <cellStyle name="Percent 10 7 3" xfId="4114"/>
    <cellStyle name="Percent 10 7 4" xfId="4115"/>
    <cellStyle name="Percent 10 8" xfId="4116"/>
    <cellStyle name="Percent 10 8 2" xfId="4117"/>
    <cellStyle name="Percent 10 9" xfId="4118"/>
    <cellStyle name="Percent 11" xfId="4119"/>
    <cellStyle name="Percent 11 10" xfId="4120"/>
    <cellStyle name="Percent 11 2" xfId="4121"/>
    <cellStyle name="Percent 11 2 2" xfId="4122"/>
    <cellStyle name="Percent 11 3" xfId="4123"/>
    <cellStyle name="Percent 11 3 2" xfId="4124"/>
    <cellStyle name="Percent 11 4" xfId="4125"/>
    <cellStyle name="Percent 11 4 2" xfId="4126"/>
    <cellStyle name="Percent 11 5" xfId="4127"/>
    <cellStyle name="Percent 11 5 2" xfId="4128"/>
    <cellStyle name="Percent 11 6" xfId="4129"/>
    <cellStyle name="Percent 11 6 2" xfId="4130"/>
    <cellStyle name="Percent 11 7" xfId="4131"/>
    <cellStyle name="Percent 11 7 2" xfId="4132"/>
    <cellStyle name="Percent 11 7 3" xfId="4133"/>
    <cellStyle name="Percent 11 7 4" xfId="4134"/>
    <cellStyle name="Percent 11 8" xfId="4135"/>
    <cellStyle name="Percent 11 8 2" xfId="4136"/>
    <cellStyle name="Percent 11 9" xfId="4137"/>
    <cellStyle name="Percent 12" xfId="4138"/>
    <cellStyle name="Percent 12 10" xfId="4139"/>
    <cellStyle name="Percent 12 2" xfId="4140"/>
    <cellStyle name="Percent 12 2 2" xfId="4141"/>
    <cellStyle name="Percent 12 3" xfId="4142"/>
    <cellStyle name="Percent 12 3 2" xfId="4143"/>
    <cellStyle name="Percent 12 4" xfId="4144"/>
    <cellStyle name="Percent 12 4 2" xfId="4145"/>
    <cellStyle name="Percent 12 5" xfId="4146"/>
    <cellStyle name="Percent 12 5 2" xfId="4147"/>
    <cellStyle name="Percent 12 6" xfId="4148"/>
    <cellStyle name="Percent 12 6 2" xfId="4149"/>
    <cellStyle name="Percent 12 7" xfId="4150"/>
    <cellStyle name="Percent 12 7 2" xfId="4151"/>
    <cellStyle name="Percent 12 7 3" xfId="4152"/>
    <cellStyle name="Percent 12 7 4" xfId="4153"/>
    <cellStyle name="Percent 12 8" xfId="4154"/>
    <cellStyle name="Percent 12 8 2" xfId="4155"/>
    <cellStyle name="Percent 12 9" xfId="4156"/>
    <cellStyle name="Percent 13" xfId="4157"/>
    <cellStyle name="Percent 13 10" xfId="4158"/>
    <cellStyle name="Percent 13 2" xfId="4159"/>
    <cellStyle name="Percent 13 2 2" xfId="4160"/>
    <cellStyle name="Percent 13 3" xfId="4161"/>
    <cellStyle name="Percent 13 3 2" xfId="4162"/>
    <cellStyle name="Percent 13 4" xfId="4163"/>
    <cellStyle name="Percent 13 4 2" xfId="4164"/>
    <cellStyle name="Percent 13 5" xfId="4165"/>
    <cellStyle name="Percent 13 5 2" xfId="4166"/>
    <cellStyle name="Percent 13 6" xfId="4167"/>
    <cellStyle name="Percent 13 6 2" xfId="4168"/>
    <cellStyle name="Percent 13 7" xfId="4169"/>
    <cellStyle name="Percent 13 7 2" xfId="4170"/>
    <cellStyle name="Percent 13 7 3" xfId="4171"/>
    <cellStyle name="Percent 13 7 4" xfId="4172"/>
    <cellStyle name="Percent 13 8" xfId="4173"/>
    <cellStyle name="Percent 13 8 2" xfId="4174"/>
    <cellStyle name="Percent 13 9" xfId="4175"/>
    <cellStyle name="Percent 14" xfId="4176"/>
    <cellStyle name="Percent 14 10" xfId="4177"/>
    <cellStyle name="Percent 14 2" xfId="4178"/>
    <cellStyle name="Percent 14 2 2" xfId="4179"/>
    <cellStyle name="Percent 14 3" xfId="4180"/>
    <cellStyle name="Percent 14 3 2" xfId="4181"/>
    <cellStyle name="Percent 14 4" xfId="4182"/>
    <cellStyle name="Percent 14 4 2" xfId="4183"/>
    <cellStyle name="Percent 14 5" xfId="4184"/>
    <cellStyle name="Percent 14 5 2" xfId="4185"/>
    <cellStyle name="Percent 14 6" xfId="4186"/>
    <cellStyle name="Percent 14 6 2" xfId="4187"/>
    <cellStyle name="Percent 14 7" xfId="4188"/>
    <cellStyle name="Percent 14 7 2" xfId="4189"/>
    <cellStyle name="Percent 14 7 3" xfId="4190"/>
    <cellStyle name="Percent 14 7 4" xfId="4191"/>
    <cellStyle name="Percent 14 8" xfId="4192"/>
    <cellStyle name="Percent 14 8 2" xfId="4193"/>
    <cellStyle name="Percent 14 9" xfId="4194"/>
    <cellStyle name="Percent 15" xfId="4195"/>
    <cellStyle name="Percent 15 10" xfId="4196"/>
    <cellStyle name="Percent 15 11" xfId="4197"/>
    <cellStyle name="Percent 15 12" xfId="4198"/>
    <cellStyle name="Percent 15 13" xfId="4199"/>
    <cellStyle name="Percent 15 14" xfId="4200"/>
    <cellStyle name="Percent 15 15" xfId="4201"/>
    <cellStyle name="Percent 15 2" xfId="4202"/>
    <cellStyle name="Percent 15 2 2" xfId="4203"/>
    <cellStyle name="Percent 15 2 2 2" xfId="4204"/>
    <cellStyle name="Percent 15 2 3" xfId="4205"/>
    <cellStyle name="Percent 15 2 3 2" xfId="4206"/>
    <cellStyle name="Percent 15 2 4" xfId="4207"/>
    <cellStyle name="Percent 15 2 4 2" xfId="4208"/>
    <cellStyle name="Percent 15 2 5" xfId="4209"/>
    <cellStyle name="Percent 15 2 5 2" xfId="4210"/>
    <cellStyle name="Percent 15 2 6" xfId="4211"/>
    <cellStyle name="Percent 15 2 6 2" xfId="4212"/>
    <cellStyle name="Percent 15 2 7" xfId="4213"/>
    <cellStyle name="Percent 15 2 7 2" xfId="4214"/>
    <cellStyle name="Percent 15 2 8" xfId="4215"/>
    <cellStyle name="Percent 15 3" xfId="4216"/>
    <cellStyle name="Percent 15 3 2" xfId="4217"/>
    <cellStyle name="Percent 15 3 3" xfId="4218"/>
    <cellStyle name="Percent 15 3 3 2" xfId="4219"/>
    <cellStyle name="Percent 15 4" xfId="4220"/>
    <cellStyle name="Percent 15 4 2" xfId="4221"/>
    <cellStyle name="Percent 15 5" xfId="4222"/>
    <cellStyle name="Percent 15 5 2" xfId="4223"/>
    <cellStyle name="Percent 15 5 3" xfId="4224"/>
    <cellStyle name="Percent 15 5 3 2" xfId="4225"/>
    <cellStyle name="Percent 15 6" xfId="4226"/>
    <cellStyle name="Percent 15 6 2" xfId="4227"/>
    <cellStyle name="Percent 15 6 3" xfId="4228"/>
    <cellStyle name="Percent 15 6 3 2" xfId="4229"/>
    <cellStyle name="Percent 15 7" xfId="4230"/>
    <cellStyle name="Percent 15 7 2" xfId="4231"/>
    <cellStyle name="Percent 15 7 3" xfId="4232"/>
    <cellStyle name="Percent 15 7 4" xfId="4233"/>
    <cellStyle name="Percent 15 7 4 2" xfId="4234"/>
    <cellStyle name="Percent 15 8" xfId="4235"/>
    <cellStyle name="Percent 15 8 2" xfId="4236"/>
    <cellStyle name="Percent 15 9" xfId="4237"/>
    <cellStyle name="Percent 16" xfId="4238"/>
    <cellStyle name="Percent 16 2" xfId="4239"/>
    <cellStyle name="Percent 16 2 2" xfId="4240"/>
    <cellStyle name="Percent 16 3" xfId="4241"/>
    <cellStyle name="Percent 16 3 10" xfId="4242"/>
    <cellStyle name="Percent 16 3 11" xfId="4243"/>
    <cellStyle name="Percent 16 3 12" xfId="4244"/>
    <cellStyle name="Percent 16 3 13" xfId="4245"/>
    <cellStyle name="Percent 16 3 14" xfId="4246"/>
    <cellStyle name="Percent 16 3 15" xfId="4247"/>
    <cellStyle name="Percent 16 3 16" xfId="4248"/>
    <cellStyle name="Percent 16 3 17" xfId="4249"/>
    <cellStyle name="Percent 16 3 18" xfId="4250"/>
    <cellStyle name="Percent 16 3 2" xfId="4251"/>
    <cellStyle name="Percent 16 3 3" xfId="4252"/>
    <cellStyle name="Percent 16 3 4" xfId="4253"/>
    <cellStyle name="Percent 16 3 5" xfId="4254"/>
    <cellStyle name="Percent 16 3 6" xfId="4255"/>
    <cellStyle name="Percent 16 3 7" xfId="4256"/>
    <cellStyle name="Percent 16 3 8" xfId="4257"/>
    <cellStyle name="Percent 16 3 9" xfId="4258"/>
    <cellStyle name="Percent 16 4" xfId="4259"/>
    <cellStyle name="Percent 16 4 10" xfId="4260"/>
    <cellStyle name="Percent 16 4 11" xfId="4261"/>
    <cellStyle name="Percent 16 4 12" xfId="4262"/>
    <cellStyle name="Percent 16 4 13" xfId="4263"/>
    <cellStyle name="Percent 16 4 14" xfId="4264"/>
    <cellStyle name="Percent 16 4 15" xfId="4265"/>
    <cellStyle name="Percent 16 4 16" xfId="4266"/>
    <cellStyle name="Percent 16 4 17" xfId="4267"/>
    <cellStyle name="Percent 16 4 18" xfId="4268"/>
    <cellStyle name="Percent 16 4 2" xfId="4269"/>
    <cellStyle name="Percent 16 4 3" xfId="4270"/>
    <cellStyle name="Percent 16 4 4" xfId="4271"/>
    <cellStyle name="Percent 16 4 5" xfId="4272"/>
    <cellStyle name="Percent 16 4 6" xfId="4273"/>
    <cellStyle name="Percent 16 4 7" xfId="4274"/>
    <cellStyle name="Percent 16 4 8" xfId="4275"/>
    <cellStyle name="Percent 16 4 9" xfId="4276"/>
    <cellStyle name="Percent 16 5" xfId="4277"/>
    <cellStyle name="Percent 16 5 10" xfId="4278"/>
    <cellStyle name="Percent 16 5 11" xfId="4279"/>
    <cellStyle name="Percent 16 5 12" xfId="4280"/>
    <cellStyle name="Percent 16 5 13" xfId="4281"/>
    <cellStyle name="Percent 16 5 14" xfId="4282"/>
    <cellStyle name="Percent 16 5 15" xfId="4283"/>
    <cellStyle name="Percent 16 5 16" xfId="4284"/>
    <cellStyle name="Percent 16 5 17" xfId="4285"/>
    <cellStyle name="Percent 16 5 18" xfId="4286"/>
    <cellStyle name="Percent 16 5 2" xfId="4287"/>
    <cellStyle name="Percent 16 5 3" xfId="4288"/>
    <cellStyle name="Percent 16 5 4" xfId="4289"/>
    <cellStyle name="Percent 16 5 5" xfId="4290"/>
    <cellStyle name="Percent 16 5 6" xfId="4291"/>
    <cellStyle name="Percent 16 5 7" xfId="4292"/>
    <cellStyle name="Percent 16 5 8" xfId="4293"/>
    <cellStyle name="Percent 16 5 9" xfId="4294"/>
    <cellStyle name="Percent 16 6" xfId="4295"/>
    <cellStyle name="Percent 16 6 10" xfId="4296"/>
    <cellStyle name="Percent 16 6 11" xfId="4297"/>
    <cellStyle name="Percent 16 6 12" xfId="4298"/>
    <cellStyle name="Percent 16 6 13" xfId="4299"/>
    <cellStyle name="Percent 16 6 14" xfId="4300"/>
    <cellStyle name="Percent 16 6 15" xfId="4301"/>
    <cellStyle name="Percent 16 6 16" xfId="4302"/>
    <cellStyle name="Percent 16 6 17" xfId="4303"/>
    <cellStyle name="Percent 16 6 18" xfId="4304"/>
    <cellStyle name="Percent 16 6 2" xfId="4305"/>
    <cellStyle name="Percent 16 6 3" xfId="4306"/>
    <cellStyle name="Percent 16 6 4" xfId="4307"/>
    <cellStyle name="Percent 16 6 5" xfId="4308"/>
    <cellStyle name="Percent 16 6 6" xfId="4309"/>
    <cellStyle name="Percent 16 6 7" xfId="4310"/>
    <cellStyle name="Percent 16 6 8" xfId="4311"/>
    <cellStyle name="Percent 16 6 9" xfId="4312"/>
    <cellStyle name="Percent 16 7" xfId="4313"/>
    <cellStyle name="Percent 16 7 10" xfId="4314"/>
    <cellStyle name="Percent 16 7 11" xfId="4315"/>
    <cellStyle name="Percent 16 7 12" xfId="4316"/>
    <cellStyle name="Percent 16 7 13" xfId="4317"/>
    <cellStyle name="Percent 16 7 14" xfId="4318"/>
    <cellStyle name="Percent 16 7 15" xfId="4319"/>
    <cellStyle name="Percent 16 7 16" xfId="4320"/>
    <cellStyle name="Percent 16 7 17" xfId="4321"/>
    <cellStyle name="Percent 16 7 18" xfId="4322"/>
    <cellStyle name="Percent 16 7 2" xfId="4323"/>
    <cellStyle name="Percent 16 7 2 2" xfId="4324"/>
    <cellStyle name="Percent 16 7 3" xfId="4325"/>
    <cellStyle name="Percent 16 7 3 2" xfId="4326"/>
    <cellStyle name="Percent 16 7 4" xfId="4327"/>
    <cellStyle name="Percent 16 7 5" xfId="4328"/>
    <cellStyle name="Percent 16 7 6" xfId="4329"/>
    <cellStyle name="Percent 16 7 7" xfId="4330"/>
    <cellStyle name="Percent 16 7 8" xfId="4331"/>
    <cellStyle name="Percent 16 7 9" xfId="4332"/>
    <cellStyle name="Percent 16 8" xfId="4333"/>
    <cellStyle name="Percent 16 8 10" xfId="4334"/>
    <cellStyle name="Percent 16 8 11" xfId="4335"/>
    <cellStyle name="Percent 16 8 12" xfId="4336"/>
    <cellStyle name="Percent 16 8 13" xfId="4337"/>
    <cellStyle name="Percent 16 8 14" xfId="4338"/>
    <cellStyle name="Percent 16 8 15" xfId="4339"/>
    <cellStyle name="Percent 16 8 16" xfId="4340"/>
    <cellStyle name="Percent 16 8 17" xfId="4341"/>
    <cellStyle name="Percent 16 8 2" xfId="4342"/>
    <cellStyle name="Percent 16 8 3" xfId="4343"/>
    <cellStyle name="Percent 16 8 4" xfId="4344"/>
    <cellStyle name="Percent 16 8 5" xfId="4345"/>
    <cellStyle name="Percent 16 8 6" xfId="4346"/>
    <cellStyle name="Percent 16 8 7" xfId="4347"/>
    <cellStyle name="Percent 16 8 8" xfId="4348"/>
    <cellStyle name="Percent 16 8 9" xfId="4349"/>
    <cellStyle name="Percent 16 9" xfId="4350"/>
    <cellStyle name="Percent 16 9 10" xfId="4351"/>
    <cellStyle name="Percent 16 9 11" xfId="4352"/>
    <cellStyle name="Percent 16 9 12" xfId="4353"/>
    <cellStyle name="Percent 16 9 13" xfId="4354"/>
    <cellStyle name="Percent 16 9 14" xfId="4355"/>
    <cellStyle name="Percent 16 9 15" xfId="4356"/>
    <cellStyle name="Percent 16 9 16" xfId="4357"/>
    <cellStyle name="Percent 16 9 17" xfId="4358"/>
    <cellStyle name="Percent 16 9 2" xfId="4359"/>
    <cellStyle name="Percent 16 9 3" xfId="4360"/>
    <cellStyle name="Percent 16 9 4" xfId="4361"/>
    <cellStyle name="Percent 16 9 5" xfId="4362"/>
    <cellStyle name="Percent 16 9 6" xfId="4363"/>
    <cellStyle name="Percent 16 9 7" xfId="4364"/>
    <cellStyle name="Percent 16 9 8" xfId="4365"/>
    <cellStyle name="Percent 16 9 9" xfId="4366"/>
    <cellStyle name="Percent 17" xfId="4367"/>
    <cellStyle name="Percent 17 2" xfId="4368"/>
    <cellStyle name="Percent 17 2 2" xfId="4369"/>
    <cellStyle name="Percent 17 3" xfId="4370"/>
    <cellStyle name="Percent 17 4" xfId="4371"/>
    <cellStyle name="Percent 17 5" xfId="4372"/>
    <cellStyle name="Percent 17 6" xfId="4373"/>
    <cellStyle name="Percent 17 7" xfId="4374"/>
    <cellStyle name="Percent 17 7 2" xfId="4375"/>
    <cellStyle name="Percent 17 7 3" xfId="4376"/>
    <cellStyle name="Percent 17 8" xfId="4377"/>
    <cellStyle name="Percent 17 8 2" xfId="4378"/>
    <cellStyle name="Percent 17 9" xfId="4379"/>
    <cellStyle name="Percent 17 9 2" xfId="4380"/>
    <cellStyle name="Percent 17 9 3" xfId="4381"/>
    <cellStyle name="Percent 17 9 3 2" xfId="4382"/>
    <cellStyle name="Percent 17 9 3 3" xfId="4383"/>
    <cellStyle name="Percent 17 9 4" xfId="4384"/>
    <cellStyle name="Percent 17 9 5" xfId="4385"/>
    <cellStyle name="Percent 18" xfId="4386"/>
    <cellStyle name="Percent 18 2" xfId="4387"/>
    <cellStyle name="Percent 18 3" xfId="4388"/>
    <cellStyle name="Percent 19" xfId="4389"/>
    <cellStyle name="Percent 2" xfId="4390"/>
    <cellStyle name="Percent 2 10" xfId="4391"/>
    <cellStyle name="Percent 2 10 2" xfId="4392"/>
    <cellStyle name="Percent 2 10 3" xfId="4393"/>
    <cellStyle name="Percent 2 10 4" xfId="4394"/>
    <cellStyle name="Percent 2 10 5" xfId="4395"/>
    <cellStyle name="Percent 2 10 6" xfId="4396"/>
    <cellStyle name="Percent 2 10 7" xfId="4397"/>
    <cellStyle name="Percent 2 10 8" xfId="4398"/>
    <cellStyle name="Percent 2 11" xfId="4399"/>
    <cellStyle name="Percent 2 11 2" xfId="4400"/>
    <cellStyle name="Percent 2 11 3" xfId="4401"/>
    <cellStyle name="Percent 2 11 4" xfId="4402"/>
    <cellStyle name="Percent 2 11 5" xfId="4403"/>
    <cellStyle name="Percent 2 11 6" xfId="4404"/>
    <cellStyle name="Percent 2 11 7" xfId="4405"/>
    <cellStyle name="Percent 2 11 8" xfId="4406"/>
    <cellStyle name="Percent 2 12" xfId="4407"/>
    <cellStyle name="Percent 2 13" xfId="4408"/>
    <cellStyle name="Percent 2 14" xfId="4409"/>
    <cellStyle name="Percent 2 15" xfId="4410"/>
    <cellStyle name="Percent 2 16" xfId="4411"/>
    <cellStyle name="Percent 2 17" xfId="4412"/>
    <cellStyle name="Percent 2 18" xfId="4413"/>
    <cellStyle name="Percent 2 19" xfId="4414"/>
    <cellStyle name="Percent 2 2" xfId="4415"/>
    <cellStyle name="Percent 2 2 2" xfId="4416"/>
    <cellStyle name="Percent 2 2 3" xfId="4417"/>
    <cellStyle name="Percent 2 2 3 2" xfId="4418"/>
    <cellStyle name="Percent 2 2 3 3" xfId="4419"/>
    <cellStyle name="Percent 2 2 3 4" xfId="4420"/>
    <cellStyle name="Percent 2 2 4" xfId="4421"/>
    <cellStyle name="Percent 2 2 4 2" xfId="4422"/>
    <cellStyle name="Percent 2 2 5" xfId="4423"/>
    <cellStyle name="Percent 2 2 6" xfId="4424"/>
    <cellStyle name="Percent 2 2 6 2" xfId="4425"/>
    <cellStyle name="Percent 2 2 7" xfId="4426"/>
    <cellStyle name="Percent 2 2 7 2" xfId="4427"/>
    <cellStyle name="Percent 2 2 8" xfId="4428"/>
    <cellStyle name="Percent 2 2 9" xfId="4429"/>
    <cellStyle name="Percent 2 20" xfId="4430"/>
    <cellStyle name="Percent 2 20 2" xfId="4431"/>
    <cellStyle name="Percent 2 20 2 2" xfId="4432"/>
    <cellStyle name="Percent 2 20 2 3" xfId="4433"/>
    <cellStyle name="Percent 2 20 2 3 2" xfId="4434"/>
    <cellStyle name="Percent 2 20 2 3 3" xfId="4435"/>
    <cellStyle name="Percent 2 20 2 4" xfId="4436"/>
    <cellStyle name="Percent 2 20 2 5" xfId="4437"/>
    <cellStyle name="Percent 2 21" xfId="4438"/>
    <cellStyle name="Percent 2 22" xfId="4439"/>
    <cellStyle name="Percent 2 23" xfId="4440"/>
    <cellStyle name="Percent 2 24" xfId="4441"/>
    <cellStyle name="Percent 2 25" xfId="4442"/>
    <cellStyle name="Percent 2 26" xfId="4443"/>
    <cellStyle name="Percent 2 27" xfId="4444"/>
    <cellStyle name="Percent 2 28" xfId="4445"/>
    <cellStyle name="Percent 2 29" xfId="4446"/>
    <cellStyle name="Percent 2 3" xfId="4447"/>
    <cellStyle name="Percent 2 3 10" xfId="4448"/>
    <cellStyle name="Percent 2 3 11" xfId="4449"/>
    <cellStyle name="Percent 2 3 12" xfId="4450"/>
    <cellStyle name="Percent 2 3 13" xfId="4451"/>
    <cellStyle name="Percent 2 3 14" xfId="4452"/>
    <cellStyle name="Percent 2 3 15" xfId="4453"/>
    <cellStyle name="Percent 2 3 16" xfId="4454"/>
    <cellStyle name="Percent 2 3 2" xfId="4455"/>
    <cellStyle name="Percent 2 3 3" xfId="4456"/>
    <cellStyle name="Percent 2 3 3 2" xfId="4457"/>
    <cellStyle name="Percent 2 3 3 3" xfId="4458"/>
    <cellStyle name="Percent 2 3 3 3 2" xfId="4459"/>
    <cellStyle name="Percent 2 3 3 3 3" xfId="4460"/>
    <cellStyle name="Percent 2 3 3 3 4" xfId="4461"/>
    <cellStyle name="Percent 2 3 3 3 4 2" xfId="4462"/>
    <cellStyle name="Percent 2 3 4" xfId="4463"/>
    <cellStyle name="Percent 2 3 5" xfId="4464"/>
    <cellStyle name="Percent 2 3 5 2" xfId="4465"/>
    <cellStyle name="Percent 2 3 6" xfId="4466"/>
    <cellStyle name="Percent 2 3 7" xfId="4467"/>
    <cellStyle name="Percent 2 3 8" xfId="4468"/>
    <cellStyle name="Percent 2 3 9" xfId="4469"/>
    <cellStyle name="Percent 2 30" xfId="4470"/>
    <cellStyle name="Percent 2 31" xfId="4471"/>
    <cellStyle name="Percent 2 32" xfId="4472"/>
    <cellStyle name="Percent 2 33" xfId="4473"/>
    <cellStyle name="Percent 2 33 2" xfId="4474"/>
    <cellStyle name="Percent 2 34" xfId="4475"/>
    <cellStyle name="Percent 2 34 2" xfId="4476"/>
    <cellStyle name="Percent 2 35" xfId="4477"/>
    <cellStyle name="Percent 2 35 2" xfId="4478"/>
    <cellStyle name="Percent 2 36" xfId="4479"/>
    <cellStyle name="Percent 2 36 2" xfId="4480"/>
    <cellStyle name="Percent 2 37" xfId="4481"/>
    <cellStyle name="Percent 2 37 2" xfId="4482"/>
    <cellStyle name="Percent 2 38" xfId="4483"/>
    <cellStyle name="Percent 2 38 2" xfId="4484"/>
    <cellStyle name="Percent 2 39" xfId="4485"/>
    <cellStyle name="Percent 2 39 2" xfId="4486"/>
    <cellStyle name="Percent 2 4" xfId="4487"/>
    <cellStyle name="Percent 2 4 10" xfId="4488"/>
    <cellStyle name="Percent 2 4 10 2" xfId="4489"/>
    <cellStyle name="Percent 2 4 11" xfId="4490"/>
    <cellStyle name="Percent 2 4 11 2" xfId="4491"/>
    <cellStyle name="Percent 2 4 12" xfId="4492"/>
    <cellStyle name="Percent 2 4 12 2" xfId="4493"/>
    <cellStyle name="Percent 2 4 13" xfId="4494"/>
    <cellStyle name="Percent 2 4 13 2" xfId="4495"/>
    <cellStyle name="Percent 2 4 14" xfId="4496"/>
    <cellStyle name="Percent 2 4 14 2" xfId="4497"/>
    <cellStyle name="Percent 2 4 15" xfId="4498"/>
    <cellStyle name="Percent 2 4 15 2" xfId="4499"/>
    <cellStyle name="Percent 2 4 16" xfId="4500"/>
    <cellStyle name="Percent 2 4 16 2" xfId="4501"/>
    <cellStyle name="Percent 2 4 17" xfId="4502"/>
    <cellStyle name="Percent 2 4 2" xfId="4503"/>
    <cellStyle name="Percent 2 4 2 2" xfId="4504"/>
    <cellStyle name="Percent 2 4 3" xfId="4505"/>
    <cellStyle name="Percent 2 4 3 2" xfId="4506"/>
    <cellStyle name="Percent 2 4 4" xfId="4507"/>
    <cellStyle name="Percent 2 4 4 2" xfId="4508"/>
    <cellStyle name="Percent 2 4 5" xfId="4509"/>
    <cellStyle name="Percent 2 4 5 2" xfId="4510"/>
    <cellStyle name="Percent 2 4 6" xfId="4511"/>
    <cellStyle name="Percent 2 4 6 2" xfId="4512"/>
    <cellStyle name="Percent 2 4 7" xfId="4513"/>
    <cellStyle name="Percent 2 4 7 2" xfId="4514"/>
    <cellStyle name="Percent 2 4 8" xfId="4515"/>
    <cellStyle name="Percent 2 4 8 2" xfId="4516"/>
    <cellStyle name="Percent 2 4 9" xfId="4517"/>
    <cellStyle name="Percent 2 4 9 2" xfId="4518"/>
    <cellStyle name="Percent 2 40" xfId="4519"/>
    <cellStyle name="Percent 2 40 2" xfId="4520"/>
    <cellStyle name="Percent 2 41" xfId="4521"/>
    <cellStyle name="Percent 2 41 2" xfId="4522"/>
    <cellStyle name="Percent 2 42" xfId="4523"/>
    <cellStyle name="Percent 2 42 2" xfId="4524"/>
    <cellStyle name="Percent 2 43" xfId="4525"/>
    <cellStyle name="Percent 2 43 2" xfId="4526"/>
    <cellStyle name="Percent 2 44" xfId="4527"/>
    <cellStyle name="Percent 2 44 2" xfId="4528"/>
    <cellStyle name="Percent 2 45" xfId="4529"/>
    <cellStyle name="Percent 2 45 2" xfId="4530"/>
    <cellStyle name="Percent 2 46" xfId="4531"/>
    <cellStyle name="Percent 2 46 2" xfId="4532"/>
    <cellStyle name="Percent 2 47" xfId="4533"/>
    <cellStyle name="Percent 2 47 2" xfId="4534"/>
    <cellStyle name="Percent 2 48" xfId="4535"/>
    <cellStyle name="Percent 2 48 2" xfId="4536"/>
    <cellStyle name="Percent 2 48 2 2" xfId="4537"/>
    <cellStyle name="Percent 2 48 3" xfId="4538"/>
    <cellStyle name="Percent 2 48 4" xfId="4539"/>
    <cellStyle name="Percent 2 49" xfId="4540"/>
    <cellStyle name="Percent 2 49 2" xfId="4541"/>
    <cellStyle name="Percent 2 49 3" xfId="4542"/>
    <cellStyle name="Percent 2 5" xfId="4543"/>
    <cellStyle name="Percent 2 5 10" xfId="4544"/>
    <cellStyle name="Percent 2 5 10 2" xfId="4545"/>
    <cellStyle name="Percent 2 5 11" xfId="4546"/>
    <cellStyle name="Percent 2 5 11 2" xfId="4547"/>
    <cellStyle name="Percent 2 5 12" xfId="4548"/>
    <cellStyle name="Percent 2 5 12 2" xfId="4549"/>
    <cellStyle name="Percent 2 5 13" xfId="4550"/>
    <cellStyle name="Percent 2 5 13 2" xfId="4551"/>
    <cellStyle name="Percent 2 5 14" xfId="4552"/>
    <cellStyle name="Percent 2 5 14 2" xfId="4553"/>
    <cellStyle name="Percent 2 5 15" xfId="4554"/>
    <cellStyle name="Percent 2 5 15 2" xfId="4555"/>
    <cellStyle name="Percent 2 5 16" xfId="4556"/>
    <cellStyle name="Percent 2 5 2" xfId="4557"/>
    <cellStyle name="Percent 2 5 2 2" xfId="4558"/>
    <cellStyle name="Percent 2 5 3" xfId="4559"/>
    <cellStyle name="Percent 2 5 3 2" xfId="4560"/>
    <cellStyle name="Percent 2 5 4" xfId="4561"/>
    <cellStyle name="Percent 2 5 4 2" xfId="4562"/>
    <cellStyle name="Percent 2 5 5" xfId="4563"/>
    <cellStyle name="Percent 2 5 5 2" xfId="4564"/>
    <cellStyle name="Percent 2 5 6" xfId="4565"/>
    <cellStyle name="Percent 2 5 6 2" xfId="4566"/>
    <cellStyle name="Percent 2 5 7" xfId="4567"/>
    <cellStyle name="Percent 2 5 7 2" xfId="4568"/>
    <cellStyle name="Percent 2 5 8" xfId="4569"/>
    <cellStyle name="Percent 2 5 8 2" xfId="4570"/>
    <cellStyle name="Percent 2 5 9" xfId="4571"/>
    <cellStyle name="Percent 2 5 9 2" xfId="4572"/>
    <cellStyle name="Percent 2 50" xfId="4573"/>
    <cellStyle name="Percent 2 6" xfId="4574"/>
    <cellStyle name="Percent 2 6 10" xfId="4575"/>
    <cellStyle name="Percent 2 6 10 2" xfId="4576"/>
    <cellStyle name="Percent 2 6 11" xfId="4577"/>
    <cellStyle name="Percent 2 6 11 2" xfId="4578"/>
    <cellStyle name="Percent 2 6 12" xfId="4579"/>
    <cellStyle name="Percent 2 6 12 2" xfId="4580"/>
    <cellStyle name="Percent 2 6 13" xfId="4581"/>
    <cellStyle name="Percent 2 6 13 2" xfId="4582"/>
    <cellStyle name="Percent 2 6 14" xfId="4583"/>
    <cellStyle name="Percent 2 6 14 2" xfId="4584"/>
    <cellStyle name="Percent 2 6 15" xfId="4585"/>
    <cellStyle name="Percent 2 6 15 2" xfId="4586"/>
    <cellStyle name="Percent 2 6 16" xfId="4587"/>
    <cellStyle name="Percent 2 6 2" xfId="4588"/>
    <cellStyle name="Percent 2 6 2 2" xfId="4589"/>
    <cellStyle name="Percent 2 6 3" xfId="4590"/>
    <cellStyle name="Percent 2 6 3 2" xfId="4591"/>
    <cellStyle name="Percent 2 6 4" xfId="4592"/>
    <cellStyle name="Percent 2 6 4 2" xfId="4593"/>
    <cellStyle name="Percent 2 6 5" xfId="4594"/>
    <cellStyle name="Percent 2 6 5 2" xfId="4595"/>
    <cellStyle name="Percent 2 6 6" xfId="4596"/>
    <cellStyle name="Percent 2 6 6 2" xfId="4597"/>
    <cellStyle name="Percent 2 6 7" xfId="4598"/>
    <cellStyle name="Percent 2 6 7 2" xfId="4599"/>
    <cellStyle name="Percent 2 6 8" xfId="4600"/>
    <cellStyle name="Percent 2 6 8 2" xfId="4601"/>
    <cellStyle name="Percent 2 6 9" xfId="4602"/>
    <cellStyle name="Percent 2 6 9 2" xfId="4603"/>
    <cellStyle name="Percent 2 7" xfId="4604"/>
    <cellStyle name="Percent 2 7 2" xfId="4605"/>
    <cellStyle name="Percent 2 7 2 2" xfId="4606"/>
    <cellStyle name="Percent 2 7 3" xfId="4607"/>
    <cellStyle name="Percent 2 7 3 2" xfId="4608"/>
    <cellStyle name="Percent 2 7 4" xfId="4609"/>
    <cellStyle name="Percent 2 7 4 2" xfId="4610"/>
    <cellStyle name="Percent 2 7 5" xfId="4611"/>
    <cellStyle name="Percent 2 7 5 2" xfId="4612"/>
    <cellStyle name="Percent 2 7 6" xfId="4613"/>
    <cellStyle name="Percent 2 7 6 2" xfId="4614"/>
    <cellStyle name="Percent 2 7 7" xfId="4615"/>
    <cellStyle name="Percent 2 7 7 2" xfId="4616"/>
    <cellStyle name="Percent 2 7 8" xfId="4617"/>
    <cellStyle name="Percent 2 7 8 2" xfId="4618"/>
    <cellStyle name="Percent 2 7 9" xfId="4619"/>
    <cellStyle name="Percent 2 8" xfId="4620"/>
    <cellStyle name="Percent 2 8 10" xfId="4621"/>
    <cellStyle name="Percent 2 8 2" xfId="4622"/>
    <cellStyle name="Percent 2 8 2 2" xfId="4623"/>
    <cellStyle name="Percent 2 8 2 3" xfId="4624"/>
    <cellStyle name="Percent 2 8 3" xfId="4625"/>
    <cellStyle name="Percent 2 8 3 2" xfId="4626"/>
    <cellStyle name="Percent 2 8 3 3" xfId="4627"/>
    <cellStyle name="Percent 2 8 4" xfId="4628"/>
    <cellStyle name="Percent 2 8 4 2" xfId="4629"/>
    <cellStyle name="Percent 2 8 4 3" xfId="4630"/>
    <cellStyle name="Percent 2 8 5" xfId="4631"/>
    <cellStyle name="Percent 2 8 5 2" xfId="4632"/>
    <cellStyle name="Percent 2 8 5 3" xfId="4633"/>
    <cellStyle name="Percent 2 8 6" xfId="4634"/>
    <cellStyle name="Percent 2 8 6 2" xfId="4635"/>
    <cellStyle name="Percent 2 8 6 3" xfId="4636"/>
    <cellStyle name="Percent 2 8 7" xfId="4637"/>
    <cellStyle name="Percent 2 8 7 2" xfId="4638"/>
    <cellStyle name="Percent 2 8 7 3" xfId="4639"/>
    <cellStyle name="Percent 2 8 8" xfId="4640"/>
    <cellStyle name="Percent 2 8 8 2" xfId="4641"/>
    <cellStyle name="Percent 2 8 8 3" xfId="4642"/>
    <cellStyle name="Percent 2 8 9" xfId="4643"/>
    <cellStyle name="Percent 2 9" xfId="4644"/>
    <cellStyle name="Percent 2 9 10" xfId="4645"/>
    <cellStyle name="Percent 2 9 2" xfId="4646"/>
    <cellStyle name="Percent 2 9 2 2" xfId="4647"/>
    <cellStyle name="Percent 2 9 2 3" xfId="4648"/>
    <cellStyle name="Percent 2 9 3" xfId="4649"/>
    <cellStyle name="Percent 2 9 3 2" xfId="4650"/>
    <cellStyle name="Percent 2 9 3 3" xfId="4651"/>
    <cellStyle name="Percent 2 9 4" xfId="4652"/>
    <cellStyle name="Percent 2 9 4 2" xfId="4653"/>
    <cellStyle name="Percent 2 9 4 3" xfId="4654"/>
    <cellStyle name="Percent 2 9 5" xfId="4655"/>
    <cellStyle name="Percent 2 9 5 2" xfId="4656"/>
    <cellStyle name="Percent 2 9 5 3" xfId="4657"/>
    <cellStyle name="Percent 2 9 6" xfId="4658"/>
    <cellStyle name="Percent 2 9 6 2" xfId="4659"/>
    <cellStyle name="Percent 2 9 6 3" xfId="4660"/>
    <cellStyle name="Percent 2 9 7" xfId="4661"/>
    <cellStyle name="Percent 2 9 7 2" xfId="4662"/>
    <cellStyle name="Percent 2 9 7 3" xfId="4663"/>
    <cellStyle name="Percent 2 9 8" xfId="4664"/>
    <cellStyle name="Percent 2 9 8 2" xfId="4665"/>
    <cellStyle name="Percent 2 9 8 3" xfId="4666"/>
    <cellStyle name="Percent 2 9 9" xfId="4667"/>
    <cellStyle name="Percent 20" xfId="4668"/>
    <cellStyle name="Percent 20 10" xfId="4669"/>
    <cellStyle name="Percent 20 2" xfId="4670"/>
    <cellStyle name="Percent 20 2 2" xfId="4671"/>
    <cellStyle name="Percent 20 2 2 2" xfId="4672"/>
    <cellStyle name="Percent 20 2 3" xfId="4673"/>
    <cellStyle name="Percent 20 2 4" xfId="4674"/>
    <cellStyle name="Percent 20 3" xfId="4675"/>
    <cellStyle name="Percent 20 3 2" xfId="4676"/>
    <cellStyle name="Percent 20 3 3" xfId="4677"/>
    <cellStyle name="Percent 20 4" xfId="4678"/>
    <cellStyle name="Percent 20 4 2" xfId="4679"/>
    <cellStyle name="Percent 20 4 3" xfId="4680"/>
    <cellStyle name="Percent 20 5" xfId="4681"/>
    <cellStyle name="Percent 20 5 2" xfId="4682"/>
    <cellStyle name="Percent 20 5 3" xfId="4683"/>
    <cellStyle name="Percent 20 6" xfId="4684"/>
    <cellStyle name="Percent 20 6 2" xfId="4685"/>
    <cellStyle name="Percent 20 6 3" xfId="4686"/>
    <cellStyle name="Percent 20 7" xfId="4687"/>
    <cellStyle name="Percent 20 7 2" xfId="4688"/>
    <cellStyle name="Percent 20 7 2 2" xfId="4689"/>
    <cellStyle name="Percent 20 7 2 3" xfId="4690"/>
    <cellStyle name="Percent 20 7 3" xfId="4691"/>
    <cellStyle name="Percent 20 7 3 2" xfId="4692"/>
    <cellStyle name="Percent 20 7 3 3" xfId="4693"/>
    <cellStyle name="Percent 20 7 4" xfId="4694"/>
    <cellStyle name="Percent 20 7 5" xfId="4695"/>
    <cellStyle name="Percent 20 8" xfId="4696"/>
    <cellStyle name="Percent 20 8 2" xfId="4697"/>
    <cellStyle name="Percent 20 9" xfId="4698"/>
    <cellStyle name="Percent 21" xfId="4699"/>
    <cellStyle name="Percent 21 2" xfId="4700"/>
    <cellStyle name="Percent 21 2 2" xfId="4701"/>
    <cellStyle name="Percent 21 2 3" xfId="4702"/>
    <cellStyle name="Percent 21 3" xfId="4703"/>
    <cellStyle name="Percent 21 3 2" xfId="4704"/>
    <cellStyle name="Percent 21 3 3" xfId="4705"/>
    <cellStyle name="Percent 21 4" xfId="4706"/>
    <cellStyle name="Percent 21 4 2" xfId="4707"/>
    <cellStyle name="Percent 21 4 3" xfId="4708"/>
    <cellStyle name="Percent 21 5" xfId="4709"/>
    <cellStyle name="Percent 21 5 2" xfId="4710"/>
    <cellStyle name="Percent 21 5 3" xfId="4711"/>
    <cellStyle name="Percent 21 6" xfId="4712"/>
    <cellStyle name="Percent 21 6 2" xfId="4713"/>
    <cellStyle name="Percent 21 6 3" xfId="4714"/>
    <cellStyle name="Percent 21 7" xfId="4715"/>
    <cellStyle name="Percent 21 7 2" xfId="4716"/>
    <cellStyle name="Percent 21 7 2 2" xfId="4717"/>
    <cellStyle name="Percent 21 7 2 3" xfId="4718"/>
    <cellStyle name="Percent 21 7 3" xfId="4719"/>
    <cellStyle name="Percent 21 7 3 2" xfId="4720"/>
    <cellStyle name="Percent 21 7 3 3" xfId="4721"/>
    <cellStyle name="Percent 21 7 4" xfId="4722"/>
    <cellStyle name="Percent 21 7 5" xfId="4723"/>
    <cellStyle name="Percent 21 8" xfId="4724"/>
    <cellStyle name="Percent 21 9" xfId="4725"/>
    <cellStyle name="Percent 22" xfId="4726"/>
    <cellStyle name="Percent 22 2" xfId="4727"/>
    <cellStyle name="Percent 22 2 2" xfId="4728"/>
    <cellStyle name="Percent 22 2 3" xfId="4729"/>
    <cellStyle name="Percent 22 3" xfId="4730"/>
    <cellStyle name="Percent 22 3 2" xfId="4731"/>
    <cellStyle name="Percent 22 3 3" xfId="4732"/>
    <cellStyle name="Percent 22 4" xfId="4733"/>
    <cellStyle name="Percent 22 4 2" xfId="4734"/>
    <cellStyle name="Percent 22 4 3" xfId="4735"/>
    <cellStyle name="Percent 22 5" xfId="4736"/>
    <cellStyle name="Percent 22 5 2" xfId="4737"/>
    <cellStyle name="Percent 22 5 3" xfId="4738"/>
    <cellStyle name="Percent 22 6" xfId="4739"/>
    <cellStyle name="Percent 22 6 2" xfId="4740"/>
    <cellStyle name="Percent 22 6 3" xfId="4741"/>
    <cellStyle name="Percent 22 7" xfId="4742"/>
    <cellStyle name="Percent 22 7 2" xfId="4743"/>
    <cellStyle name="Percent 22 7 2 2" xfId="4744"/>
    <cellStyle name="Percent 22 7 2 3" xfId="4745"/>
    <cellStyle name="Percent 22 7 3" xfId="4746"/>
    <cellStyle name="Percent 22 7 3 2" xfId="4747"/>
    <cellStyle name="Percent 22 7 3 3" xfId="4748"/>
    <cellStyle name="Percent 22 7 4" xfId="4749"/>
    <cellStyle name="Percent 22 7 5" xfId="4750"/>
    <cellStyle name="Percent 22 8" xfId="4751"/>
    <cellStyle name="Percent 22 9" xfId="4752"/>
    <cellStyle name="Percent 23" xfId="4753"/>
    <cellStyle name="Percent 23 2" xfId="4754"/>
    <cellStyle name="Percent 23 2 2" xfId="4755"/>
    <cellStyle name="Percent 23 2 3" xfId="4756"/>
    <cellStyle name="Percent 23 3" xfId="4757"/>
    <cellStyle name="Percent 23 3 2" xfId="4758"/>
    <cellStyle name="Percent 23 3 3" xfId="4759"/>
    <cellStyle name="Percent 23 4" xfId="4760"/>
    <cellStyle name="Percent 23 4 2" xfId="4761"/>
    <cellStyle name="Percent 23 4 3" xfId="4762"/>
    <cellStyle name="Percent 23 5" xfId="4763"/>
    <cellStyle name="Percent 23 5 2" xfId="4764"/>
    <cellStyle name="Percent 23 5 3" xfId="4765"/>
    <cellStyle name="Percent 23 6" xfId="4766"/>
    <cellStyle name="Percent 23 6 2" xfId="4767"/>
    <cellStyle name="Percent 23 6 3" xfId="4768"/>
    <cellStyle name="Percent 23 7" xfId="4769"/>
    <cellStyle name="Percent 23 7 2" xfId="4770"/>
    <cellStyle name="Percent 23 7 2 2" xfId="4771"/>
    <cellStyle name="Percent 23 7 2 3" xfId="4772"/>
    <cellStyle name="Percent 23 7 3" xfId="4773"/>
    <cellStyle name="Percent 23 7 3 2" xfId="4774"/>
    <cellStyle name="Percent 23 7 3 3" xfId="4775"/>
    <cellStyle name="Percent 23 7 4" xfId="4776"/>
    <cellStyle name="Percent 23 7 5" xfId="4777"/>
    <cellStyle name="Percent 23 8" xfId="4778"/>
    <cellStyle name="Percent 23 9" xfId="4779"/>
    <cellStyle name="Percent 24" xfId="4780"/>
    <cellStyle name="Percent 24 2" xfId="4781"/>
    <cellStyle name="Percent 24 2 2" xfId="4782"/>
    <cellStyle name="Percent 24 2 3" xfId="4783"/>
    <cellStyle name="Percent 24 3" xfId="4784"/>
    <cellStyle name="Percent 24 3 2" xfId="4785"/>
    <cellStyle name="Percent 24 3 3" xfId="4786"/>
    <cellStyle name="Percent 24 4" xfId="4787"/>
    <cellStyle name="Percent 24 4 2" xfId="4788"/>
    <cellStyle name="Percent 24 4 3" xfId="4789"/>
    <cellStyle name="Percent 24 5" xfId="4790"/>
    <cellStyle name="Percent 24 5 2" xfId="4791"/>
    <cellStyle name="Percent 24 5 3" xfId="4792"/>
    <cellStyle name="Percent 24 6" xfId="4793"/>
    <cellStyle name="Percent 24 6 2" xfId="4794"/>
    <cellStyle name="Percent 24 6 3" xfId="4795"/>
    <cellStyle name="Percent 24 7" xfId="4796"/>
    <cellStyle name="Percent 24 7 2" xfId="4797"/>
    <cellStyle name="Percent 24 7 2 2" xfId="4798"/>
    <cellStyle name="Percent 24 7 2 3" xfId="4799"/>
    <cellStyle name="Percent 24 7 3" xfId="4800"/>
    <cellStyle name="Percent 24 7 3 2" xfId="4801"/>
    <cellStyle name="Percent 24 7 3 3" xfId="4802"/>
    <cellStyle name="Percent 24 7 4" xfId="4803"/>
    <cellStyle name="Percent 24 7 5" xfId="4804"/>
    <cellStyle name="Percent 25" xfId="4805"/>
    <cellStyle name="Percent 25 2" xfId="4806"/>
    <cellStyle name="Percent 25 2 2" xfId="4807"/>
    <cellStyle name="Percent 25 2 3" xfId="4808"/>
    <cellStyle name="Percent 25 3" xfId="4809"/>
    <cellStyle name="Percent 25 3 2" xfId="4810"/>
    <cellStyle name="Percent 25 3 3" xfId="4811"/>
    <cellStyle name="Percent 25 4" xfId="4812"/>
    <cellStyle name="Percent 25 4 2" xfId="4813"/>
    <cellStyle name="Percent 25 4 3" xfId="4814"/>
    <cellStyle name="Percent 25 5" xfId="4815"/>
    <cellStyle name="Percent 25 5 2" xfId="4816"/>
    <cellStyle name="Percent 25 5 3" xfId="4817"/>
    <cellStyle name="Percent 25 6" xfId="4818"/>
    <cellStyle name="Percent 25 6 2" xfId="4819"/>
    <cellStyle name="Percent 25 6 3" xfId="4820"/>
    <cellStyle name="Percent 25 7" xfId="4821"/>
    <cellStyle name="Percent 25 7 2" xfId="4822"/>
    <cellStyle name="Percent 25 7 2 2" xfId="4823"/>
    <cellStyle name="Percent 25 7 2 3" xfId="4824"/>
    <cellStyle name="Percent 25 7 3" xfId="4825"/>
    <cellStyle name="Percent 25 7 3 2" xfId="4826"/>
    <cellStyle name="Percent 25 7 3 3" xfId="4827"/>
    <cellStyle name="Percent 25 7 4" xfId="4828"/>
    <cellStyle name="Percent 25 7 5" xfId="4829"/>
    <cellStyle name="Percent 25 8" xfId="4830"/>
    <cellStyle name="Percent 25 9" xfId="4831"/>
    <cellStyle name="Percent 26" xfId="4832"/>
    <cellStyle name="Percent 26 2" xfId="4833"/>
    <cellStyle name="Percent 26 2 2" xfId="4834"/>
    <cellStyle name="Percent 26 2 3" xfId="4835"/>
    <cellStyle name="Percent 26 3" xfId="4836"/>
    <cellStyle name="Percent 26 3 2" xfId="4837"/>
    <cellStyle name="Percent 26 3 3" xfId="4838"/>
    <cellStyle name="Percent 26 4" xfId="4839"/>
    <cellStyle name="Percent 26 4 2" xfId="4840"/>
    <cellStyle name="Percent 26 4 3" xfId="4841"/>
    <cellStyle name="Percent 26 5" xfId="4842"/>
    <cellStyle name="Percent 26 5 2" xfId="4843"/>
    <cellStyle name="Percent 26 5 3" xfId="4844"/>
    <cellStyle name="Percent 26 6" xfId="4845"/>
    <cellStyle name="Percent 26 6 2" xfId="4846"/>
    <cellStyle name="Percent 26 6 3" xfId="4847"/>
    <cellStyle name="Percent 26 7" xfId="4848"/>
    <cellStyle name="Percent 26 7 2" xfId="4849"/>
    <cellStyle name="Percent 26 7 2 2" xfId="4850"/>
    <cellStyle name="Percent 26 7 2 3" xfId="4851"/>
    <cellStyle name="Percent 26 7 3" xfId="4852"/>
    <cellStyle name="Percent 26 7 3 2" xfId="4853"/>
    <cellStyle name="Percent 26 7 3 3" xfId="4854"/>
    <cellStyle name="Percent 26 7 4" xfId="4855"/>
    <cellStyle name="Percent 26 7 5" xfId="4856"/>
    <cellStyle name="Percent 26 8" xfId="4857"/>
    <cellStyle name="Percent 26 9" xfId="4858"/>
    <cellStyle name="Percent 27" xfId="4859"/>
    <cellStyle name="Percent 27 2" xfId="4860"/>
    <cellStyle name="Percent 27 3" xfId="4861"/>
    <cellStyle name="Percent 3" xfId="4862"/>
    <cellStyle name="Percent 3 10" xfId="4863"/>
    <cellStyle name="Percent 3 10 10" xfId="4864"/>
    <cellStyle name="Percent 3 10 10 2" xfId="4865"/>
    <cellStyle name="Percent 3 10 10 3" xfId="4866"/>
    <cellStyle name="Percent 3 10 11" xfId="4867"/>
    <cellStyle name="Percent 3 10 11 2" xfId="4868"/>
    <cellStyle name="Percent 3 10 11 3" xfId="4869"/>
    <cellStyle name="Percent 3 10 12" xfId="4870"/>
    <cellStyle name="Percent 3 10 12 2" xfId="4871"/>
    <cellStyle name="Percent 3 10 12 3" xfId="4872"/>
    <cellStyle name="Percent 3 10 13" xfId="4873"/>
    <cellStyle name="Percent 3 10 13 2" xfId="4874"/>
    <cellStyle name="Percent 3 10 13 3" xfId="4875"/>
    <cellStyle name="Percent 3 10 14" xfId="4876"/>
    <cellStyle name="Percent 3 10 14 2" xfId="4877"/>
    <cellStyle name="Percent 3 10 14 3" xfId="4878"/>
    <cellStyle name="Percent 3 10 15" xfId="4879"/>
    <cellStyle name="Percent 3 10 15 2" xfId="4880"/>
    <cellStyle name="Percent 3 10 15 3" xfId="4881"/>
    <cellStyle name="Percent 3 10 16" xfId="4882"/>
    <cellStyle name="Percent 3 10 17" xfId="4883"/>
    <cellStyle name="Percent 3 10 2" xfId="4884"/>
    <cellStyle name="Percent 3 10 2 2" xfId="4885"/>
    <cellStyle name="Percent 3 10 2 3" xfId="4886"/>
    <cellStyle name="Percent 3 10 3" xfId="4887"/>
    <cellStyle name="Percent 3 10 3 2" xfId="4888"/>
    <cellStyle name="Percent 3 10 3 3" xfId="4889"/>
    <cellStyle name="Percent 3 10 3 4" xfId="4890"/>
    <cellStyle name="Percent 3 10 4" xfId="4891"/>
    <cellStyle name="Percent 3 10 4 2" xfId="4892"/>
    <cellStyle name="Percent 3 10 4 3" xfId="4893"/>
    <cellStyle name="Percent 3 10 4 4" xfId="4894"/>
    <cellStyle name="Percent 3 10 5" xfId="4895"/>
    <cellStyle name="Percent 3 10 5 2" xfId="4896"/>
    <cellStyle name="Percent 3 10 5 3" xfId="4897"/>
    <cellStyle name="Percent 3 10 5 4" xfId="4898"/>
    <cellStyle name="Percent 3 10 6" xfId="4899"/>
    <cellStyle name="Percent 3 10 6 2" xfId="4900"/>
    <cellStyle name="Percent 3 10 6 3" xfId="4901"/>
    <cellStyle name="Percent 3 10 6 4" xfId="4902"/>
    <cellStyle name="Percent 3 10 7" xfId="4903"/>
    <cellStyle name="Percent 3 10 7 2" xfId="4904"/>
    <cellStyle name="Percent 3 10 7 3" xfId="4905"/>
    <cellStyle name="Percent 3 10 7 4" xfId="4906"/>
    <cellStyle name="Percent 3 10 8" xfId="4907"/>
    <cellStyle name="Percent 3 10 8 2" xfId="4908"/>
    <cellStyle name="Percent 3 10 8 3" xfId="4909"/>
    <cellStyle name="Percent 3 10 8 4" xfId="4910"/>
    <cellStyle name="Percent 3 10 9" xfId="4911"/>
    <cellStyle name="Percent 3 10 9 2" xfId="4912"/>
    <cellStyle name="Percent 3 10 9 3" xfId="4913"/>
    <cellStyle name="Percent 3 10 9 4" xfId="4914"/>
    <cellStyle name="Percent 3 11" xfId="4915"/>
    <cellStyle name="Percent 3 11 2" xfId="4916"/>
    <cellStyle name="Percent 3 11 3" xfId="4917"/>
    <cellStyle name="Percent 3 11 4" xfId="4918"/>
    <cellStyle name="Percent 3 12" xfId="4919"/>
    <cellStyle name="Percent 3 12 2" xfId="4920"/>
    <cellStyle name="Percent 3 12 3" xfId="4921"/>
    <cellStyle name="Percent 3 12 4" xfId="4922"/>
    <cellStyle name="Percent 3 13" xfId="4923"/>
    <cellStyle name="Percent 3 13 2" xfId="4924"/>
    <cellStyle name="Percent 3 13 3" xfId="4925"/>
    <cellStyle name="Percent 3 13 4" xfId="4926"/>
    <cellStyle name="Percent 3 14" xfId="4927"/>
    <cellStyle name="Percent 3 14 2" xfId="4928"/>
    <cellStyle name="Percent 3 14 3" xfId="4929"/>
    <cellStyle name="Percent 3 14 4" xfId="4930"/>
    <cellStyle name="Percent 3 15" xfId="4931"/>
    <cellStyle name="Percent 3 15 2" xfId="4932"/>
    <cellStyle name="Percent 3 15 3" xfId="4933"/>
    <cellStyle name="Percent 3 15 4" xfId="4934"/>
    <cellStyle name="Percent 3 16" xfId="4935"/>
    <cellStyle name="Percent 3 16 2" xfId="4936"/>
    <cellStyle name="Percent 3 16 3" xfId="4937"/>
    <cellStyle name="Percent 3 16 4" xfId="4938"/>
    <cellStyle name="Percent 3 17" xfId="4939"/>
    <cellStyle name="Percent 3 17 2" xfId="4940"/>
    <cellStyle name="Percent 3 17 3" xfId="4941"/>
    <cellStyle name="Percent 3 17 4" xfId="4942"/>
    <cellStyle name="Percent 3 18" xfId="4943"/>
    <cellStyle name="Percent 3 18 2" xfId="4944"/>
    <cellStyle name="Percent 3 18 3" xfId="4945"/>
    <cellStyle name="Percent 3 18 4" xfId="4946"/>
    <cellStyle name="Percent 3 19" xfId="4947"/>
    <cellStyle name="Percent 3 19 2" xfId="4948"/>
    <cellStyle name="Percent 3 19 2 2" xfId="4949"/>
    <cellStyle name="Percent 3 19 3" xfId="4950"/>
    <cellStyle name="Percent 3 19 4" xfId="4951"/>
    <cellStyle name="Percent 3 19 5" xfId="4952"/>
    <cellStyle name="Percent 3 2" xfId="4953"/>
    <cellStyle name="Percent 3 2 10" xfId="4954"/>
    <cellStyle name="Percent 3 2 10 2" xfId="4955"/>
    <cellStyle name="Percent 3 2 10 2 2" xfId="4956"/>
    <cellStyle name="Percent 3 2 10 3" xfId="4957"/>
    <cellStyle name="Percent 3 2 10 3 2" xfId="4958"/>
    <cellStyle name="Percent 3 2 10 4" xfId="4959"/>
    <cellStyle name="Percent 3 2 10 5" xfId="4960"/>
    <cellStyle name="Percent 3 2 10 6" xfId="4961"/>
    <cellStyle name="Percent 3 2 11" xfId="4962"/>
    <cellStyle name="Percent 3 2 11 2" xfId="4963"/>
    <cellStyle name="Percent 3 2 11 2 2" xfId="4964"/>
    <cellStyle name="Percent 3 2 11 3" xfId="4965"/>
    <cellStyle name="Percent 3 2 11 3 2" xfId="4966"/>
    <cellStyle name="Percent 3 2 11 4" xfId="4967"/>
    <cellStyle name="Percent 3 2 11 5" xfId="4968"/>
    <cellStyle name="Percent 3 2 11 6" xfId="4969"/>
    <cellStyle name="Percent 3 2 12" xfId="4970"/>
    <cellStyle name="Percent 3 2 12 2" xfId="4971"/>
    <cellStyle name="Percent 3 2 12 2 2" xfId="4972"/>
    <cellStyle name="Percent 3 2 12 3" xfId="4973"/>
    <cellStyle name="Percent 3 2 12 3 2" xfId="4974"/>
    <cellStyle name="Percent 3 2 12 4" xfId="4975"/>
    <cellStyle name="Percent 3 2 12 5" xfId="4976"/>
    <cellStyle name="Percent 3 2 12 6" xfId="4977"/>
    <cellStyle name="Percent 3 2 13" xfId="4978"/>
    <cellStyle name="Percent 3 2 13 2" xfId="4979"/>
    <cellStyle name="Percent 3 2 13 2 2" xfId="4980"/>
    <cellStyle name="Percent 3 2 13 3" xfId="4981"/>
    <cellStyle name="Percent 3 2 13 3 2" xfId="4982"/>
    <cellStyle name="Percent 3 2 13 4" xfId="4983"/>
    <cellStyle name="Percent 3 2 13 5" xfId="4984"/>
    <cellStyle name="Percent 3 2 13 6" xfId="4985"/>
    <cellStyle name="Percent 3 2 14" xfId="4986"/>
    <cellStyle name="Percent 3 2 14 2" xfId="4987"/>
    <cellStyle name="Percent 3 2 14 2 2" xfId="4988"/>
    <cellStyle name="Percent 3 2 14 3" xfId="4989"/>
    <cellStyle name="Percent 3 2 14 3 2" xfId="4990"/>
    <cellStyle name="Percent 3 2 14 4" xfId="4991"/>
    <cellStyle name="Percent 3 2 14 5" xfId="4992"/>
    <cellStyle name="Percent 3 2 14 6" xfId="4993"/>
    <cellStyle name="Percent 3 2 15" xfId="4994"/>
    <cellStyle name="Percent 3 2 15 2" xfId="4995"/>
    <cellStyle name="Percent 3 2 15 2 2" xfId="4996"/>
    <cellStyle name="Percent 3 2 15 3" xfId="4997"/>
    <cellStyle name="Percent 3 2 15 3 2" xfId="4998"/>
    <cellStyle name="Percent 3 2 15 4" xfId="4999"/>
    <cellStyle name="Percent 3 2 15 5" xfId="5000"/>
    <cellStyle name="Percent 3 2 15 6" xfId="5001"/>
    <cellStyle name="Percent 3 2 16" xfId="5002"/>
    <cellStyle name="Percent 3 2 16 2" xfId="5003"/>
    <cellStyle name="Percent 3 2 16 2 2" xfId="5004"/>
    <cellStyle name="Percent 3 2 16 3" xfId="5005"/>
    <cellStyle name="Percent 3 2 16 3 2" xfId="5006"/>
    <cellStyle name="Percent 3 2 16 4" xfId="5007"/>
    <cellStyle name="Percent 3 2 16 5" xfId="5008"/>
    <cellStyle name="Percent 3 2 16 6" xfId="5009"/>
    <cellStyle name="Percent 3 2 17" xfId="5010"/>
    <cellStyle name="Percent 3 2 17 2" xfId="5011"/>
    <cellStyle name="Percent 3 2 17 3" xfId="5012"/>
    <cellStyle name="Percent 3 2 18" xfId="5013"/>
    <cellStyle name="Percent 3 2 19" xfId="5014"/>
    <cellStyle name="Percent 3 2 2" xfId="5015"/>
    <cellStyle name="Percent 3 2 2 2" xfId="5016"/>
    <cellStyle name="Percent 3 2 2 2 2" xfId="5017"/>
    <cellStyle name="Percent 3 2 2 2 2 2" xfId="5018"/>
    <cellStyle name="Percent 3 2 2 2 2 3" xfId="5019"/>
    <cellStyle name="Percent 3 2 2 2 3" xfId="5020"/>
    <cellStyle name="Percent 3 2 2 2 3 2" xfId="5021"/>
    <cellStyle name="Percent 3 2 2 2 4" xfId="5022"/>
    <cellStyle name="Percent 3 2 2 2 5" xfId="5023"/>
    <cellStyle name="Percent 3 2 2 2 6" xfId="5024"/>
    <cellStyle name="Percent 3 2 2 3" xfId="5025"/>
    <cellStyle name="Percent 3 2 2 3 2" xfId="5026"/>
    <cellStyle name="Percent 3 2 2 3 3" xfId="5027"/>
    <cellStyle name="Percent 3 2 2 4" xfId="5028"/>
    <cellStyle name="Percent 3 2 2 4 2" xfId="5029"/>
    <cellStyle name="Percent 3 2 2 5" xfId="5030"/>
    <cellStyle name="Percent 3 2 2 6" xfId="5031"/>
    <cellStyle name="Percent 3 2 2 7" xfId="5032"/>
    <cellStyle name="Percent 3 2 20" xfId="5033"/>
    <cellStyle name="Percent 3 2 21" xfId="5034"/>
    <cellStyle name="Percent 3 2 3" xfId="5035"/>
    <cellStyle name="Percent 3 2 3 2" xfId="5036"/>
    <cellStyle name="Percent 3 2 3 2 2" xfId="5037"/>
    <cellStyle name="Percent 3 2 3 2 3" xfId="5038"/>
    <cellStyle name="Percent 3 2 3 2 4" xfId="5039"/>
    <cellStyle name="Percent 3 2 3 3" xfId="5040"/>
    <cellStyle name="Percent 3 2 3 3 2" xfId="5041"/>
    <cellStyle name="Percent 3 2 3 4" xfId="5042"/>
    <cellStyle name="Percent 3 2 3 5" xfId="5043"/>
    <cellStyle name="Percent 3 2 3 6" xfId="5044"/>
    <cellStyle name="Percent 3 2 4" xfId="5045"/>
    <cellStyle name="Percent 3 2 4 2" xfId="5046"/>
    <cellStyle name="Percent 3 2 4 2 2" xfId="5047"/>
    <cellStyle name="Percent 3 2 4 3" xfId="5048"/>
    <cellStyle name="Percent 3 2 4 3 2" xfId="5049"/>
    <cellStyle name="Percent 3 2 4 4" xfId="5050"/>
    <cellStyle name="Percent 3 2 4 5" xfId="5051"/>
    <cellStyle name="Percent 3 2 4 6" xfId="5052"/>
    <cellStyle name="Percent 3 2 5" xfId="5053"/>
    <cellStyle name="Percent 3 2 5 2" xfId="5054"/>
    <cellStyle name="Percent 3 2 5 2 2" xfId="5055"/>
    <cellStyle name="Percent 3 2 5 3" xfId="5056"/>
    <cellStyle name="Percent 3 2 5 3 2" xfId="5057"/>
    <cellStyle name="Percent 3 2 5 4" xfId="5058"/>
    <cellStyle name="Percent 3 2 5 5" xfId="5059"/>
    <cellStyle name="Percent 3 2 5 6" xfId="5060"/>
    <cellStyle name="Percent 3 2 6" xfId="5061"/>
    <cellStyle name="Percent 3 2 6 2" xfId="5062"/>
    <cellStyle name="Percent 3 2 6 2 2" xfId="5063"/>
    <cellStyle name="Percent 3 2 6 3" xfId="5064"/>
    <cellStyle name="Percent 3 2 6 3 2" xfId="5065"/>
    <cellStyle name="Percent 3 2 6 4" xfId="5066"/>
    <cellStyle name="Percent 3 2 6 5" xfId="5067"/>
    <cellStyle name="Percent 3 2 6 6" xfId="5068"/>
    <cellStyle name="Percent 3 2 7" xfId="5069"/>
    <cellStyle name="Percent 3 2 7 2" xfId="5070"/>
    <cellStyle name="Percent 3 2 7 2 2" xfId="5071"/>
    <cellStyle name="Percent 3 2 7 3" xfId="5072"/>
    <cellStyle name="Percent 3 2 7 3 2" xfId="5073"/>
    <cellStyle name="Percent 3 2 7 4" xfId="5074"/>
    <cellStyle name="Percent 3 2 7 5" xfId="5075"/>
    <cellStyle name="Percent 3 2 7 6" xfId="5076"/>
    <cellStyle name="Percent 3 2 8" xfId="5077"/>
    <cellStyle name="Percent 3 2 8 2" xfId="5078"/>
    <cellStyle name="Percent 3 2 8 2 2" xfId="5079"/>
    <cellStyle name="Percent 3 2 8 3" xfId="5080"/>
    <cellStyle name="Percent 3 2 8 3 2" xfId="5081"/>
    <cellStyle name="Percent 3 2 8 4" xfId="5082"/>
    <cellStyle name="Percent 3 2 8 5" xfId="5083"/>
    <cellStyle name="Percent 3 2 8 6" xfId="5084"/>
    <cellStyle name="Percent 3 2 9" xfId="5085"/>
    <cellStyle name="Percent 3 2 9 2" xfId="5086"/>
    <cellStyle name="Percent 3 2 9 2 2" xfId="5087"/>
    <cellStyle name="Percent 3 2 9 3" xfId="5088"/>
    <cellStyle name="Percent 3 2 9 3 2" xfId="5089"/>
    <cellStyle name="Percent 3 2 9 4" xfId="5090"/>
    <cellStyle name="Percent 3 2 9 5" xfId="5091"/>
    <cellStyle name="Percent 3 2 9 6" xfId="5092"/>
    <cellStyle name="Percent 3 20" xfId="5093"/>
    <cellStyle name="Percent 3 20 2" xfId="5094"/>
    <cellStyle name="Percent 3 20 2 2" xfId="5095"/>
    <cellStyle name="Percent 3 20 3" xfId="5096"/>
    <cellStyle name="Percent 3 20 3 2" xfId="5097"/>
    <cellStyle name="Percent 3 20 4" xfId="5098"/>
    <cellStyle name="Percent 3 20 5" xfId="5099"/>
    <cellStyle name="Percent 3 20 6" xfId="5100"/>
    <cellStyle name="Percent 3 21" xfId="5101"/>
    <cellStyle name="Percent 3 21 2" xfId="5102"/>
    <cellStyle name="Percent 3 21 2 2" xfId="5103"/>
    <cellStyle name="Percent 3 21 3" xfId="5104"/>
    <cellStyle name="Percent 3 21 3 2" xfId="5105"/>
    <cellStyle name="Percent 3 21 4" xfId="5106"/>
    <cellStyle name="Percent 3 21 5" xfId="5107"/>
    <cellStyle name="Percent 3 21 6" xfId="5108"/>
    <cellStyle name="Percent 3 22" xfId="5109"/>
    <cellStyle name="Percent 3 22 2" xfId="5110"/>
    <cellStyle name="Percent 3 22 2 2" xfId="5111"/>
    <cellStyle name="Percent 3 22 3" xfId="5112"/>
    <cellStyle name="Percent 3 22 3 2" xfId="5113"/>
    <cellStyle name="Percent 3 22 4" xfId="5114"/>
    <cellStyle name="Percent 3 22 5" xfId="5115"/>
    <cellStyle name="Percent 3 22 6" xfId="5116"/>
    <cellStyle name="Percent 3 23" xfId="5117"/>
    <cellStyle name="Percent 3 23 2" xfId="5118"/>
    <cellStyle name="Percent 3 23 2 2" xfId="5119"/>
    <cellStyle name="Percent 3 23 3" xfId="5120"/>
    <cellStyle name="Percent 3 23 3 2" xfId="5121"/>
    <cellStyle name="Percent 3 23 4" xfId="5122"/>
    <cellStyle name="Percent 3 23 5" xfId="5123"/>
    <cellStyle name="Percent 3 23 6" xfId="5124"/>
    <cellStyle name="Percent 3 24" xfId="5125"/>
    <cellStyle name="Percent 3 24 2" xfId="5126"/>
    <cellStyle name="Percent 3 24 2 2" xfId="5127"/>
    <cellStyle name="Percent 3 24 3" xfId="5128"/>
    <cellStyle name="Percent 3 24 3 2" xfId="5129"/>
    <cellStyle name="Percent 3 24 4" xfId="5130"/>
    <cellStyle name="Percent 3 24 5" xfId="5131"/>
    <cellStyle name="Percent 3 24 6" xfId="5132"/>
    <cellStyle name="Percent 3 25" xfId="5133"/>
    <cellStyle name="Percent 3 25 2" xfId="5134"/>
    <cellStyle name="Percent 3 25 2 2" xfId="5135"/>
    <cellStyle name="Percent 3 25 3" xfId="5136"/>
    <cellStyle name="Percent 3 25 3 2" xfId="5137"/>
    <cellStyle name="Percent 3 25 4" xfId="5138"/>
    <cellStyle name="Percent 3 25 5" xfId="5139"/>
    <cellStyle name="Percent 3 25 6" xfId="5140"/>
    <cellStyle name="Percent 3 26" xfId="5141"/>
    <cellStyle name="Percent 3 26 2" xfId="5142"/>
    <cellStyle name="Percent 3 26 2 2" xfId="5143"/>
    <cellStyle name="Percent 3 26 3" xfId="5144"/>
    <cellStyle name="Percent 3 26 3 2" xfId="5145"/>
    <cellStyle name="Percent 3 26 4" xfId="5146"/>
    <cellStyle name="Percent 3 26 5" xfId="5147"/>
    <cellStyle name="Percent 3 26 6" xfId="5148"/>
    <cellStyle name="Percent 3 27" xfId="5149"/>
    <cellStyle name="Percent 3 27 2" xfId="5150"/>
    <cellStyle name="Percent 3 27 2 2" xfId="5151"/>
    <cellStyle name="Percent 3 27 3" xfId="5152"/>
    <cellStyle name="Percent 3 27 3 2" xfId="5153"/>
    <cellStyle name="Percent 3 27 4" xfId="5154"/>
    <cellStyle name="Percent 3 27 5" xfId="5155"/>
    <cellStyle name="Percent 3 27 6" xfId="5156"/>
    <cellStyle name="Percent 3 28" xfId="5157"/>
    <cellStyle name="Percent 3 28 2" xfId="5158"/>
    <cellStyle name="Percent 3 28 2 2" xfId="5159"/>
    <cellStyle name="Percent 3 28 3" xfId="5160"/>
    <cellStyle name="Percent 3 28 3 2" xfId="5161"/>
    <cellStyle name="Percent 3 28 4" xfId="5162"/>
    <cellStyle name="Percent 3 28 5" xfId="5163"/>
    <cellStyle name="Percent 3 28 6" xfId="5164"/>
    <cellStyle name="Percent 3 29" xfId="5165"/>
    <cellStyle name="Percent 3 29 2" xfId="5166"/>
    <cellStyle name="Percent 3 3" xfId="5167"/>
    <cellStyle name="Percent 3 3 10" xfId="5168"/>
    <cellStyle name="Percent 3 3 10 2" xfId="5169"/>
    <cellStyle name="Percent 3 3 10 2 2" xfId="5170"/>
    <cellStyle name="Percent 3 3 10 3" xfId="5171"/>
    <cellStyle name="Percent 3 3 10 3 2" xfId="5172"/>
    <cellStyle name="Percent 3 3 10 4" xfId="5173"/>
    <cellStyle name="Percent 3 3 10 5" xfId="5174"/>
    <cellStyle name="Percent 3 3 10 6" xfId="5175"/>
    <cellStyle name="Percent 3 3 11" xfId="5176"/>
    <cellStyle name="Percent 3 3 11 2" xfId="5177"/>
    <cellStyle name="Percent 3 3 11 2 2" xfId="5178"/>
    <cellStyle name="Percent 3 3 11 3" xfId="5179"/>
    <cellStyle name="Percent 3 3 11 3 2" xfId="5180"/>
    <cellStyle name="Percent 3 3 11 4" xfId="5181"/>
    <cellStyle name="Percent 3 3 11 5" xfId="5182"/>
    <cellStyle name="Percent 3 3 11 6" xfId="5183"/>
    <cellStyle name="Percent 3 3 12" xfId="5184"/>
    <cellStyle name="Percent 3 3 12 2" xfId="5185"/>
    <cellStyle name="Percent 3 3 12 2 2" xfId="5186"/>
    <cellStyle name="Percent 3 3 12 3" xfId="5187"/>
    <cellStyle name="Percent 3 3 12 3 2" xfId="5188"/>
    <cellStyle name="Percent 3 3 12 4" xfId="5189"/>
    <cellStyle name="Percent 3 3 12 5" xfId="5190"/>
    <cellStyle name="Percent 3 3 12 6" xfId="5191"/>
    <cellStyle name="Percent 3 3 13" xfId="5192"/>
    <cellStyle name="Percent 3 3 13 2" xfId="5193"/>
    <cellStyle name="Percent 3 3 13 2 2" xfId="5194"/>
    <cellStyle name="Percent 3 3 13 3" xfId="5195"/>
    <cellStyle name="Percent 3 3 13 3 2" xfId="5196"/>
    <cellStyle name="Percent 3 3 13 4" xfId="5197"/>
    <cellStyle name="Percent 3 3 13 5" xfId="5198"/>
    <cellStyle name="Percent 3 3 13 6" xfId="5199"/>
    <cellStyle name="Percent 3 3 14" xfId="5200"/>
    <cellStyle name="Percent 3 3 14 2" xfId="5201"/>
    <cellStyle name="Percent 3 3 14 2 2" xfId="5202"/>
    <cellStyle name="Percent 3 3 14 3" xfId="5203"/>
    <cellStyle name="Percent 3 3 14 3 2" xfId="5204"/>
    <cellStyle name="Percent 3 3 14 4" xfId="5205"/>
    <cellStyle name="Percent 3 3 14 5" xfId="5206"/>
    <cellStyle name="Percent 3 3 14 6" xfId="5207"/>
    <cellStyle name="Percent 3 3 15" xfId="5208"/>
    <cellStyle name="Percent 3 3 15 2" xfId="5209"/>
    <cellStyle name="Percent 3 3 15 2 2" xfId="5210"/>
    <cellStyle name="Percent 3 3 15 3" xfId="5211"/>
    <cellStyle name="Percent 3 3 15 3 2" xfId="5212"/>
    <cellStyle name="Percent 3 3 15 4" xfId="5213"/>
    <cellStyle name="Percent 3 3 15 5" xfId="5214"/>
    <cellStyle name="Percent 3 3 15 6" xfId="5215"/>
    <cellStyle name="Percent 3 3 16" xfId="5216"/>
    <cellStyle name="Percent 3 3 16 2" xfId="5217"/>
    <cellStyle name="Percent 3 3 17" xfId="5218"/>
    <cellStyle name="Percent 3 3 17 2" xfId="5219"/>
    <cellStyle name="Percent 3 3 18" xfId="5220"/>
    <cellStyle name="Percent 3 3 19" xfId="5221"/>
    <cellStyle name="Percent 3 3 2" xfId="5222"/>
    <cellStyle name="Percent 3 3 2 2" xfId="5223"/>
    <cellStyle name="Percent 3 3 2 2 2" xfId="5224"/>
    <cellStyle name="Percent 3 3 2 3" xfId="5225"/>
    <cellStyle name="Percent 3 3 2 3 2" xfId="5226"/>
    <cellStyle name="Percent 3 3 2 4" xfId="5227"/>
    <cellStyle name="Percent 3 3 2 5" xfId="5228"/>
    <cellStyle name="Percent 3 3 2 6" xfId="5229"/>
    <cellStyle name="Percent 3 3 20" xfId="5230"/>
    <cellStyle name="Percent 3 3 21" xfId="5231"/>
    <cellStyle name="Percent 3 3 3" xfId="5232"/>
    <cellStyle name="Percent 3 3 3 2" xfId="5233"/>
    <cellStyle name="Percent 3 3 3 2 2" xfId="5234"/>
    <cellStyle name="Percent 3 3 3 2 3" xfId="5235"/>
    <cellStyle name="Percent 3 3 3 2 4" xfId="5236"/>
    <cellStyle name="Percent 3 3 3 3" xfId="5237"/>
    <cellStyle name="Percent 3 3 3 3 2" xfId="5238"/>
    <cellStyle name="Percent 3 3 3 3 2 2" xfId="5239"/>
    <cellStyle name="Percent 3 3 3 3 3" xfId="5240"/>
    <cellStyle name="Percent 3 3 3 3 3 2" xfId="5241"/>
    <cellStyle name="Percent 3 3 3 3 4" xfId="5242"/>
    <cellStyle name="Percent 3 3 3 3 4 2" xfId="5243"/>
    <cellStyle name="Percent 3 3 3 3 4 3" xfId="5244"/>
    <cellStyle name="Percent 3 3 3 3 5" xfId="5245"/>
    <cellStyle name="Percent 3 3 3 3 6" xfId="5246"/>
    <cellStyle name="Percent 3 3 3 3 7" xfId="5247"/>
    <cellStyle name="Percent 3 3 3 4" xfId="5248"/>
    <cellStyle name="Percent 3 3 3 5" xfId="5249"/>
    <cellStyle name="Percent 3 3 3 6" xfId="5250"/>
    <cellStyle name="Percent 3 3 4" xfId="5251"/>
    <cellStyle name="Percent 3 3 4 2" xfId="5252"/>
    <cellStyle name="Percent 3 3 4 2 2" xfId="5253"/>
    <cellStyle name="Percent 3 3 4 2 3" xfId="5254"/>
    <cellStyle name="Percent 3 3 4 2 4" xfId="5255"/>
    <cellStyle name="Percent 3 3 4 3" xfId="5256"/>
    <cellStyle name="Percent 3 3 4 3 2" xfId="5257"/>
    <cellStyle name="Percent 3 3 4 4" xfId="5258"/>
    <cellStyle name="Percent 3 3 4 5" xfId="5259"/>
    <cellStyle name="Percent 3 3 4 6" xfId="5260"/>
    <cellStyle name="Percent 3 3 5" xfId="5261"/>
    <cellStyle name="Percent 3 3 5 2" xfId="5262"/>
    <cellStyle name="Percent 3 3 5 2 2" xfId="5263"/>
    <cellStyle name="Percent 3 3 5 2 2 2" xfId="5264"/>
    <cellStyle name="Percent 3 3 5 2 3" xfId="5265"/>
    <cellStyle name="Percent 3 3 5 2 3 2" xfId="5266"/>
    <cellStyle name="Percent 3 3 5 2 4" xfId="5267"/>
    <cellStyle name="Percent 3 3 5 3" xfId="5268"/>
    <cellStyle name="Percent 3 3 5 3 2" xfId="5269"/>
    <cellStyle name="Percent 3 3 5 3 2 2" xfId="5270"/>
    <cellStyle name="Percent 3 3 5 3 3" xfId="5271"/>
    <cellStyle name="Percent 3 3 5 3 3 2" xfId="5272"/>
    <cellStyle name="Percent 3 3 5 3 4" xfId="5273"/>
    <cellStyle name="Percent 3 3 5 4" xfId="5274"/>
    <cellStyle name="Percent 3 3 5 4 2" xfId="5275"/>
    <cellStyle name="Percent 3 3 5 5" xfId="5276"/>
    <cellStyle name="Percent 3 3 5 5 2" xfId="5277"/>
    <cellStyle name="Percent 3 3 5 6" xfId="5278"/>
    <cellStyle name="Percent 3 3 5 7" xfId="5279"/>
    <cellStyle name="Percent 3 3 5 8" xfId="5280"/>
    <cellStyle name="Percent 3 3 6" xfId="5281"/>
    <cellStyle name="Percent 3 3 6 2" xfId="5282"/>
    <cellStyle name="Percent 3 3 6 2 2" xfId="5283"/>
    <cellStyle name="Percent 3 3 6 2 2 2" xfId="5284"/>
    <cellStyle name="Percent 3 3 6 2 3" xfId="5285"/>
    <cellStyle name="Percent 3 3 6 2 3 2" xfId="5286"/>
    <cellStyle name="Percent 3 3 6 2 4" xfId="5287"/>
    <cellStyle name="Percent 3 3 6 2 5" xfId="5288"/>
    <cellStyle name="Percent 3 3 6 3" xfId="5289"/>
    <cellStyle name="Percent 3 3 6 3 2" xfId="5290"/>
    <cellStyle name="Percent 3 3 6 3 2 2" xfId="5291"/>
    <cellStyle name="Percent 3 3 6 3 3" xfId="5292"/>
    <cellStyle name="Percent 3 3 6 3 3 2" xfId="5293"/>
    <cellStyle name="Percent 3 3 6 3 4" xfId="5294"/>
    <cellStyle name="Percent 3 3 6 4" xfId="5295"/>
    <cellStyle name="Percent 3 3 6 4 2" xfId="5296"/>
    <cellStyle name="Percent 3 3 6 5" xfId="5297"/>
    <cellStyle name="Percent 3 3 6 5 2" xfId="5298"/>
    <cellStyle name="Percent 3 3 6 6" xfId="5299"/>
    <cellStyle name="Percent 3 3 6 7" xfId="5300"/>
    <cellStyle name="Percent 3 3 6 8" xfId="5301"/>
    <cellStyle name="Percent 3 3 7" xfId="5302"/>
    <cellStyle name="Percent 3 3 7 2" xfId="5303"/>
    <cellStyle name="Percent 3 3 7 2 2" xfId="5304"/>
    <cellStyle name="Percent 3 3 7 2 2 2" xfId="5305"/>
    <cellStyle name="Percent 3 3 7 2 3" xfId="5306"/>
    <cellStyle name="Percent 3 3 7 2 3 2" xfId="5307"/>
    <cellStyle name="Percent 3 3 7 2 4" xfId="5308"/>
    <cellStyle name="Percent 3 3 7 3" xfId="5309"/>
    <cellStyle name="Percent 3 3 7 3 2" xfId="5310"/>
    <cellStyle name="Percent 3 3 7 3 2 2" xfId="5311"/>
    <cellStyle name="Percent 3 3 7 3 3" xfId="5312"/>
    <cellStyle name="Percent 3 3 7 3 3 2" xfId="5313"/>
    <cellStyle name="Percent 3 3 7 3 4" xfId="5314"/>
    <cellStyle name="Percent 3 3 7 4" xfId="5315"/>
    <cellStyle name="Percent 3 3 7 4 2" xfId="5316"/>
    <cellStyle name="Percent 3 3 7 5" xfId="5317"/>
    <cellStyle name="Percent 3 3 7 5 2" xfId="5318"/>
    <cellStyle name="Percent 3 3 7 6" xfId="5319"/>
    <cellStyle name="Percent 3 3 7 7" xfId="5320"/>
    <cellStyle name="Percent 3 3 7 8" xfId="5321"/>
    <cellStyle name="Percent 3 3 8" xfId="5322"/>
    <cellStyle name="Percent 3 3 8 2" xfId="5323"/>
    <cellStyle name="Percent 3 3 8 2 2" xfId="5324"/>
    <cellStyle name="Percent 3 3 8 2 2 2" xfId="5325"/>
    <cellStyle name="Percent 3 3 8 2 3" xfId="5326"/>
    <cellStyle name="Percent 3 3 8 2 3 2" xfId="5327"/>
    <cellStyle name="Percent 3 3 8 2 4" xfId="5328"/>
    <cellStyle name="Percent 3 3 8 3" xfId="5329"/>
    <cellStyle name="Percent 3 3 8 3 2" xfId="5330"/>
    <cellStyle name="Percent 3 3 8 3 2 2" xfId="5331"/>
    <cellStyle name="Percent 3 3 8 3 3" xfId="5332"/>
    <cellStyle name="Percent 3 3 8 3 3 2" xfId="5333"/>
    <cellStyle name="Percent 3 3 8 3 4" xfId="5334"/>
    <cellStyle name="Percent 3 3 8 4" xfId="5335"/>
    <cellStyle name="Percent 3 3 8 4 2" xfId="5336"/>
    <cellStyle name="Percent 3 3 8 5" xfId="5337"/>
    <cellStyle name="Percent 3 3 8 5 2" xfId="5338"/>
    <cellStyle name="Percent 3 3 8 6" xfId="5339"/>
    <cellStyle name="Percent 3 3 8 7" xfId="5340"/>
    <cellStyle name="Percent 3 3 8 8" xfId="5341"/>
    <cellStyle name="Percent 3 3 9" xfId="5342"/>
    <cellStyle name="Percent 3 3 9 2" xfId="5343"/>
    <cellStyle name="Percent 3 3 9 2 2" xfId="5344"/>
    <cellStyle name="Percent 3 3 9 2 2 2" xfId="5345"/>
    <cellStyle name="Percent 3 3 9 2 3" xfId="5346"/>
    <cellStyle name="Percent 3 3 9 2 3 2" xfId="5347"/>
    <cellStyle name="Percent 3 3 9 2 4" xfId="5348"/>
    <cellStyle name="Percent 3 3 9 3" xfId="5349"/>
    <cellStyle name="Percent 3 3 9 3 2" xfId="5350"/>
    <cellStyle name="Percent 3 3 9 3 2 2" xfId="5351"/>
    <cellStyle name="Percent 3 3 9 3 3" xfId="5352"/>
    <cellStyle name="Percent 3 3 9 3 3 2" xfId="5353"/>
    <cellStyle name="Percent 3 3 9 3 4" xfId="5354"/>
    <cellStyle name="Percent 3 3 9 4" xfId="5355"/>
    <cellStyle name="Percent 3 3 9 4 2" xfId="5356"/>
    <cellStyle name="Percent 3 3 9 5" xfId="5357"/>
    <cellStyle name="Percent 3 3 9 5 2" xfId="5358"/>
    <cellStyle name="Percent 3 3 9 6" xfId="5359"/>
    <cellStyle name="Percent 3 3 9 7" xfId="5360"/>
    <cellStyle name="Percent 3 3 9 8" xfId="5361"/>
    <cellStyle name="Percent 3 30" xfId="5362"/>
    <cellStyle name="Percent 3 31" xfId="5363"/>
    <cellStyle name="Percent 3 32" xfId="5364"/>
    <cellStyle name="Percent 3 4" xfId="5365"/>
    <cellStyle name="Percent 3 4 10" xfId="5366"/>
    <cellStyle name="Percent 3 4 10 2" xfId="5367"/>
    <cellStyle name="Percent 3 4 10 2 2" xfId="5368"/>
    <cellStyle name="Percent 3 4 10 2 2 2" xfId="5369"/>
    <cellStyle name="Percent 3 4 10 2 3" xfId="5370"/>
    <cellStyle name="Percent 3 4 10 2 3 2" xfId="5371"/>
    <cellStyle name="Percent 3 4 10 2 4" xfId="5372"/>
    <cellStyle name="Percent 3 4 10 2 5" xfId="5373"/>
    <cellStyle name="Percent 3 4 10 3" xfId="5374"/>
    <cellStyle name="Percent 3 4 10 3 2" xfId="5375"/>
    <cellStyle name="Percent 3 4 10 3 2 2" xfId="5376"/>
    <cellStyle name="Percent 3 4 10 3 3" xfId="5377"/>
    <cellStyle name="Percent 3 4 10 3 3 2" xfId="5378"/>
    <cellStyle name="Percent 3 4 10 3 4" xfId="5379"/>
    <cellStyle name="Percent 3 4 10 4" xfId="5380"/>
    <cellStyle name="Percent 3 4 10 4 2" xfId="5381"/>
    <cellStyle name="Percent 3 4 10 5" xfId="5382"/>
    <cellStyle name="Percent 3 4 10 5 2" xfId="5383"/>
    <cellStyle name="Percent 3 4 10 6" xfId="5384"/>
    <cellStyle name="Percent 3 4 10 7" xfId="5385"/>
    <cellStyle name="Percent 3 4 10 8" xfId="5386"/>
    <cellStyle name="Percent 3 4 11" xfId="5387"/>
    <cellStyle name="Percent 3 4 11 2" xfId="5388"/>
    <cellStyle name="Percent 3 4 11 2 2" xfId="5389"/>
    <cellStyle name="Percent 3 4 11 2 2 2" xfId="5390"/>
    <cellStyle name="Percent 3 4 11 2 3" xfId="5391"/>
    <cellStyle name="Percent 3 4 11 2 3 2" xfId="5392"/>
    <cellStyle name="Percent 3 4 11 2 4" xfId="5393"/>
    <cellStyle name="Percent 3 4 11 2 5" xfId="5394"/>
    <cellStyle name="Percent 3 4 11 3" xfId="5395"/>
    <cellStyle name="Percent 3 4 11 3 2" xfId="5396"/>
    <cellStyle name="Percent 3 4 11 3 2 2" xfId="5397"/>
    <cellStyle name="Percent 3 4 11 3 3" xfId="5398"/>
    <cellStyle name="Percent 3 4 11 3 3 2" xfId="5399"/>
    <cellStyle name="Percent 3 4 11 3 4" xfId="5400"/>
    <cellStyle name="Percent 3 4 11 4" xfId="5401"/>
    <cellStyle name="Percent 3 4 11 4 2" xfId="5402"/>
    <cellStyle name="Percent 3 4 11 5" xfId="5403"/>
    <cellStyle name="Percent 3 4 11 5 2" xfId="5404"/>
    <cellStyle name="Percent 3 4 11 6" xfId="5405"/>
    <cellStyle name="Percent 3 4 11 7" xfId="5406"/>
    <cellStyle name="Percent 3 4 11 8" xfId="5407"/>
    <cellStyle name="Percent 3 4 12" xfId="5408"/>
    <cellStyle name="Percent 3 4 12 2" xfId="5409"/>
    <cellStyle name="Percent 3 4 12 2 2" xfId="5410"/>
    <cellStyle name="Percent 3 4 12 2 2 2" xfId="5411"/>
    <cellStyle name="Percent 3 4 12 2 3" xfId="5412"/>
    <cellStyle name="Percent 3 4 12 2 3 2" xfId="5413"/>
    <cellStyle name="Percent 3 4 12 2 4" xfId="5414"/>
    <cellStyle name="Percent 3 4 12 2 5" xfId="5415"/>
    <cellStyle name="Percent 3 4 12 3" xfId="5416"/>
    <cellStyle name="Percent 3 4 12 3 2" xfId="5417"/>
    <cellStyle name="Percent 3 4 12 3 2 2" xfId="5418"/>
    <cellStyle name="Percent 3 4 12 3 3" xfId="5419"/>
    <cellStyle name="Percent 3 4 12 3 3 2" xfId="5420"/>
    <cellStyle name="Percent 3 4 12 3 4" xfId="5421"/>
    <cellStyle name="Percent 3 4 12 4" xfId="5422"/>
    <cellStyle name="Percent 3 4 12 4 2" xfId="5423"/>
    <cellStyle name="Percent 3 4 12 5" xfId="5424"/>
    <cellStyle name="Percent 3 4 12 5 2" xfId="5425"/>
    <cellStyle name="Percent 3 4 12 6" xfId="5426"/>
    <cellStyle name="Percent 3 4 12 7" xfId="5427"/>
    <cellStyle name="Percent 3 4 12 8" xfId="5428"/>
    <cellStyle name="Percent 3 4 13" xfId="5429"/>
    <cellStyle name="Percent 3 4 13 2" xfId="5430"/>
    <cellStyle name="Percent 3 4 13 2 2" xfId="5431"/>
    <cellStyle name="Percent 3 4 13 2 2 2" xfId="5432"/>
    <cellStyle name="Percent 3 4 13 2 3" xfId="5433"/>
    <cellStyle name="Percent 3 4 13 2 3 2" xfId="5434"/>
    <cellStyle name="Percent 3 4 13 2 4" xfId="5435"/>
    <cellStyle name="Percent 3 4 13 2 5" xfId="5436"/>
    <cellStyle name="Percent 3 4 13 3" xfId="5437"/>
    <cellStyle name="Percent 3 4 13 3 2" xfId="5438"/>
    <cellStyle name="Percent 3 4 13 3 2 2" xfId="5439"/>
    <cellStyle name="Percent 3 4 13 3 3" xfId="5440"/>
    <cellStyle name="Percent 3 4 13 3 3 2" xfId="5441"/>
    <cellStyle name="Percent 3 4 13 3 4" xfId="5442"/>
    <cellStyle name="Percent 3 4 13 4" xfId="5443"/>
    <cellStyle name="Percent 3 4 13 4 2" xfId="5444"/>
    <cellStyle name="Percent 3 4 13 5" xfId="5445"/>
    <cellStyle name="Percent 3 4 13 5 2" xfId="5446"/>
    <cellStyle name="Percent 3 4 13 6" xfId="5447"/>
    <cellStyle name="Percent 3 4 13 7" xfId="5448"/>
    <cellStyle name="Percent 3 4 13 8" xfId="5449"/>
    <cellStyle name="Percent 3 4 14" xfId="5450"/>
    <cellStyle name="Percent 3 4 14 2" xfId="5451"/>
    <cellStyle name="Percent 3 4 14 2 2" xfId="5452"/>
    <cellStyle name="Percent 3 4 14 2 2 2" xfId="5453"/>
    <cellStyle name="Percent 3 4 14 2 3" xfId="5454"/>
    <cellStyle name="Percent 3 4 14 2 3 2" xfId="5455"/>
    <cellStyle name="Percent 3 4 14 2 4" xfId="5456"/>
    <cellStyle name="Percent 3 4 14 2 5" xfId="5457"/>
    <cellStyle name="Percent 3 4 14 3" xfId="5458"/>
    <cellStyle name="Percent 3 4 14 3 2" xfId="5459"/>
    <cellStyle name="Percent 3 4 14 3 2 2" xfId="5460"/>
    <cellStyle name="Percent 3 4 14 3 3" xfId="5461"/>
    <cellStyle name="Percent 3 4 14 3 3 2" xfId="5462"/>
    <cellStyle name="Percent 3 4 14 3 4" xfId="5463"/>
    <cellStyle name="Percent 3 4 14 4" xfId="5464"/>
    <cellStyle name="Percent 3 4 14 4 2" xfId="5465"/>
    <cellStyle name="Percent 3 4 14 5" xfId="5466"/>
    <cellStyle name="Percent 3 4 14 5 2" xfId="5467"/>
    <cellStyle name="Percent 3 4 14 6" xfId="5468"/>
    <cellStyle name="Percent 3 4 14 7" xfId="5469"/>
    <cellStyle name="Percent 3 4 14 8" xfId="5470"/>
    <cellStyle name="Percent 3 4 15" xfId="5471"/>
    <cellStyle name="Percent 3 4 15 2" xfId="5472"/>
    <cellStyle name="Percent 3 4 15 2 2" xfId="5473"/>
    <cellStyle name="Percent 3 4 15 2 2 2" xfId="5474"/>
    <cellStyle name="Percent 3 4 15 2 3" xfId="5475"/>
    <cellStyle name="Percent 3 4 15 2 3 2" xfId="5476"/>
    <cellStyle name="Percent 3 4 15 2 4" xfId="5477"/>
    <cellStyle name="Percent 3 4 15 2 5" xfId="5478"/>
    <cellStyle name="Percent 3 4 15 3" xfId="5479"/>
    <cellStyle name="Percent 3 4 15 3 2" xfId="5480"/>
    <cellStyle name="Percent 3 4 15 3 2 2" xfId="5481"/>
    <cellStyle name="Percent 3 4 15 3 3" xfId="5482"/>
    <cellStyle name="Percent 3 4 15 3 3 2" xfId="5483"/>
    <cellStyle name="Percent 3 4 15 3 4" xfId="5484"/>
    <cellStyle name="Percent 3 4 15 4" xfId="5485"/>
    <cellStyle name="Percent 3 4 15 4 2" xfId="5486"/>
    <cellStyle name="Percent 3 4 15 5" xfId="5487"/>
    <cellStyle name="Percent 3 4 15 5 2" xfId="5488"/>
    <cellStyle name="Percent 3 4 15 6" xfId="5489"/>
    <cellStyle name="Percent 3 4 15 7" xfId="5490"/>
    <cellStyle name="Percent 3 4 15 8" xfId="5491"/>
    <cellStyle name="Percent 3 4 16" xfId="5492"/>
    <cellStyle name="Percent 3 4 16 2" xfId="5493"/>
    <cellStyle name="Percent 3 4 16 2 2" xfId="5494"/>
    <cellStyle name="Percent 3 4 16 3" xfId="5495"/>
    <cellStyle name="Percent 3 4 16 3 2" xfId="5496"/>
    <cellStyle name="Percent 3 4 16 4" xfId="5497"/>
    <cellStyle name="Percent 3 4 17" xfId="5498"/>
    <cellStyle name="Percent 3 4 17 2" xfId="5499"/>
    <cellStyle name="Percent 3 4 17 2 2" xfId="5500"/>
    <cellStyle name="Percent 3 4 17 3" xfId="5501"/>
    <cellStyle name="Percent 3 4 17 3 2" xfId="5502"/>
    <cellStyle name="Percent 3 4 17 4" xfId="5503"/>
    <cellStyle name="Percent 3 4 18" xfId="5504"/>
    <cellStyle name="Percent 3 4 18 2" xfId="5505"/>
    <cellStyle name="Percent 3 4 19" xfId="5506"/>
    <cellStyle name="Percent 3 4 19 2" xfId="5507"/>
    <cellStyle name="Percent 3 4 2" xfId="5508"/>
    <cellStyle name="Percent 3 4 2 2" xfId="5509"/>
    <cellStyle name="Percent 3 4 2 2 2" xfId="5510"/>
    <cellStyle name="Percent 3 4 2 2 2 2" xfId="5511"/>
    <cellStyle name="Percent 3 4 2 2 3" xfId="5512"/>
    <cellStyle name="Percent 3 4 2 2 3 2" xfId="5513"/>
    <cellStyle name="Percent 3 4 2 2 4" xfId="5514"/>
    <cellStyle name="Percent 3 4 2 2 5" xfId="5515"/>
    <cellStyle name="Percent 3 4 2 3" xfId="5516"/>
    <cellStyle name="Percent 3 4 2 3 2" xfId="5517"/>
    <cellStyle name="Percent 3 4 2 3 2 2" xfId="5518"/>
    <cellStyle name="Percent 3 4 2 3 3" xfId="5519"/>
    <cellStyle name="Percent 3 4 2 3 3 2" xfId="5520"/>
    <cellStyle name="Percent 3 4 2 3 4" xfId="5521"/>
    <cellStyle name="Percent 3 4 2 4" xfId="5522"/>
    <cellStyle name="Percent 3 4 2 4 2" xfId="5523"/>
    <cellStyle name="Percent 3 4 2 4 2 2" xfId="5524"/>
    <cellStyle name="Percent 3 4 2 4 3" xfId="5525"/>
    <cellStyle name="Percent 3 4 2 4 3 2" xfId="5526"/>
    <cellStyle name="Percent 3 4 2 4 4" xfId="5527"/>
    <cellStyle name="Percent 3 4 2 5" xfId="5528"/>
    <cellStyle name="Percent 3 4 2 5 2" xfId="5529"/>
    <cellStyle name="Percent 3 4 2 6" xfId="5530"/>
    <cellStyle name="Percent 3 4 2 6 2" xfId="5531"/>
    <cellStyle name="Percent 3 4 2 7" xfId="5532"/>
    <cellStyle name="Percent 3 4 2 8" xfId="5533"/>
    <cellStyle name="Percent 3 4 2 9" xfId="5534"/>
    <cellStyle name="Percent 3 4 20" xfId="5535"/>
    <cellStyle name="Percent 3 4 21" xfId="5536"/>
    <cellStyle name="Percent 3 4 22" xfId="5537"/>
    <cellStyle name="Percent 3 4 23" xfId="5538"/>
    <cellStyle name="Percent 3 4 3" xfId="5539"/>
    <cellStyle name="Percent 3 4 3 2" xfId="5540"/>
    <cellStyle name="Percent 3 4 3 2 2" xfId="5541"/>
    <cellStyle name="Percent 3 4 3 2 2 2" xfId="5542"/>
    <cellStyle name="Percent 3 4 3 2 3" xfId="5543"/>
    <cellStyle name="Percent 3 4 3 2 3 2" xfId="5544"/>
    <cellStyle name="Percent 3 4 3 2 4" xfId="5545"/>
    <cellStyle name="Percent 3 4 3 2 5" xfId="5546"/>
    <cellStyle name="Percent 3 4 3 3" xfId="5547"/>
    <cellStyle name="Percent 3 4 3 3 2" xfId="5548"/>
    <cellStyle name="Percent 3 4 3 3 2 2" xfId="5549"/>
    <cellStyle name="Percent 3 4 3 3 3" xfId="5550"/>
    <cellStyle name="Percent 3 4 3 3 3 2" xfId="5551"/>
    <cellStyle name="Percent 3 4 3 3 4" xfId="5552"/>
    <cellStyle name="Percent 3 4 3 4" xfId="5553"/>
    <cellStyle name="Percent 3 4 3 4 2" xfId="5554"/>
    <cellStyle name="Percent 3 4 3 4 2 2" xfId="5555"/>
    <cellStyle name="Percent 3 4 3 4 3" xfId="5556"/>
    <cellStyle name="Percent 3 4 3 4 3 2" xfId="5557"/>
    <cellStyle name="Percent 3 4 3 4 4" xfId="5558"/>
    <cellStyle name="Percent 3 4 3 5" xfId="5559"/>
    <cellStyle name="Percent 3 4 3 5 2" xfId="5560"/>
    <cellStyle name="Percent 3 4 3 6" xfId="5561"/>
    <cellStyle name="Percent 3 4 3 6 2" xfId="5562"/>
    <cellStyle name="Percent 3 4 3 7" xfId="5563"/>
    <cellStyle name="Percent 3 4 3 8" xfId="5564"/>
    <cellStyle name="Percent 3 4 3 9" xfId="5565"/>
    <cellStyle name="Percent 3 4 4" xfId="5566"/>
    <cellStyle name="Percent 3 4 4 2" xfId="5567"/>
    <cellStyle name="Percent 3 4 4 2 2" xfId="5568"/>
    <cellStyle name="Percent 3 4 4 2 2 2" xfId="5569"/>
    <cellStyle name="Percent 3 4 4 2 3" xfId="5570"/>
    <cellStyle name="Percent 3 4 4 2 3 2" xfId="5571"/>
    <cellStyle name="Percent 3 4 4 2 4" xfId="5572"/>
    <cellStyle name="Percent 3 4 4 2 5" xfId="5573"/>
    <cellStyle name="Percent 3 4 4 2 6" xfId="5574"/>
    <cellStyle name="Percent 3 4 4 3" xfId="5575"/>
    <cellStyle name="Percent 3 4 4 3 2" xfId="5576"/>
    <cellStyle name="Percent 3 4 4 3 2 2" xfId="5577"/>
    <cellStyle name="Percent 3 4 4 3 3" xfId="5578"/>
    <cellStyle name="Percent 3 4 4 3 3 2" xfId="5579"/>
    <cellStyle name="Percent 3 4 4 3 4" xfId="5580"/>
    <cellStyle name="Percent 3 4 4 4" xfId="5581"/>
    <cellStyle name="Percent 3 4 4 4 2" xfId="5582"/>
    <cellStyle name="Percent 3 4 4 4 2 2" xfId="5583"/>
    <cellStyle name="Percent 3 4 4 4 3" xfId="5584"/>
    <cellStyle name="Percent 3 4 4 4 3 2" xfId="5585"/>
    <cellStyle name="Percent 3 4 4 4 4" xfId="5586"/>
    <cellStyle name="Percent 3 4 4 5" xfId="5587"/>
    <cellStyle name="Percent 3 4 4 5 2" xfId="5588"/>
    <cellStyle name="Percent 3 4 4 6" xfId="5589"/>
    <cellStyle name="Percent 3 4 4 6 2" xfId="5590"/>
    <cellStyle name="Percent 3 4 4 7" xfId="5591"/>
    <cellStyle name="Percent 3 4 4 8" xfId="5592"/>
    <cellStyle name="Percent 3 4 4 9" xfId="5593"/>
    <cellStyle name="Percent 3 4 5" xfId="5594"/>
    <cellStyle name="Percent 3 4 5 2" xfId="5595"/>
    <cellStyle name="Percent 3 4 5 2 2" xfId="5596"/>
    <cellStyle name="Percent 3 4 5 2 2 2" xfId="5597"/>
    <cellStyle name="Percent 3 4 5 2 3" xfId="5598"/>
    <cellStyle name="Percent 3 4 5 2 3 2" xfId="5599"/>
    <cellStyle name="Percent 3 4 5 2 4" xfId="5600"/>
    <cellStyle name="Percent 3 4 5 2 5" xfId="5601"/>
    <cellStyle name="Percent 3 4 5 3" xfId="5602"/>
    <cellStyle name="Percent 3 4 5 3 2" xfId="5603"/>
    <cellStyle name="Percent 3 4 5 3 2 2" xfId="5604"/>
    <cellStyle name="Percent 3 4 5 3 3" xfId="5605"/>
    <cellStyle name="Percent 3 4 5 3 3 2" xfId="5606"/>
    <cellStyle name="Percent 3 4 5 3 4" xfId="5607"/>
    <cellStyle name="Percent 3 4 5 4" xfId="5608"/>
    <cellStyle name="Percent 3 4 5 4 2" xfId="5609"/>
    <cellStyle name="Percent 3 4 5 4 2 2" xfId="5610"/>
    <cellStyle name="Percent 3 4 5 4 3" xfId="5611"/>
    <cellStyle name="Percent 3 4 5 4 3 2" xfId="5612"/>
    <cellStyle name="Percent 3 4 5 4 4" xfId="5613"/>
    <cellStyle name="Percent 3 4 5 5" xfId="5614"/>
    <cellStyle name="Percent 3 4 5 5 2" xfId="5615"/>
    <cellStyle name="Percent 3 4 5 6" xfId="5616"/>
    <cellStyle name="Percent 3 4 5 6 2" xfId="5617"/>
    <cellStyle name="Percent 3 4 5 7" xfId="5618"/>
    <cellStyle name="Percent 3 4 5 8" xfId="5619"/>
    <cellStyle name="Percent 3 4 5 9" xfId="5620"/>
    <cellStyle name="Percent 3 4 6" xfId="5621"/>
    <cellStyle name="Percent 3 4 6 2" xfId="5622"/>
    <cellStyle name="Percent 3 4 6 2 2" xfId="5623"/>
    <cellStyle name="Percent 3 4 6 2 2 2" xfId="5624"/>
    <cellStyle name="Percent 3 4 6 2 3" xfId="5625"/>
    <cellStyle name="Percent 3 4 6 2 3 2" xfId="5626"/>
    <cellStyle name="Percent 3 4 6 2 4" xfId="5627"/>
    <cellStyle name="Percent 3 4 6 2 5" xfId="5628"/>
    <cellStyle name="Percent 3 4 6 3" xfId="5629"/>
    <cellStyle name="Percent 3 4 6 3 2" xfId="5630"/>
    <cellStyle name="Percent 3 4 6 3 2 2" xfId="5631"/>
    <cellStyle name="Percent 3 4 6 3 3" xfId="5632"/>
    <cellStyle name="Percent 3 4 6 3 3 2" xfId="5633"/>
    <cellStyle name="Percent 3 4 6 3 4" xfId="5634"/>
    <cellStyle name="Percent 3 4 6 4" xfId="5635"/>
    <cellStyle name="Percent 3 4 6 4 2" xfId="5636"/>
    <cellStyle name="Percent 3 4 6 4 2 2" xfId="5637"/>
    <cellStyle name="Percent 3 4 6 4 3" xfId="5638"/>
    <cellStyle name="Percent 3 4 6 4 3 2" xfId="5639"/>
    <cellStyle name="Percent 3 4 6 4 4" xfId="5640"/>
    <cellStyle name="Percent 3 4 6 5" xfId="5641"/>
    <cellStyle name="Percent 3 4 6 5 2" xfId="5642"/>
    <cellStyle name="Percent 3 4 6 6" xfId="5643"/>
    <cellStyle name="Percent 3 4 6 6 2" xfId="5644"/>
    <cellStyle name="Percent 3 4 6 7" xfId="5645"/>
    <cellStyle name="Percent 3 4 6 8" xfId="5646"/>
    <cellStyle name="Percent 3 4 6 9" xfId="5647"/>
    <cellStyle name="Percent 3 4 7" xfId="5648"/>
    <cellStyle name="Percent 3 4 7 2" xfId="5649"/>
    <cellStyle name="Percent 3 4 7 2 2" xfId="5650"/>
    <cellStyle name="Percent 3 4 7 2 2 2" xfId="5651"/>
    <cellStyle name="Percent 3 4 7 2 3" xfId="5652"/>
    <cellStyle name="Percent 3 4 7 2 3 2" xfId="5653"/>
    <cellStyle name="Percent 3 4 7 2 4" xfId="5654"/>
    <cellStyle name="Percent 3 4 7 2 5" xfId="5655"/>
    <cellStyle name="Percent 3 4 7 3" xfId="5656"/>
    <cellStyle name="Percent 3 4 7 3 2" xfId="5657"/>
    <cellStyle name="Percent 3 4 7 3 2 2" xfId="5658"/>
    <cellStyle name="Percent 3 4 7 3 3" xfId="5659"/>
    <cellStyle name="Percent 3 4 7 3 3 2" xfId="5660"/>
    <cellStyle name="Percent 3 4 7 3 4" xfId="5661"/>
    <cellStyle name="Percent 3 4 7 4" xfId="5662"/>
    <cellStyle name="Percent 3 4 7 4 2" xfId="5663"/>
    <cellStyle name="Percent 3 4 7 4 2 2" xfId="5664"/>
    <cellStyle name="Percent 3 4 7 4 3" xfId="5665"/>
    <cellStyle name="Percent 3 4 7 4 3 2" xfId="5666"/>
    <cellStyle name="Percent 3 4 7 4 4" xfId="5667"/>
    <cellStyle name="Percent 3 4 7 5" xfId="5668"/>
    <cellStyle name="Percent 3 4 7 5 2" xfId="5669"/>
    <cellStyle name="Percent 3 4 7 6" xfId="5670"/>
    <cellStyle name="Percent 3 4 7 6 2" xfId="5671"/>
    <cellStyle name="Percent 3 4 7 7" xfId="5672"/>
    <cellStyle name="Percent 3 4 7 8" xfId="5673"/>
    <cellStyle name="Percent 3 4 7 9" xfId="5674"/>
    <cellStyle name="Percent 3 4 8" xfId="5675"/>
    <cellStyle name="Percent 3 4 8 10" xfId="5676"/>
    <cellStyle name="Percent 3 4 8 11" xfId="5677"/>
    <cellStyle name="Percent 3 4 8 12" xfId="5678"/>
    <cellStyle name="Percent 3 4 8 2" xfId="5679"/>
    <cellStyle name="Percent 3 4 8 2 2" xfId="5680"/>
    <cellStyle name="Percent 3 4 8 2 2 2" xfId="5681"/>
    <cellStyle name="Percent 3 4 8 2 3" xfId="5682"/>
    <cellStyle name="Percent 3 4 8 2 3 2" xfId="5683"/>
    <cellStyle name="Percent 3 4 8 2 4" xfId="5684"/>
    <cellStyle name="Percent 3 4 8 2 5" xfId="5685"/>
    <cellStyle name="Percent 3 4 8 3" xfId="5686"/>
    <cellStyle name="Percent 3 4 8 3 2" xfId="5687"/>
    <cellStyle name="Percent 3 4 8 3 2 2" xfId="5688"/>
    <cellStyle name="Percent 3 4 8 3 3" xfId="5689"/>
    <cellStyle name="Percent 3 4 8 3 3 2" xfId="5690"/>
    <cellStyle name="Percent 3 4 8 3 4" xfId="5691"/>
    <cellStyle name="Percent 3 4 8 4" xfId="5692"/>
    <cellStyle name="Percent 3 4 8 4 2" xfId="5693"/>
    <cellStyle name="Percent 3 4 8 4 2 2" xfId="5694"/>
    <cellStyle name="Percent 3 4 8 4 3" xfId="5695"/>
    <cellStyle name="Percent 3 4 8 4 3 2" xfId="5696"/>
    <cellStyle name="Percent 3 4 8 4 4" xfId="5697"/>
    <cellStyle name="Percent 3 4 8 5" xfId="5698"/>
    <cellStyle name="Percent 3 4 8 5 2" xfId="5699"/>
    <cellStyle name="Percent 3 4 8 5 2 2" xfId="5700"/>
    <cellStyle name="Percent 3 4 8 5 3" xfId="5701"/>
    <cellStyle name="Percent 3 4 8 5 3 2" xfId="5702"/>
    <cellStyle name="Percent 3 4 8 5 4" xfId="5703"/>
    <cellStyle name="Percent 3 4 8 5 4 2" xfId="5704"/>
    <cellStyle name="Percent 3 4 8 5 5" xfId="5705"/>
    <cellStyle name="Percent 3 4 8 6" xfId="5706"/>
    <cellStyle name="Percent 3 4 8 6 2" xfId="5707"/>
    <cellStyle name="Percent 3 4 8 6 2 2" xfId="5708"/>
    <cellStyle name="Percent 3 4 8 6 3" xfId="5709"/>
    <cellStyle name="Percent 3 4 8 6 3 2" xfId="5710"/>
    <cellStyle name="Percent 3 4 8 6 4" xfId="5711"/>
    <cellStyle name="Percent 3 4 8 7" xfId="5712"/>
    <cellStyle name="Percent 3 4 8 7 2" xfId="5713"/>
    <cellStyle name="Percent 3 4 8 8" xfId="5714"/>
    <cellStyle name="Percent 3 4 8 8 2" xfId="5715"/>
    <cellStyle name="Percent 3 4 8 9" xfId="5716"/>
    <cellStyle name="Percent 3 4 8 9 2" xfId="5717"/>
    <cellStyle name="Percent 3 4 9" xfId="5718"/>
    <cellStyle name="Percent 3 4 9 10" xfId="5719"/>
    <cellStyle name="Percent 3 4 9 11" xfId="5720"/>
    <cellStyle name="Percent 3 4 9 12" xfId="5721"/>
    <cellStyle name="Percent 3 4 9 2" xfId="5722"/>
    <cellStyle name="Percent 3 4 9 2 2" xfId="5723"/>
    <cellStyle name="Percent 3 4 9 2 2 2" xfId="5724"/>
    <cellStyle name="Percent 3 4 9 2 3" xfId="5725"/>
    <cellStyle name="Percent 3 4 9 2 3 2" xfId="5726"/>
    <cellStyle name="Percent 3 4 9 2 4" xfId="5727"/>
    <cellStyle name="Percent 3 4 9 2 5" xfId="5728"/>
    <cellStyle name="Percent 3 4 9 3" xfId="5729"/>
    <cellStyle name="Percent 3 4 9 3 2" xfId="5730"/>
    <cellStyle name="Percent 3 4 9 3 2 2" xfId="5731"/>
    <cellStyle name="Percent 3 4 9 3 3" xfId="5732"/>
    <cellStyle name="Percent 3 4 9 3 3 2" xfId="5733"/>
    <cellStyle name="Percent 3 4 9 3 4" xfId="5734"/>
    <cellStyle name="Percent 3 4 9 4" xfId="5735"/>
    <cellStyle name="Percent 3 4 9 4 2" xfId="5736"/>
    <cellStyle name="Percent 3 4 9 4 2 2" xfId="5737"/>
    <cellStyle name="Percent 3 4 9 4 3" xfId="5738"/>
    <cellStyle name="Percent 3 4 9 4 3 2" xfId="5739"/>
    <cellStyle name="Percent 3 4 9 4 4" xfId="5740"/>
    <cellStyle name="Percent 3 4 9 5" xfId="5741"/>
    <cellStyle name="Percent 3 4 9 5 2" xfId="5742"/>
    <cellStyle name="Percent 3 4 9 5 2 2" xfId="5743"/>
    <cellStyle name="Percent 3 4 9 5 3" xfId="5744"/>
    <cellStyle name="Percent 3 4 9 5 3 2" xfId="5745"/>
    <cellStyle name="Percent 3 4 9 5 4" xfId="5746"/>
    <cellStyle name="Percent 3 4 9 5 4 2" xfId="5747"/>
    <cellStyle name="Percent 3 4 9 5 5" xfId="5748"/>
    <cellStyle name="Percent 3 4 9 6" xfId="5749"/>
    <cellStyle name="Percent 3 4 9 6 2" xfId="5750"/>
    <cellStyle name="Percent 3 4 9 6 2 2" xfId="5751"/>
    <cellStyle name="Percent 3 4 9 6 3" xfId="5752"/>
    <cellStyle name="Percent 3 4 9 6 3 2" xfId="5753"/>
    <cellStyle name="Percent 3 4 9 6 4" xfId="5754"/>
    <cellStyle name="Percent 3 4 9 7" xfId="5755"/>
    <cellStyle name="Percent 3 4 9 7 2" xfId="5756"/>
    <cellStyle name="Percent 3 4 9 8" xfId="5757"/>
    <cellStyle name="Percent 3 4 9 8 2" xfId="5758"/>
    <cellStyle name="Percent 3 4 9 9" xfId="5759"/>
    <cellStyle name="Percent 3 4 9 9 2" xfId="5760"/>
    <cellStyle name="Percent 3 5" xfId="5761"/>
    <cellStyle name="Percent 3 5 10" xfId="5762"/>
    <cellStyle name="Percent 3 5 10 10" xfId="5763"/>
    <cellStyle name="Percent 3 5 10 11" xfId="5764"/>
    <cellStyle name="Percent 3 5 10 12" xfId="5765"/>
    <cellStyle name="Percent 3 5 10 2" xfId="5766"/>
    <cellStyle name="Percent 3 5 10 2 2" xfId="5767"/>
    <cellStyle name="Percent 3 5 10 2 2 2" xfId="5768"/>
    <cellStyle name="Percent 3 5 10 2 3" xfId="5769"/>
    <cellStyle name="Percent 3 5 10 2 3 2" xfId="5770"/>
    <cellStyle name="Percent 3 5 10 2 4" xfId="5771"/>
    <cellStyle name="Percent 3 5 10 2 5" xfId="5772"/>
    <cellStyle name="Percent 3 5 10 3" xfId="5773"/>
    <cellStyle name="Percent 3 5 10 3 2" xfId="5774"/>
    <cellStyle name="Percent 3 5 10 3 2 2" xfId="5775"/>
    <cellStyle name="Percent 3 5 10 3 3" xfId="5776"/>
    <cellStyle name="Percent 3 5 10 3 3 2" xfId="5777"/>
    <cellStyle name="Percent 3 5 10 3 4" xfId="5778"/>
    <cellStyle name="Percent 3 5 10 4" xfId="5779"/>
    <cellStyle name="Percent 3 5 10 4 2" xfId="5780"/>
    <cellStyle name="Percent 3 5 10 4 2 2" xfId="5781"/>
    <cellStyle name="Percent 3 5 10 4 3" xfId="5782"/>
    <cellStyle name="Percent 3 5 10 4 3 2" xfId="5783"/>
    <cellStyle name="Percent 3 5 10 4 4" xfId="5784"/>
    <cellStyle name="Percent 3 5 10 5" xfId="5785"/>
    <cellStyle name="Percent 3 5 10 5 2" xfId="5786"/>
    <cellStyle name="Percent 3 5 10 5 2 2" xfId="5787"/>
    <cellStyle name="Percent 3 5 10 5 3" xfId="5788"/>
    <cellStyle name="Percent 3 5 10 5 3 2" xfId="5789"/>
    <cellStyle name="Percent 3 5 10 5 4" xfId="5790"/>
    <cellStyle name="Percent 3 5 10 5 4 2" xfId="5791"/>
    <cellStyle name="Percent 3 5 10 5 5" xfId="5792"/>
    <cellStyle name="Percent 3 5 10 6" xfId="5793"/>
    <cellStyle name="Percent 3 5 10 6 2" xfId="5794"/>
    <cellStyle name="Percent 3 5 10 6 2 2" xfId="5795"/>
    <cellStyle name="Percent 3 5 10 6 3" xfId="5796"/>
    <cellStyle name="Percent 3 5 10 6 3 2" xfId="5797"/>
    <cellStyle name="Percent 3 5 10 6 4" xfId="5798"/>
    <cellStyle name="Percent 3 5 10 7" xfId="5799"/>
    <cellStyle name="Percent 3 5 10 7 2" xfId="5800"/>
    <cellStyle name="Percent 3 5 10 8" xfId="5801"/>
    <cellStyle name="Percent 3 5 10 8 2" xfId="5802"/>
    <cellStyle name="Percent 3 5 10 9" xfId="5803"/>
    <cellStyle name="Percent 3 5 10 9 2" xfId="5804"/>
    <cellStyle name="Percent 3 5 11" xfId="5805"/>
    <cellStyle name="Percent 3 5 11 10" xfId="5806"/>
    <cellStyle name="Percent 3 5 11 11" xfId="5807"/>
    <cellStyle name="Percent 3 5 11 12" xfId="5808"/>
    <cellStyle name="Percent 3 5 11 2" xfId="5809"/>
    <cellStyle name="Percent 3 5 11 2 2" xfId="5810"/>
    <cellStyle name="Percent 3 5 11 2 2 2" xfId="5811"/>
    <cellStyle name="Percent 3 5 11 2 3" xfId="5812"/>
    <cellStyle name="Percent 3 5 11 2 3 2" xfId="5813"/>
    <cellStyle name="Percent 3 5 11 2 4" xfId="5814"/>
    <cellStyle name="Percent 3 5 11 2 5" xfId="5815"/>
    <cellStyle name="Percent 3 5 11 3" xfId="5816"/>
    <cellStyle name="Percent 3 5 11 3 2" xfId="5817"/>
    <cellStyle name="Percent 3 5 11 3 2 2" xfId="5818"/>
    <cellStyle name="Percent 3 5 11 3 3" xfId="5819"/>
    <cellStyle name="Percent 3 5 11 3 3 2" xfId="5820"/>
    <cellStyle name="Percent 3 5 11 3 4" xfId="5821"/>
    <cellStyle name="Percent 3 5 11 4" xfId="5822"/>
    <cellStyle name="Percent 3 5 11 4 2" xfId="5823"/>
    <cellStyle name="Percent 3 5 11 4 2 2" xfId="5824"/>
    <cellStyle name="Percent 3 5 11 4 3" xfId="5825"/>
    <cellStyle name="Percent 3 5 11 4 3 2" xfId="5826"/>
    <cellStyle name="Percent 3 5 11 4 4" xfId="5827"/>
    <cellStyle name="Percent 3 5 11 5" xfId="5828"/>
    <cellStyle name="Percent 3 5 11 5 2" xfId="5829"/>
    <cellStyle name="Percent 3 5 11 5 2 2" xfId="5830"/>
    <cellStyle name="Percent 3 5 11 5 3" xfId="5831"/>
    <cellStyle name="Percent 3 5 11 5 3 2" xfId="5832"/>
    <cellStyle name="Percent 3 5 11 5 4" xfId="5833"/>
    <cellStyle name="Percent 3 5 11 5 4 2" xfId="5834"/>
    <cellStyle name="Percent 3 5 11 5 5" xfId="5835"/>
    <cellStyle name="Percent 3 5 11 6" xfId="5836"/>
    <cellStyle name="Percent 3 5 11 6 2" xfId="5837"/>
    <cellStyle name="Percent 3 5 11 6 2 2" xfId="5838"/>
    <cellStyle name="Percent 3 5 11 6 3" xfId="5839"/>
    <cellStyle name="Percent 3 5 11 6 3 2" xfId="5840"/>
    <cellStyle name="Percent 3 5 11 6 4" xfId="5841"/>
    <cellStyle name="Percent 3 5 11 7" xfId="5842"/>
    <cellStyle name="Percent 3 5 11 7 2" xfId="5843"/>
    <cellStyle name="Percent 3 5 11 8" xfId="5844"/>
    <cellStyle name="Percent 3 5 11 8 2" xfId="5845"/>
    <cellStyle name="Percent 3 5 11 9" xfId="5846"/>
    <cellStyle name="Percent 3 5 11 9 2" xfId="5847"/>
    <cellStyle name="Percent 3 5 12" xfId="5848"/>
    <cellStyle name="Percent 3 5 12 10" xfId="5849"/>
    <cellStyle name="Percent 3 5 12 11" xfId="5850"/>
    <cellStyle name="Percent 3 5 12 12" xfId="5851"/>
    <cellStyle name="Percent 3 5 12 2" xfId="5852"/>
    <cellStyle name="Percent 3 5 12 2 2" xfId="5853"/>
    <cellStyle name="Percent 3 5 12 2 2 2" xfId="5854"/>
    <cellStyle name="Percent 3 5 12 2 3" xfId="5855"/>
    <cellStyle name="Percent 3 5 12 2 3 2" xfId="5856"/>
    <cellStyle name="Percent 3 5 12 2 4" xfId="5857"/>
    <cellStyle name="Percent 3 5 12 2 5" xfId="5858"/>
    <cellStyle name="Percent 3 5 12 3" xfId="5859"/>
    <cellStyle name="Percent 3 5 12 3 2" xfId="5860"/>
    <cellStyle name="Percent 3 5 12 3 2 2" xfId="5861"/>
    <cellStyle name="Percent 3 5 12 3 3" xfId="5862"/>
    <cellStyle name="Percent 3 5 12 3 3 2" xfId="5863"/>
    <cellStyle name="Percent 3 5 12 3 4" xfId="5864"/>
    <cellStyle name="Percent 3 5 12 4" xfId="5865"/>
    <cellStyle name="Percent 3 5 12 4 2" xfId="5866"/>
    <cellStyle name="Percent 3 5 12 4 2 2" xfId="5867"/>
    <cellStyle name="Percent 3 5 12 4 3" xfId="5868"/>
    <cellStyle name="Percent 3 5 12 4 3 2" xfId="5869"/>
    <cellStyle name="Percent 3 5 12 4 4" xfId="5870"/>
    <cellStyle name="Percent 3 5 12 5" xfId="5871"/>
    <cellStyle name="Percent 3 5 12 5 2" xfId="5872"/>
    <cellStyle name="Percent 3 5 12 5 2 2" xfId="5873"/>
    <cellStyle name="Percent 3 5 12 5 3" xfId="5874"/>
    <cellStyle name="Percent 3 5 12 5 3 2" xfId="5875"/>
    <cellStyle name="Percent 3 5 12 5 4" xfId="5876"/>
    <cellStyle name="Percent 3 5 12 5 4 2" xfId="5877"/>
    <cellStyle name="Percent 3 5 12 5 5" xfId="5878"/>
    <cellStyle name="Percent 3 5 12 6" xfId="5879"/>
    <cellStyle name="Percent 3 5 12 6 2" xfId="5880"/>
    <cellStyle name="Percent 3 5 12 6 2 2" xfId="5881"/>
    <cellStyle name="Percent 3 5 12 6 3" xfId="5882"/>
    <cellStyle name="Percent 3 5 12 6 3 2" xfId="5883"/>
    <cellStyle name="Percent 3 5 12 6 4" xfId="5884"/>
    <cellStyle name="Percent 3 5 12 7" xfId="5885"/>
    <cellStyle name="Percent 3 5 12 7 2" xfId="5886"/>
    <cellStyle name="Percent 3 5 12 8" xfId="5887"/>
    <cellStyle name="Percent 3 5 12 8 2" xfId="5888"/>
    <cellStyle name="Percent 3 5 12 9" xfId="5889"/>
    <cellStyle name="Percent 3 5 12 9 2" xfId="5890"/>
    <cellStyle name="Percent 3 5 13" xfId="5891"/>
    <cellStyle name="Percent 3 5 13 10" xfId="5892"/>
    <cellStyle name="Percent 3 5 13 11" xfId="5893"/>
    <cellStyle name="Percent 3 5 13 12" xfId="5894"/>
    <cellStyle name="Percent 3 5 13 2" xfId="5895"/>
    <cellStyle name="Percent 3 5 13 2 2" xfId="5896"/>
    <cellStyle name="Percent 3 5 13 2 2 2" xfId="5897"/>
    <cellStyle name="Percent 3 5 13 2 3" xfId="5898"/>
    <cellStyle name="Percent 3 5 13 2 3 2" xfId="5899"/>
    <cellStyle name="Percent 3 5 13 2 4" xfId="5900"/>
    <cellStyle name="Percent 3 5 13 2 5" xfId="5901"/>
    <cellStyle name="Percent 3 5 13 3" xfId="5902"/>
    <cellStyle name="Percent 3 5 13 3 2" xfId="5903"/>
    <cellStyle name="Percent 3 5 13 3 2 2" xfId="5904"/>
    <cellStyle name="Percent 3 5 13 3 3" xfId="5905"/>
    <cellStyle name="Percent 3 5 13 3 3 2" xfId="5906"/>
    <cellStyle name="Percent 3 5 13 3 4" xfId="5907"/>
    <cellStyle name="Percent 3 5 13 4" xfId="5908"/>
    <cellStyle name="Percent 3 5 13 4 2" xfId="5909"/>
    <cellStyle name="Percent 3 5 13 4 2 2" xfId="5910"/>
    <cellStyle name="Percent 3 5 13 4 3" xfId="5911"/>
    <cellStyle name="Percent 3 5 13 4 3 2" xfId="5912"/>
    <cellStyle name="Percent 3 5 13 4 4" xfId="5913"/>
    <cellStyle name="Percent 3 5 13 5" xfId="5914"/>
    <cellStyle name="Percent 3 5 13 5 2" xfId="5915"/>
    <cellStyle name="Percent 3 5 13 5 2 2" xfId="5916"/>
    <cellStyle name="Percent 3 5 13 5 3" xfId="5917"/>
    <cellStyle name="Percent 3 5 13 5 3 2" xfId="5918"/>
    <cellStyle name="Percent 3 5 13 5 4" xfId="5919"/>
    <cellStyle name="Percent 3 5 13 5 4 2" xfId="5920"/>
    <cellStyle name="Percent 3 5 13 5 5" xfId="5921"/>
    <cellStyle name="Percent 3 5 13 6" xfId="5922"/>
    <cellStyle name="Percent 3 5 13 6 2" xfId="5923"/>
    <cellStyle name="Percent 3 5 13 6 2 2" xfId="5924"/>
    <cellStyle name="Percent 3 5 13 6 3" xfId="5925"/>
    <cellStyle name="Percent 3 5 13 6 3 2" xfId="5926"/>
    <cellStyle name="Percent 3 5 13 6 4" xfId="5927"/>
    <cellStyle name="Percent 3 5 13 7" xfId="5928"/>
    <cellStyle name="Percent 3 5 13 7 2" xfId="5929"/>
    <cellStyle name="Percent 3 5 13 8" xfId="5930"/>
    <cellStyle name="Percent 3 5 13 8 2" xfId="5931"/>
    <cellStyle name="Percent 3 5 13 9" xfId="5932"/>
    <cellStyle name="Percent 3 5 13 9 2" xfId="5933"/>
    <cellStyle name="Percent 3 5 14" xfId="5934"/>
    <cellStyle name="Percent 3 5 14 10" xfId="5935"/>
    <cellStyle name="Percent 3 5 14 11" xfId="5936"/>
    <cellStyle name="Percent 3 5 14 12" xfId="5937"/>
    <cellStyle name="Percent 3 5 14 2" xfId="5938"/>
    <cellStyle name="Percent 3 5 14 2 2" xfId="5939"/>
    <cellStyle name="Percent 3 5 14 2 2 2" xfId="5940"/>
    <cellStyle name="Percent 3 5 14 2 3" xfId="5941"/>
    <cellStyle name="Percent 3 5 14 2 3 2" xfId="5942"/>
    <cellStyle name="Percent 3 5 14 2 4" xfId="5943"/>
    <cellStyle name="Percent 3 5 14 2 5" xfId="5944"/>
    <cellStyle name="Percent 3 5 14 3" xfId="5945"/>
    <cellStyle name="Percent 3 5 14 3 2" xfId="5946"/>
    <cellStyle name="Percent 3 5 14 3 2 2" xfId="5947"/>
    <cellStyle name="Percent 3 5 14 3 3" xfId="5948"/>
    <cellStyle name="Percent 3 5 14 3 3 2" xfId="5949"/>
    <cellStyle name="Percent 3 5 14 3 4" xfId="5950"/>
    <cellStyle name="Percent 3 5 14 4" xfId="5951"/>
    <cellStyle name="Percent 3 5 14 4 2" xfId="5952"/>
    <cellStyle name="Percent 3 5 14 4 2 2" xfId="5953"/>
    <cellStyle name="Percent 3 5 14 4 3" xfId="5954"/>
    <cellStyle name="Percent 3 5 14 4 3 2" xfId="5955"/>
    <cellStyle name="Percent 3 5 14 4 4" xfId="5956"/>
    <cellStyle name="Percent 3 5 14 5" xfId="5957"/>
    <cellStyle name="Percent 3 5 14 5 2" xfId="5958"/>
    <cellStyle name="Percent 3 5 14 5 2 2" xfId="5959"/>
    <cellStyle name="Percent 3 5 14 5 3" xfId="5960"/>
    <cellStyle name="Percent 3 5 14 5 3 2" xfId="5961"/>
    <cellStyle name="Percent 3 5 14 5 4" xfId="5962"/>
    <cellStyle name="Percent 3 5 14 5 4 2" xfId="5963"/>
    <cellStyle name="Percent 3 5 14 5 5" xfId="5964"/>
    <cellStyle name="Percent 3 5 14 6" xfId="5965"/>
    <cellStyle name="Percent 3 5 14 6 2" xfId="5966"/>
    <cellStyle name="Percent 3 5 14 6 2 2" xfId="5967"/>
    <cellStyle name="Percent 3 5 14 6 3" xfId="5968"/>
    <cellStyle name="Percent 3 5 14 6 3 2" xfId="5969"/>
    <cellStyle name="Percent 3 5 14 6 4" xfId="5970"/>
    <cellStyle name="Percent 3 5 14 7" xfId="5971"/>
    <cellStyle name="Percent 3 5 14 7 2" xfId="5972"/>
    <cellStyle name="Percent 3 5 14 8" xfId="5973"/>
    <cellStyle name="Percent 3 5 14 8 2" xfId="5974"/>
    <cellStyle name="Percent 3 5 14 9" xfId="5975"/>
    <cellStyle name="Percent 3 5 14 9 2" xfId="5976"/>
    <cellStyle name="Percent 3 5 15" xfId="5977"/>
    <cellStyle name="Percent 3 5 15 10" xfId="5978"/>
    <cellStyle name="Percent 3 5 15 11" xfId="5979"/>
    <cellStyle name="Percent 3 5 15 12" xfId="5980"/>
    <cellStyle name="Percent 3 5 15 2" xfId="5981"/>
    <cellStyle name="Percent 3 5 15 2 2" xfId="5982"/>
    <cellStyle name="Percent 3 5 15 2 2 2" xfId="5983"/>
    <cellStyle name="Percent 3 5 15 2 3" xfId="5984"/>
    <cellStyle name="Percent 3 5 15 2 3 2" xfId="5985"/>
    <cellStyle name="Percent 3 5 15 2 4" xfId="5986"/>
    <cellStyle name="Percent 3 5 15 2 5" xfId="5987"/>
    <cellStyle name="Percent 3 5 15 3" xfId="5988"/>
    <cellStyle name="Percent 3 5 15 3 2" xfId="5989"/>
    <cellStyle name="Percent 3 5 15 3 2 2" xfId="5990"/>
    <cellStyle name="Percent 3 5 15 3 3" xfId="5991"/>
    <cellStyle name="Percent 3 5 15 3 3 2" xfId="5992"/>
    <cellStyle name="Percent 3 5 15 3 4" xfId="5993"/>
    <cellStyle name="Percent 3 5 15 4" xfId="5994"/>
    <cellStyle name="Percent 3 5 15 4 2" xfId="5995"/>
    <cellStyle name="Percent 3 5 15 4 2 2" xfId="5996"/>
    <cellStyle name="Percent 3 5 15 4 3" xfId="5997"/>
    <cellStyle name="Percent 3 5 15 4 3 2" xfId="5998"/>
    <cellStyle name="Percent 3 5 15 4 4" xfId="5999"/>
    <cellStyle name="Percent 3 5 15 5" xfId="6000"/>
    <cellStyle name="Percent 3 5 15 5 2" xfId="6001"/>
    <cellStyle name="Percent 3 5 15 5 2 2" xfId="6002"/>
    <cellStyle name="Percent 3 5 15 5 3" xfId="6003"/>
    <cellStyle name="Percent 3 5 15 5 3 2" xfId="6004"/>
    <cellStyle name="Percent 3 5 15 5 4" xfId="6005"/>
    <cellStyle name="Percent 3 5 15 5 4 2" xfId="6006"/>
    <cellStyle name="Percent 3 5 15 5 5" xfId="6007"/>
    <cellStyle name="Percent 3 5 15 6" xfId="6008"/>
    <cellStyle name="Percent 3 5 15 6 2" xfId="6009"/>
    <cellStyle name="Percent 3 5 15 6 2 2" xfId="6010"/>
    <cellStyle name="Percent 3 5 15 6 3" xfId="6011"/>
    <cellStyle name="Percent 3 5 15 6 3 2" xfId="6012"/>
    <cellStyle name="Percent 3 5 15 6 4" xfId="6013"/>
    <cellStyle name="Percent 3 5 15 7" xfId="6014"/>
    <cellStyle name="Percent 3 5 15 7 2" xfId="6015"/>
    <cellStyle name="Percent 3 5 15 8" xfId="6016"/>
    <cellStyle name="Percent 3 5 15 8 2" xfId="6017"/>
    <cellStyle name="Percent 3 5 15 9" xfId="6018"/>
    <cellStyle name="Percent 3 5 15 9 2" xfId="6019"/>
    <cellStyle name="Percent 3 5 16" xfId="6020"/>
    <cellStyle name="Percent 3 5 16 2" xfId="6021"/>
    <cellStyle name="Percent 3 5 16 2 2" xfId="6022"/>
    <cellStyle name="Percent 3 5 16 3" xfId="6023"/>
    <cellStyle name="Percent 3 5 16 3 2" xfId="6024"/>
    <cellStyle name="Percent 3 5 16 4" xfId="6025"/>
    <cellStyle name="Percent 3 5 16 5" xfId="6026"/>
    <cellStyle name="Percent 3 5 16 6" xfId="6027"/>
    <cellStyle name="Percent 3 5 17" xfId="6028"/>
    <cellStyle name="Percent 3 5 17 2" xfId="6029"/>
    <cellStyle name="Percent 3 5 17 2 2" xfId="6030"/>
    <cellStyle name="Percent 3 5 17 3" xfId="6031"/>
    <cellStyle name="Percent 3 5 17 3 2" xfId="6032"/>
    <cellStyle name="Percent 3 5 17 4" xfId="6033"/>
    <cellStyle name="Percent 3 5 17 5" xfId="6034"/>
    <cellStyle name="Percent 3 5 18" xfId="6035"/>
    <cellStyle name="Percent 3 5 18 2" xfId="6036"/>
    <cellStyle name="Percent 3 5 18 2 2" xfId="6037"/>
    <cellStyle name="Percent 3 5 18 3" xfId="6038"/>
    <cellStyle name="Percent 3 5 18 3 2" xfId="6039"/>
    <cellStyle name="Percent 3 5 18 4" xfId="6040"/>
    <cellStyle name="Percent 3 5 19" xfId="6041"/>
    <cellStyle name="Percent 3 5 19 2" xfId="6042"/>
    <cellStyle name="Percent 3 5 19 2 2" xfId="6043"/>
    <cellStyle name="Percent 3 5 19 3" xfId="6044"/>
    <cellStyle name="Percent 3 5 19 3 2" xfId="6045"/>
    <cellStyle name="Percent 3 5 19 4" xfId="6046"/>
    <cellStyle name="Percent 3 5 19 4 2" xfId="6047"/>
    <cellStyle name="Percent 3 5 19 5" xfId="6048"/>
    <cellStyle name="Percent 3 5 2" xfId="6049"/>
    <cellStyle name="Percent 3 5 2 10" xfId="6050"/>
    <cellStyle name="Percent 3 5 2 11" xfId="6051"/>
    <cellStyle name="Percent 3 5 2 12" xfId="6052"/>
    <cellStyle name="Percent 3 5 2 2" xfId="6053"/>
    <cellStyle name="Percent 3 5 2 2 2" xfId="6054"/>
    <cellStyle name="Percent 3 5 2 2 2 2" xfId="6055"/>
    <cellStyle name="Percent 3 5 2 2 3" xfId="6056"/>
    <cellStyle name="Percent 3 5 2 2 3 2" xfId="6057"/>
    <cellStyle name="Percent 3 5 2 2 4" xfId="6058"/>
    <cellStyle name="Percent 3 5 2 2 5" xfId="6059"/>
    <cellStyle name="Percent 3 5 2 3" xfId="6060"/>
    <cellStyle name="Percent 3 5 2 3 2" xfId="6061"/>
    <cellStyle name="Percent 3 5 2 3 2 2" xfId="6062"/>
    <cellStyle name="Percent 3 5 2 3 3" xfId="6063"/>
    <cellStyle name="Percent 3 5 2 3 3 2" xfId="6064"/>
    <cellStyle name="Percent 3 5 2 3 4" xfId="6065"/>
    <cellStyle name="Percent 3 5 2 4" xfId="6066"/>
    <cellStyle name="Percent 3 5 2 4 2" xfId="6067"/>
    <cellStyle name="Percent 3 5 2 4 2 2" xfId="6068"/>
    <cellStyle name="Percent 3 5 2 4 3" xfId="6069"/>
    <cellStyle name="Percent 3 5 2 4 3 2" xfId="6070"/>
    <cellStyle name="Percent 3 5 2 4 4" xfId="6071"/>
    <cellStyle name="Percent 3 5 2 5" xfId="6072"/>
    <cellStyle name="Percent 3 5 2 5 2" xfId="6073"/>
    <cellStyle name="Percent 3 5 2 5 2 2" xfId="6074"/>
    <cellStyle name="Percent 3 5 2 5 3" xfId="6075"/>
    <cellStyle name="Percent 3 5 2 5 3 2" xfId="6076"/>
    <cellStyle name="Percent 3 5 2 5 4" xfId="6077"/>
    <cellStyle name="Percent 3 5 2 5 4 2" xfId="6078"/>
    <cellStyle name="Percent 3 5 2 5 5" xfId="6079"/>
    <cellStyle name="Percent 3 5 2 6" xfId="6080"/>
    <cellStyle name="Percent 3 5 2 6 2" xfId="6081"/>
    <cellStyle name="Percent 3 5 2 6 2 2" xfId="6082"/>
    <cellStyle name="Percent 3 5 2 6 3" xfId="6083"/>
    <cellStyle name="Percent 3 5 2 6 3 2" xfId="6084"/>
    <cellStyle name="Percent 3 5 2 6 4" xfId="6085"/>
    <cellStyle name="Percent 3 5 2 7" xfId="6086"/>
    <cellStyle name="Percent 3 5 2 7 2" xfId="6087"/>
    <cellStyle name="Percent 3 5 2 8" xfId="6088"/>
    <cellStyle name="Percent 3 5 2 8 2" xfId="6089"/>
    <cellStyle name="Percent 3 5 2 9" xfId="6090"/>
    <cellStyle name="Percent 3 5 2 9 2" xfId="6091"/>
    <cellStyle name="Percent 3 5 20" xfId="6092"/>
    <cellStyle name="Percent 3 5 20 2" xfId="6093"/>
    <cellStyle name="Percent 3 5 20 2 2" xfId="6094"/>
    <cellStyle name="Percent 3 5 20 3" xfId="6095"/>
    <cellStyle name="Percent 3 5 20 3 2" xfId="6096"/>
    <cellStyle name="Percent 3 5 20 4" xfId="6097"/>
    <cellStyle name="Percent 3 5 21" xfId="6098"/>
    <cellStyle name="Percent 3 5 21 2" xfId="6099"/>
    <cellStyle name="Percent 3 5 22" xfId="6100"/>
    <cellStyle name="Percent 3 5 22 2" xfId="6101"/>
    <cellStyle name="Percent 3 5 23" xfId="6102"/>
    <cellStyle name="Percent 3 5 23 2" xfId="6103"/>
    <cellStyle name="Percent 3 5 24" xfId="6104"/>
    <cellStyle name="Percent 3 5 25" xfId="6105"/>
    <cellStyle name="Percent 3 5 26" xfId="6106"/>
    <cellStyle name="Percent 3 5 3" xfId="6107"/>
    <cellStyle name="Percent 3 5 3 10" xfId="6108"/>
    <cellStyle name="Percent 3 5 3 11" xfId="6109"/>
    <cellStyle name="Percent 3 5 3 12" xfId="6110"/>
    <cellStyle name="Percent 3 5 3 2" xfId="6111"/>
    <cellStyle name="Percent 3 5 3 2 2" xfId="6112"/>
    <cellStyle name="Percent 3 5 3 2 2 2" xfId="6113"/>
    <cellStyle name="Percent 3 5 3 2 3" xfId="6114"/>
    <cellStyle name="Percent 3 5 3 2 3 2" xfId="6115"/>
    <cellStyle name="Percent 3 5 3 2 4" xfId="6116"/>
    <cellStyle name="Percent 3 5 3 2 5" xfId="6117"/>
    <cellStyle name="Percent 3 5 3 3" xfId="6118"/>
    <cellStyle name="Percent 3 5 3 3 2" xfId="6119"/>
    <cellStyle name="Percent 3 5 3 3 2 2" xfId="6120"/>
    <cellStyle name="Percent 3 5 3 3 3" xfId="6121"/>
    <cellStyle name="Percent 3 5 3 3 3 2" xfId="6122"/>
    <cellStyle name="Percent 3 5 3 3 4" xfId="6123"/>
    <cellStyle name="Percent 3 5 3 4" xfId="6124"/>
    <cellStyle name="Percent 3 5 3 4 2" xfId="6125"/>
    <cellStyle name="Percent 3 5 3 4 2 2" xfId="6126"/>
    <cellStyle name="Percent 3 5 3 4 3" xfId="6127"/>
    <cellStyle name="Percent 3 5 3 4 3 2" xfId="6128"/>
    <cellStyle name="Percent 3 5 3 4 4" xfId="6129"/>
    <cellStyle name="Percent 3 5 3 5" xfId="6130"/>
    <cellStyle name="Percent 3 5 3 5 2" xfId="6131"/>
    <cellStyle name="Percent 3 5 3 5 2 2" xfId="6132"/>
    <cellStyle name="Percent 3 5 3 5 3" xfId="6133"/>
    <cellStyle name="Percent 3 5 3 5 3 2" xfId="6134"/>
    <cellStyle name="Percent 3 5 3 5 4" xfId="6135"/>
    <cellStyle name="Percent 3 5 3 5 4 2" xfId="6136"/>
    <cellStyle name="Percent 3 5 3 5 5" xfId="6137"/>
    <cellStyle name="Percent 3 5 3 6" xfId="6138"/>
    <cellStyle name="Percent 3 5 3 6 2" xfId="6139"/>
    <cellStyle name="Percent 3 5 3 6 2 2" xfId="6140"/>
    <cellStyle name="Percent 3 5 3 6 3" xfId="6141"/>
    <cellStyle name="Percent 3 5 3 6 3 2" xfId="6142"/>
    <cellStyle name="Percent 3 5 3 6 4" xfId="6143"/>
    <cellStyle name="Percent 3 5 3 7" xfId="6144"/>
    <cellStyle name="Percent 3 5 3 7 2" xfId="6145"/>
    <cellStyle name="Percent 3 5 3 8" xfId="6146"/>
    <cellStyle name="Percent 3 5 3 8 2" xfId="6147"/>
    <cellStyle name="Percent 3 5 3 9" xfId="6148"/>
    <cellStyle name="Percent 3 5 3 9 2" xfId="6149"/>
    <cellStyle name="Percent 3 5 4" xfId="6150"/>
    <cellStyle name="Percent 3 5 4 10" xfId="6151"/>
    <cellStyle name="Percent 3 5 4 11" xfId="6152"/>
    <cellStyle name="Percent 3 5 4 12" xfId="6153"/>
    <cellStyle name="Percent 3 5 4 2" xfId="6154"/>
    <cellStyle name="Percent 3 5 4 2 2" xfId="6155"/>
    <cellStyle name="Percent 3 5 4 2 2 2" xfId="6156"/>
    <cellStyle name="Percent 3 5 4 2 3" xfId="6157"/>
    <cellStyle name="Percent 3 5 4 2 3 2" xfId="6158"/>
    <cellStyle name="Percent 3 5 4 2 4" xfId="6159"/>
    <cellStyle name="Percent 3 5 4 2 5" xfId="6160"/>
    <cellStyle name="Percent 3 5 4 3" xfId="6161"/>
    <cellStyle name="Percent 3 5 4 3 2" xfId="6162"/>
    <cellStyle name="Percent 3 5 4 3 2 2" xfId="6163"/>
    <cellStyle name="Percent 3 5 4 3 3" xfId="6164"/>
    <cellStyle name="Percent 3 5 4 3 3 2" xfId="6165"/>
    <cellStyle name="Percent 3 5 4 3 4" xfId="6166"/>
    <cellStyle name="Percent 3 5 4 4" xfId="6167"/>
    <cellStyle name="Percent 3 5 4 4 2" xfId="6168"/>
    <cellStyle name="Percent 3 5 4 4 2 2" xfId="6169"/>
    <cellStyle name="Percent 3 5 4 4 3" xfId="6170"/>
    <cellStyle name="Percent 3 5 4 4 3 2" xfId="6171"/>
    <cellStyle name="Percent 3 5 4 4 4" xfId="6172"/>
    <cellStyle name="Percent 3 5 4 5" xfId="6173"/>
    <cellStyle name="Percent 3 5 4 5 2" xfId="6174"/>
    <cellStyle name="Percent 3 5 4 5 2 2" xfId="6175"/>
    <cellStyle name="Percent 3 5 4 5 3" xfId="6176"/>
    <cellStyle name="Percent 3 5 4 5 3 2" xfId="6177"/>
    <cellStyle name="Percent 3 5 4 5 4" xfId="6178"/>
    <cellStyle name="Percent 3 5 4 5 4 2" xfId="6179"/>
    <cellStyle name="Percent 3 5 4 5 5" xfId="6180"/>
    <cellStyle name="Percent 3 5 4 6" xfId="6181"/>
    <cellStyle name="Percent 3 5 4 6 2" xfId="6182"/>
    <cellStyle name="Percent 3 5 4 6 2 2" xfId="6183"/>
    <cellStyle name="Percent 3 5 4 6 3" xfId="6184"/>
    <cellStyle name="Percent 3 5 4 6 3 2" xfId="6185"/>
    <cellStyle name="Percent 3 5 4 6 4" xfId="6186"/>
    <cellStyle name="Percent 3 5 4 7" xfId="6187"/>
    <cellStyle name="Percent 3 5 4 7 2" xfId="6188"/>
    <cellStyle name="Percent 3 5 4 8" xfId="6189"/>
    <cellStyle name="Percent 3 5 4 8 2" xfId="6190"/>
    <cellStyle name="Percent 3 5 4 9" xfId="6191"/>
    <cellStyle name="Percent 3 5 4 9 2" xfId="6192"/>
    <cellStyle name="Percent 3 5 5" xfId="6193"/>
    <cellStyle name="Percent 3 5 5 10" xfId="6194"/>
    <cellStyle name="Percent 3 5 5 11" xfId="6195"/>
    <cellStyle name="Percent 3 5 5 12" xfId="6196"/>
    <cellStyle name="Percent 3 5 5 2" xfId="6197"/>
    <cellStyle name="Percent 3 5 5 2 2" xfId="6198"/>
    <cellStyle name="Percent 3 5 5 2 2 2" xfId="6199"/>
    <cellStyle name="Percent 3 5 5 2 3" xfId="6200"/>
    <cellStyle name="Percent 3 5 5 2 3 2" xfId="6201"/>
    <cellStyle name="Percent 3 5 5 2 4" xfId="6202"/>
    <cellStyle name="Percent 3 5 5 2 5" xfId="6203"/>
    <cellStyle name="Percent 3 5 5 3" xfId="6204"/>
    <cellStyle name="Percent 3 5 5 3 2" xfId="6205"/>
    <cellStyle name="Percent 3 5 5 3 2 2" xfId="6206"/>
    <cellStyle name="Percent 3 5 5 3 3" xfId="6207"/>
    <cellStyle name="Percent 3 5 5 3 3 2" xfId="6208"/>
    <cellStyle name="Percent 3 5 5 3 4" xfId="6209"/>
    <cellStyle name="Percent 3 5 5 4" xfId="6210"/>
    <cellStyle name="Percent 3 5 5 4 2" xfId="6211"/>
    <cellStyle name="Percent 3 5 5 4 2 2" xfId="6212"/>
    <cellStyle name="Percent 3 5 5 4 3" xfId="6213"/>
    <cellStyle name="Percent 3 5 5 4 3 2" xfId="6214"/>
    <cellStyle name="Percent 3 5 5 4 4" xfId="6215"/>
    <cellStyle name="Percent 3 5 5 5" xfId="6216"/>
    <cellStyle name="Percent 3 5 5 5 2" xfId="6217"/>
    <cellStyle name="Percent 3 5 5 5 2 2" xfId="6218"/>
    <cellStyle name="Percent 3 5 5 5 3" xfId="6219"/>
    <cellStyle name="Percent 3 5 5 5 3 2" xfId="6220"/>
    <cellStyle name="Percent 3 5 5 5 4" xfId="6221"/>
    <cellStyle name="Percent 3 5 5 5 4 2" xfId="6222"/>
    <cellStyle name="Percent 3 5 5 5 5" xfId="6223"/>
    <cellStyle name="Percent 3 5 5 6" xfId="6224"/>
    <cellStyle name="Percent 3 5 5 6 2" xfId="6225"/>
    <cellStyle name="Percent 3 5 5 6 2 2" xfId="6226"/>
    <cellStyle name="Percent 3 5 5 6 3" xfId="6227"/>
    <cellStyle name="Percent 3 5 5 6 3 2" xfId="6228"/>
    <cellStyle name="Percent 3 5 5 6 4" xfId="6229"/>
    <cellStyle name="Percent 3 5 5 7" xfId="6230"/>
    <cellStyle name="Percent 3 5 5 7 2" xfId="6231"/>
    <cellStyle name="Percent 3 5 5 8" xfId="6232"/>
    <cellStyle name="Percent 3 5 5 8 2" xfId="6233"/>
    <cellStyle name="Percent 3 5 5 9" xfId="6234"/>
    <cellStyle name="Percent 3 5 5 9 2" xfId="6235"/>
    <cellStyle name="Percent 3 5 6" xfId="6236"/>
    <cellStyle name="Percent 3 5 6 10" xfId="6237"/>
    <cellStyle name="Percent 3 5 6 11" xfId="6238"/>
    <cellStyle name="Percent 3 5 6 12" xfId="6239"/>
    <cellStyle name="Percent 3 5 6 2" xfId="6240"/>
    <cellStyle name="Percent 3 5 6 2 2" xfId="6241"/>
    <cellStyle name="Percent 3 5 6 2 2 2" xfId="6242"/>
    <cellStyle name="Percent 3 5 6 2 3" xfId="6243"/>
    <cellStyle name="Percent 3 5 6 2 3 2" xfId="6244"/>
    <cellStyle name="Percent 3 5 6 2 4" xfId="6245"/>
    <cellStyle name="Percent 3 5 6 2 5" xfId="6246"/>
    <cellStyle name="Percent 3 5 6 3" xfId="6247"/>
    <cellStyle name="Percent 3 5 6 3 2" xfId="6248"/>
    <cellStyle name="Percent 3 5 6 3 2 2" xfId="6249"/>
    <cellStyle name="Percent 3 5 6 3 3" xfId="6250"/>
    <cellStyle name="Percent 3 5 6 3 3 2" xfId="6251"/>
    <cellStyle name="Percent 3 5 6 3 4" xfId="6252"/>
    <cellStyle name="Percent 3 5 6 4" xfId="6253"/>
    <cellStyle name="Percent 3 5 6 4 2" xfId="6254"/>
    <cellStyle name="Percent 3 5 6 4 2 2" xfId="6255"/>
    <cellStyle name="Percent 3 5 6 4 3" xfId="6256"/>
    <cellStyle name="Percent 3 5 6 4 3 2" xfId="6257"/>
    <cellStyle name="Percent 3 5 6 4 4" xfId="6258"/>
    <cellStyle name="Percent 3 5 6 5" xfId="6259"/>
    <cellStyle name="Percent 3 5 6 5 2" xfId="6260"/>
    <cellStyle name="Percent 3 5 6 5 2 2" xfId="6261"/>
    <cellStyle name="Percent 3 5 6 5 3" xfId="6262"/>
    <cellStyle name="Percent 3 5 6 5 3 2" xfId="6263"/>
    <cellStyle name="Percent 3 5 6 5 4" xfId="6264"/>
    <cellStyle name="Percent 3 5 6 5 4 2" xfId="6265"/>
    <cellStyle name="Percent 3 5 6 5 5" xfId="6266"/>
    <cellStyle name="Percent 3 5 6 6" xfId="6267"/>
    <cellStyle name="Percent 3 5 6 6 2" xfId="6268"/>
    <cellStyle name="Percent 3 5 6 6 2 2" xfId="6269"/>
    <cellStyle name="Percent 3 5 6 6 3" xfId="6270"/>
    <cellStyle name="Percent 3 5 6 6 3 2" xfId="6271"/>
    <cellStyle name="Percent 3 5 6 6 4" xfId="6272"/>
    <cellStyle name="Percent 3 5 6 7" xfId="6273"/>
    <cellStyle name="Percent 3 5 6 7 2" xfId="6274"/>
    <cellStyle name="Percent 3 5 6 8" xfId="6275"/>
    <cellStyle name="Percent 3 5 6 8 2" xfId="6276"/>
    <cellStyle name="Percent 3 5 6 9" xfId="6277"/>
    <cellStyle name="Percent 3 5 6 9 2" xfId="6278"/>
    <cellStyle name="Percent 3 5 7" xfId="6279"/>
    <cellStyle name="Percent 3 5 7 10" xfId="6280"/>
    <cellStyle name="Percent 3 5 7 11" xfId="6281"/>
    <cellStyle name="Percent 3 5 7 12" xfId="6282"/>
    <cellStyle name="Percent 3 5 7 2" xfId="6283"/>
    <cellStyle name="Percent 3 5 7 2 2" xfId="6284"/>
    <cellStyle name="Percent 3 5 7 2 2 2" xfId="6285"/>
    <cellStyle name="Percent 3 5 7 2 3" xfId="6286"/>
    <cellStyle name="Percent 3 5 7 2 3 2" xfId="6287"/>
    <cellStyle name="Percent 3 5 7 2 4" xfId="6288"/>
    <cellStyle name="Percent 3 5 7 2 5" xfId="6289"/>
    <cellStyle name="Percent 3 5 7 3" xfId="6290"/>
    <cellStyle name="Percent 3 5 7 3 2" xfId="6291"/>
    <cellStyle name="Percent 3 5 7 3 2 2" xfId="6292"/>
    <cellStyle name="Percent 3 5 7 3 3" xfId="6293"/>
    <cellStyle name="Percent 3 5 7 3 3 2" xfId="6294"/>
    <cellStyle name="Percent 3 5 7 3 4" xfId="6295"/>
    <cellStyle name="Percent 3 5 7 4" xfId="6296"/>
    <cellStyle name="Percent 3 5 7 4 2" xfId="6297"/>
    <cellStyle name="Percent 3 5 7 4 2 2" xfId="6298"/>
    <cellStyle name="Percent 3 5 7 4 3" xfId="6299"/>
    <cellStyle name="Percent 3 5 7 4 3 2" xfId="6300"/>
    <cellStyle name="Percent 3 5 7 4 4" xfId="6301"/>
    <cellStyle name="Percent 3 5 7 5" xfId="6302"/>
    <cellStyle name="Percent 3 5 7 5 2" xfId="6303"/>
    <cellStyle name="Percent 3 5 7 5 2 2" xfId="6304"/>
    <cellStyle name="Percent 3 5 7 5 3" xfId="6305"/>
    <cellStyle name="Percent 3 5 7 5 3 2" xfId="6306"/>
    <cellStyle name="Percent 3 5 7 5 4" xfId="6307"/>
    <cellStyle name="Percent 3 5 7 5 4 2" xfId="6308"/>
    <cellStyle name="Percent 3 5 7 5 5" xfId="6309"/>
    <cellStyle name="Percent 3 5 7 6" xfId="6310"/>
    <cellStyle name="Percent 3 5 7 6 2" xfId="6311"/>
    <cellStyle name="Percent 3 5 7 6 2 2" xfId="6312"/>
    <cellStyle name="Percent 3 5 7 6 3" xfId="6313"/>
    <cellStyle name="Percent 3 5 7 6 3 2" xfId="6314"/>
    <cellStyle name="Percent 3 5 7 6 4" xfId="6315"/>
    <cellStyle name="Percent 3 5 7 7" xfId="6316"/>
    <cellStyle name="Percent 3 5 7 7 2" xfId="6317"/>
    <cellStyle name="Percent 3 5 7 8" xfId="6318"/>
    <cellStyle name="Percent 3 5 7 8 2" xfId="6319"/>
    <cellStyle name="Percent 3 5 7 9" xfId="6320"/>
    <cellStyle name="Percent 3 5 7 9 2" xfId="6321"/>
    <cellStyle name="Percent 3 5 8" xfId="6322"/>
    <cellStyle name="Percent 3 5 8 10" xfId="6323"/>
    <cellStyle name="Percent 3 5 8 11" xfId="6324"/>
    <cellStyle name="Percent 3 5 8 12" xfId="6325"/>
    <cellStyle name="Percent 3 5 8 2" xfId="6326"/>
    <cellStyle name="Percent 3 5 8 2 2" xfId="6327"/>
    <cellStyle name="Percent 3 5 8 2 2 2" xfId="6328"/>
    <cellStyle name="Percent 3 5 8 2 3" xfId="6329"/>
    <cellStyle name="Percent 3 5 8 2 3 2" xfId="6330"/>
    <cellStyle name="Percent 3 5 8 2 4" xfId="6331"/>
    <cellStyle name="Percent 3 5 8 2 5" xfId="6332"/>
    <cellStyle name="Percent 3 5 8 3" xfId="6333"/>
    <cellStyle name="Percent 3 5 8 3 2" xfId="6334"/>
    <cellStyle name="Percent 3 5 8 3 2 2" xfId="6335"/>
    <cellStyle name="Percent 3 5 8 3 3" xfId="6336"/>
    <cellStyle name="Percent 3 5 8 3 3 2" xfId="6337"/>
    <cellStyle name="Percent 3 5 8 3 4" xfId="6338"/>
    <cellStyle name="Percent 3 5 8 4" xfId="6339"/>
    <cellStyle name="Percent 3 5 8 4 2" xfId="6340"/>
    <cellStyle name="Percent 3 5 8 4 2 2" xfId="6341"/>
    <cellStyle name="Percent 3 5 8 4 3" xfId="6342"/>
    <cellStyle name="Percent 3 5 8 4 3 2" xfId="6343"/>
    <cellStyle name="Percent 3 5 8 4 4" xfId="6344"/>
    <cellStyle name="Percent 3 5 8 5" xfId="6345"/>
    <cellStyle name="Percent 3 5 8 5 2" xfId="6346"/>
    <cellStyle name="Percent 3 5 8 5 2 2" xfId="6347"/>
    <cellStyle name="Percent 3 5 8 5 3" xfId="6348"/>
    <cellStyle name="Percent 3 5 8 5 3 2" xfId="6349"/>
    <cellStyle name="Percent 3 5 8 5 4" xfId="6350"/>
    <cellStyle name="Percent 3 5 8 5 4 2" xfId="6351"/>
    <cellStyle name="Percent 3 5 8 5 5" xfId="6352"/>
    <cellStyle name="Percent 3 5 8 6" xfId="6353"/>
    <cellStyle name="Percent 3 5 8 6 2" xfId="6354"/>
    <cellStyle name="Percent 3 5 8 6 2 2" xfId="6355"/>
    <cellStyle name="Percent 3 5 8 6 3" xfId="6356"/>
    <cellStyle name="Percent 3 5 8 6 3 2" xfId="6357"/>
    <cellStyle name="Percent 3 5 8 6 4" xfId="6358"/>
    <cellStyle name="Percent 3 5 8 7" xfId="6359"/>
    <cellStyle name="Percent 3 5 8 7 2" xfId="6360"/>
    <cellStyle name="Percent 3 5 8 8" xfId="6361"/>
    <cellStyle name="Percent 3 5 8 8 2" xfId="6362"/>
    <cellStyle name="Percent 3 5 8 9" xfId="6363"/>
    <cellStyle name="Percent 3 5 8 9 2" xfId="6364"/>
    <cellStyle name="Percent 3 5 9" xfId="6365"/>
    <cellStyle name="Percent 3 5 9 10" xfId="6366"/>
    <cellStyle name="Percent 3 5 9 11" xfId="6367"/>
    <cellStyle name="Percent 3 5 9 12" xfId="6368"/>
    <cellStyle name="Percent 3 5 9 2" xfId="6369"/>
    <cellStyle name="Percent 3 5 9 2 2" xfId="6370"/>
    <cellStyle name="Percent 3 5 9 2 2 2" xfId="6371"/>
    <cellStyle name="Percent 3 5 9 2 3" xfId="6372"/>
    <cellStyle name="Percent 3 5 9 2 3 2" xfId="6373"/>
    <cellStyle name="Percent 3 5 9 2 4" xfId="6374"/>
    <cellStyle name="Percent 3 5 9 2 5" xfId="6375"/>
    <cellStyle name="Percent 3 5 9 3" xfId="6376"/>
    <cellStyle name="Percent 3 5 9 3 2" xfId="6377"/>
    <cellStyle name="Percent 3 5 9 3 2 2" xfId="6378"/>
    <cellStyle name="Percent 3 5 9 3 3" xfId="6379"/>
    <cellStyle name="Percent 3 5 9 3 3 2" xfId="6380"/>
    <cellStyle name="Percent 3 5 9 3 4" xfId="6381"/>
    <cellStyle name="Percent 3 5 9 4" xfId="6382"/>
    <cellStyle name="Percent 3 5 9 4 2" xfId="6383"/>
    <cellStyle name="Percent 3 5 9 4 2 2" xfId="6384"/>
    <cellStyle name="Percent 3 5 9 4 3" xfId="6385"/>
    <cellStyle name="Percent 3 5 9 4 3 2" xfId="6386"/>
    <cellStyle name="Percent 3 5 9 4 4" xfId="6387"/>
    <cellStyle name="Percent 3 5 9 5" xfId="6388"/>
    <cellStyle name="Percent 3 5 9 5 2" xfId="6389"/>
    <cellStyle name="Percent 3 5 9 5 2 2" xfId="6390"/>
    <cellStyle name="Percent 3 5 9 5 3" xfId="6391"/>
    <cellStyle name="Percent 3 5 9 5 3 2" xfId="6392"/>
    <cellStyle name="Percent 3 5 9 5 4" xfId="6393"/>
    <cellStyle name="Percent 3 5 9 5 4 2" xfId="6394"/>
    <cellStyle name="Percent 3 5 9 5 5" xfId="6395"/>
    <cellStyle name="Percent 3 5 9 6" xfId="6396"/>
    <cellStyle name="Percent 3 5 9 6 2" xfId="6397"/>
    <cellStyle name="Percent 3 5 9 6 2 2" xfId="6398"/>
    <cellStyle name="Percent 3 5 9 6 3" xfId="6399"/>
    <cellStyle name="Percent 3 5 9 6 3 2" xfId="6400"/>
    <cellStyle name="Percent 3 5 9 6 4" xfId="6401"/>
    <cellStyle name="Percent 3 5 9 7" xfId="6402"/>
    <cellStyle name="Percent 3 5 9 7 2" xfId="6403"/>
    <cellStyle name="Percent 3 5 9 8" xfId="6404"/>
    <cellStyle name="Percent 3 5 9 8 2" xfId="6405"/>
    <cellStyle name="Percent 3 5 9 9" xfId="6406"/>
    <cellStyle name="Percent 3 5 9 9 2" xfId="6407"/>
    <cellStyle name="Percent 3 6" xfId="6408"/>
    <cellStyle name="Percent 3 6 10" xfId="6409"/>
    <cellStyle name="Percent 3 6 10 10" xfId="6410"/>
    <cellStyle name="Percent 3 6 10 11" xfId="6411"/>
    <cellStyle name="Percent 3 6 10 12" xfId="6412"/>
    <cellStyle name="Percent 3 6 10 2" xfId="6413"/>
    <cellStyle name="Percent 3 6 10 2 2" xfId="6414"/>
    <cellStyle name="Percent 3 6 10 2 2 2" xfId="6415"/>
    <cellStyle name="Percent 3 6 10 2 3" xfId="6416"/>
    <cellStyle name="Percent 3 6 10 2 3 2" xfId="6417"/>
    <cellStyle name="Percent 3 6 10 2 4" xfId="6418"/>
    <cellStyle name="Percent 3 6 10 2 5" xfId="6419"/>
    <cellStyle name="Percent 3 6 10 3" xfId="6420"/>
    <cellStyle name="Percent 3 6 10 3 2" xfId="6421"/>
    <cellStyle name="Percent 3 6 10 3 2 2" xfId="6422"/>
    <cellStyle name="Percent 3 6 10 3 3" xfId="6423"/>
    <cellStyle name="Percent 3 6 10 3 3 2" xfId="6424"/>
    <cellStyle name="Percent 3 6 10 3 4" xfId="6425"/>
    <cellStyle name="Percent 3 6 10 4" xfId="6426"/>
    <cellStyle name="Percent 3 6 10 4 2" xfId="6427"/>
    <cellStyle name="Percent 3 6 10 4 2 2" xfId="6428"/>
    <cellStyle name="Percent 3 6 10 4 3" xfId="6429"/>
    <cellStyle name="Percent 3 6 10 4 3 2" xfId="6430"/>
    <cellStyle name="Percent 3 6 10 4 4" xfId="6431"/>
    <cellStyle name="Percent 3 6 10 5" xfId="6432"/>
    <cellStyle name="Percent 3 6 10 5 2" xfId="6433"/>
    <cellStyle name="Percent 3 6 10 5 2 2" xfId="6434"/>
    <cellStyle name="Percent 3 6 10 5 3" xfId="6435"/>
    <cellStyle name="Percent 3 6 10 5 3 2" xfId="6436"/>
    <cellStyle name="Percent 3 6 10 5 4" xfId="6437"/>
    <cellStyle name="Percent 3 6 10 5 4 2" xfId="6438"/>
    <cellStyle name="Percent 3 6 10 5 5" xfId="6439"/>
    <cellStyle name="Percent 3 6 10 6" xfId="6440"/>
    <cellStyle name="Percent 3 6 10 6 2" xfId="6441"/>
    <cellStyle name="Percent 3 6 10 6 2 2" xfId="6442"/>
    <cellStyle name="Percent 3 6 10 6 3" xfId="6443"/>
    <cellStyle name="Percent 3 6 10 6 3 2" xfId="6444"/>
    <cellStyle name="Percent 3 6 10 6 4" xfId="6445"/>
    <cellStyle name="Percent 3 6 10 7" xfId="6446"/>
    <cellStyle name="Percent 3 6 10 7 2" xfId="6447"/>
    <cellStyle name="Percent 3 6 10 8" xfId="6448"/>
    <cellStyle name="Percent 3 6 10 8 2" xfId="6449"/>
    <cellStyle name="Percent 3 6 10 9" xfId="6450"/>
    <cellStyle name="Percent 3 6 10 9 2" xfId="6451"/>
    <cellStyle name="Percent 3 6 11" xfId="6452"/>
    <cellStyle name="Percent 3 6 11 10" xfId="6453"/>
    <cellStyle name="Percent 3 6 11 11" xfId="6454"/>
    <cellStyle name="Percent 3 6 11 12" xfId="6455"/>
    <cellStyle name="Percent 3 6 11 2" xfId="6456"/>
    <cellStyle name="Percent 3 6 11 2 2" xfId="6457"/>
    <cellStyle name="Percent 3 6 11 2 2 2" xfId="6458"/>
    <cellStyle name="Percent 3 6 11 2 3" xfId="6459"/>
    <cellStyle name="Percent 3 6 11 2 3 2" xfId="6460"/>
    <cellStyle name="Percent 3 6 11 2 4" xfId="6461"/>
    <cellStyle name="Percent 3 6 11 2 5" xfId="6462"/>
    <cellStyle name="Percent 3 6 11 3" xfId="6463"/>
    <cellStyle name="Percent 3 6 11 3 2" xfId="6464"/>
    <cellStyle name="Percent 3 6 11 3 2 2" xfId="6465"/>
    <cellStyle name="Percent 3 6 11 3 3" xfId="6466"/>
    <cellStyle name="Percent 3 6 11 3 3 2" xfId="6467"/>
    <cellStyle name="Percent 3 6 11 3 4" xfId="6468"/>
    <cellStyle name="Percent 3 6 11 4" xfId="6469"/>
    <cellStyle name="Percent 3 6 11 4 2" xfId="6470"/>
    <cellStyle name="Percent 3 6 11 4 2 2" xfId="6471"/>
    <cellStyle name="Percent 3 6 11 4 3" xfId="6472"/>
    <cellStyle name="Percent 3 6 11 4 3 2" xfId="6473"/>
    <cellStyle name="Percent 3 6 11 4 4" xfId="6474"/>
    <cellStyle name="Percent 3 6 11 5" xfId="6475"/>
    <cellStyle name="Percent 3 6 11 5 2" xfId="6476"/>
    <cellStyle name="Percent 3 6 11 5 2 2" xfId="6477"/>
    <cellStyle name="Percent 3 6 11 5 3" xfId="6478"/>
    <cellStyle name="Percent 3 6 11 5 3 2" xfId="6479"/>
    <cellStyle name="Percent 3 6 11 5 4" xfId="6480"/>
    <cellStyle name="Percent 3 6 11 5 4 2" xfId="6481"/>
    <cellStyle name="Percent 3 6 11 5 5" xfId="6482"/>
    <cellStyle name="Percent 3 6 11 6" xfId="6483"/>
    <cellStyle name="Percent 3 6 11 6 2" xfId="6484"/>
    <cellStyle name="Percent 3 6 11 6 2 2" xfId="6485"/>
    <cellStyle name="Percent 3 6 11 6 3" xfId="6486"/>
    <cellStyle name="Percent 3 6 11 6 3 2" xfId="6487"/>
    <cellStyle name="Percent 3 6 11 6 4" xfId="6488"/>
    <cellStyle name="Percent 3 6 11 7" xfId="6489"/>
    <cellStyle name="Percent 3 6 11 7 2" xfId="6490"/>
    <cellStyle name="Percent 3 6 11 8" xfId="6491"/>
    <cellStyle name="Percent 3 6 11 8 2" xfId="6492"/>
    <cellStyle name="Percent 3 6 11 9" xfId="6493"/>
    <cellStyle name="Percent 3 6 11 9 2" xfId="6494"/>
    <cellStyle name="Percent 3 6 12" xfId="6495"/>
    <cellStyle name="Percent 3 6 12 10" xfId="6496"/>
    <cellStyle name="Percent 3 6 12 11" xfId="6497"/>
    <cellStyle name="Percent 3 6 12 12" xfId="6498"/>
    <cellStyle name="Percent 3 6 12 2" xfId="6499"/>
    <cellStyle name="Percent 3 6 12 2 2" xfId="6500"/>
    <cellStyle name="Percent 3 6 12 2 2 2" xfId="6501"/>
    <cellStyle name="Percent 3 6 12 2 3" xfId="6502"/>
    <cellStyle name="Percent 3 6 12 2 3 2" xfId="6503"/>
    <cellStyle name="Percent 3 6 12 2 4" xfId="6504"/>
    <cellStyle name="Percent 3 6 12 2 5" xfId="6505"/>
    <cellStyle name="Percent 3 6 12 3" xfId="6506"/>
    <cellStyle name="Percent 3 6 12 3 2" xfId="6507"/>
    <cellStyle name="Percent 3 6 12 3 2 2" xfId="6508"/>
    <cellStyle name="Percent 3 6 12 3 3" xfId="6509"/>
    <cellStyle name="Percent 3 6 12 3 3 2" xfId="6510"/>
    <cellStyle name="Percent 3 6 12 3 4" xfId="6511"/>
    <cellStyle name="Percent 3 6 12 4" xfId="6512"/>
    <cellStyle name="Percent 3 6 12 4 2" xfId="6513"/>
    <cellStyle name="Percent 3 6 12 4 2 2" xfId="6514"/>
    <cellStyle name="Percent 3 6 12 4 3" xfId="6515"/>
    <cellStyle name="Percent 3 6 12 4 3 2" xfId="6516"/>
    <cellStyle name="Percent 3 6 12 4 4" xfId="6517"/>
    <cellStyle name="Percent 3 6 12 5" xfId="6518"/>
    <cellStyle name="Percent 3 6 12 5 2" xfId="6519"/>
    <cellStyle name="Percent 3 6 12 5 2 2" xfId="6520"/>
    <cellStyle name="Percent 3 6 12 5 3" xfId="6521"/>
    <cellStyle name="Percent 3 6 12 5 3 2" xfId="6522"/>
    <cellStyle name="Percent 3 6 12 5 4" xfId="6523"/>
    <cellStyle name="Percent 3 6 12 5 4 2" xfId="6524"/>
    <cellStyle name="Percent 3 6 12 5 5" xfId="6525"/>
    <cellStyle name="Percent 3 6 12 6" xfId="6526"/>
    <cellStyle name="Percent 3 6 12 6 2" xfId="6527"/>
    <cellStyle name="Percent 3 6 12 6 2 2" xfId="6528"/>
    <cellStyle name="Percent 3 6 12 6 3" xfId="6529"/>
    <cellStyle name="Percent 3 6 12 6 3 2" xfId="6530"/>
    <cellStyle name="Percent 3 6 12 6 4" xfId="6531"/>
    <cellStyle name="Percent 3 6 12 7" xfId="6532"/>
    <cellStyle name="Percent 3 6 12 7 2" xfId="6533"/>
    <cellStyle name="Percent 3 6 12 8" xfId="6534"/>
    <cellStyle name="Percent 3 6 12 8 2" xfId="6535"/>
    <cellStyle name="Percent 3 6 12 9" xfId="6536"/>
    <cellStyle name="Percent 3 6 12 9 2" xfId="6537"/>
    <cellStyle name="Percent 3 6 13" xfId="6538"/>
    <cellStyle name="Percent 3 6 13 10" xfId="6539"/>
    <cellStyle name="Percent 3 6 13 11" xfId="6540"/>
    <cellStyle name="Percent 3 6 13 12" xfId="6541"/>
    <cellStyle name="Percent 3 6 13 2" xfId="6542"/>
    <cellStyle name="Percent 3 6 13 2 2" xfId="6543"/>
    <cellStyle name="Percent 3 6 13 2 2 2" xfId="6544"/>
    <cellStyle name="Percent 3 6 13 2 3" xfId="6545"/>
    <cellStyle name="Percent 3 6 13 2 3 2" xfId="6546"/>
    <cellStyle name="Percent 3 6 13 2 4" xfId="6547"/>
    <cellStyle name="Percent 3 6 13 2 5" xfId="6548"/>
    <cellStyle name="Percent 3 6 13 3" xfId="6549"/>
    <cellStyle name="Percent 3 6 13 3 2" xfId="6550"/>
    <cellStyle name="Percent 3 6 13 3 2 2" xfId="6551"/>
    <cellStyle name="Percent 3 6 13 3 3" xfId="6552"/>
    <cellStyle name="Percent 3 6 13 3 3 2" xfId="6553"/>
    <cellStyle name="Percent 3 6 13 3 4" xfId="6554"/>
    <cellStyle name="Percent 3 6 13 4" xfId="6555"/>
    <cellStyle name="Percent 3 6 13 4 2" xfId="6556"/>
    <cellStyle name="Percent 3 6 13 4 2 2" xfId="6557"/>
    <cellStyle name="Percent 3 6 13 4 3" xfId="6558"/>
    <cellStyle name="Percent 3 6 13 4 3 2" xfId="6559"/>
    <cellStyle name="Percent 3 6 13 4 4" xfId="6560"/>
    <cellStyle name="Percent 3 6 13 5" xfId="6561"/>
    <cellStyle name="Percent 3 6 13 5 2" xfId="6562"/>
    <cellStyle name="Percent 3 6 13 5 2 2" xfId="6563"/>
    <cellStyle name="Percent 3 6 13 5 3" xfId="6564"/>
    <cellStyle name="Percent 3 6 13 5 3 2" xfId="6565"/>
    <cellStyle name="Percent 3 6 13 5 4" xfId="6566"/>
    <cellStyle name="Percent 3 6 13 5 4 2" xfId="6567"/>
    <cellStyle name="Percent 3 6 13 5 5" xfId="6568"/>
    <cellStyle name="Percent 3 6 13 6" xfId="6569"/>
    <cellStyle name="Percent 3 6 13 6 2" xfId="6570"/>
    <cellStyle name="Percent 3 6 13 6 2 2" xfId="6571"/>
    <cellStyle name="Percent 3 6 13 6 3" xfId="6572"/>
    <cellStyle name="Percent 3 6 13 6 3 2" xfId="6573"/>
    <cellStyle name="Percent 3 6 13 6 4" xfId="6574"/>
    <cellStyle name="Percent 3 6 13 7" xfId="6575"/>
    <cellStyle name="Percent 3 6 13 7 2" xfId="6576"/>
    <cellStyle name="Percent 3 6 13 8" xfId="6577"/>
    <cellStyle name="Percent 3 6 13 8 2" xfId="6578"/>
    <cellStyle name="Percent 3 6 13 9" xfId="6579"/>
    <cellStyle name="Percent 3 6 13 9 2" xfId="6580"/>
    <cellStyle name="Percent 3 6 14" xfId="6581"/>
    <cellStyle name="Percent 3 6 14 10" xfId="6582"/>
    <cellStyle name="Percent 3 6 14 11" xfId="6583"/>
    <cellStyle name="Percent 3 6 14 12" xfId="6584"/>
    <cellStyle name="Percent 3 6 14 2" xfId="6585"/>
    <cellStyle name="Percent 3 6 14 2 2" xfId="6586"/>
    <cellStyle name="Percent 3 6 14 2 2 2" xfId="6587"/>
    <cellStyle name="Percent 3 6 14 2 3" xfId="6588"/>
    <cellStyle name="Percent 3 6 14 2 3 2" xfId="6589"/>
    <cellStyle name="Percent 3 6 14 2 4" xfId="6590"/>
    <cellStyle name="Percent 3 6 14 2 5" xfId="6591"/>
    <cellStyle name="Percent 3 6 14 3" xfId="6592"/>
    <cellStyle name="Percent 3 6 14 3 2" xfId="6593"/>
    <cellStyle name="Percent 3 6 14 3 2 2" xfId="6594"/>
    <cellStyle name="Percent 3 6 14 3 3" xfId="6595"/>
    <cellStyle name="Percent 3 6 14 3 3 2" xfId="6596"/>
    <cellStyle name="Percent 3 6 14 3 4" xfId="6597"/>
    <cellStyle name="Percent 3 6 14 4" xfId="6598"/>
    <cellStyle name="Percent 3 6 14 4 2" xfId="6599"/>
    <cellStyle name="Percent 3 6 14 4 2 2" xfId="6600"/>
    <cellStyle name="Percent 3 6 14 4 3" xfId="6601"/>
    <cellStyle name="Percent 3 6 14 4 3 2" xfId="6602"/>
    <cellStyle name="Percent 3 6 14 4 4" xfId="6603"/>
    <cellStyle name="Percent 3 6 14 5" xfId="6604"/>
    <cellStyle name="Percent 3 6 14 5 2" xfId="6605"/>
    <cellStyle name="Percent 3 6 14 5 2 2" xfId="6606"/>
    <cellStyle name="Percent 3 6 14 5 3" xfId="6607"/>
    <cellStyle name="Percent 3 6 14 5 3 2" xfId="6608"/>
    <cellStyle name="Percent 3 6 14 5 4" xfId="6609"/>
    <cellStyle name="Percent 3 6 14 5 4 2" xfId="6610"/>
    <cellStyle name="Percent 3 6 14 5 5" xfId="6611"/>
    <cellStyle name="Percent 3 6 14 6" xfId="6612"/>
    <cellStyle name="Percent 3 6 14 6 2" xfId="6613"/>
    <cellStyle name="Percent 3 6 14 6 2 2" xfId="6614"/>
    <cellStyle name="Percent 3 6 14 6 3" xfId="6615"/>
    <cellStyle name="Percent 3 6 14 6 3 2" xfId="6616"/>
    <cellStyle name="Percent 3 6 14 6 4" xfId="6617"/>
    <cellStyle name="Percent 3 6 14 7" xfId="6618"/>
    <cellStyle name="Percent 3 6 14 7 2" xfId="6619"/>
    <cellStyle name="Percent 3 6 14 8" xfId="6620"/>
    <cellStyle name="Percent 3 6 14 8 2" xfId="6621"/>
    <cellStyle name="Percent 3 6 14 9" xfId="6622"/>
    <cellStyle name="Percent 3 6 14 9 2" xfId="6623"/>
    <cellStyle name="Percent 3 6 15" xfId="6624"/>
    <cellStyle name="Percent 3 6 15 10" xfId="6625"/>
    <cellStyle name="Percent 3 6 15 11" xfId="6626"/>
    <cellStyle name="Percent 3 6 15 12" xfId="6627"/>
    <cellStyle name="Percent 3 6 15 2" xfId="6628"/>
    <cellStyle name="Percent 3 6 15 2 2" xfId="6629"/>
    <cellStyle name="Percent 3 6 15 2 2 2" xfId="6630"/>
    <cellStyle name="Percent 3 6 15 2 3" xfId="6631"/>
    <cellStyle name="Percent 3 6 15 2 3 2" xfId="6632"/>
    <cellStyle name="Percent 3 6 15 2 4" xfId="6633"/>
    <cellStyle name="Percent 3 6 15 2 5" xfId="6634"/>
    <cellStyle name="Percent 3 6 15 3" xfId="6635"/>
    <cellStyle name="Percent 3 6 15 3 2" xfId="6636"/>
    <cellStyle name="Percent 3 6 15 3 2 2" xfId="6637"/>
    <cellStyle name="Percent 3 6 15 3 3" xfId="6638"/>
    <cellStyle name="Percent 3 6 15 3 3 2" xfId="6639"/>
    <cellStyle name="Percent 3 6 15 3 4" xfId="6640"/>
    <cellStyle name="Percent 3 6 15 4" xfId="6641"/>
    <cellStyle name="Percent 3 6 15 4 2" xfId="6642"/>
    <cellStyle name="Percent 3 6 15 4 2 2" xfId="6643"/>
    <cellStyle name="Percent 3 6 15 4 3" xfId="6644"/>
    <cellStyle name="Percent 3 6 15 4 3 2" xfId="6645"/>
    <cellStyle name="Percent 3 6 15 4 4" xfId="6646"/>
    <cellStyle name="Percent 3 6 15 5" xfId="6647"/>
    <cellStyle name="Percent 3 6 15 5 2" xfId="6648"/>
    <cellStyle name="Percent 3 6 15 5 2 2" xfId="6649"/>
    <cellStyle name="Percent 3 6 15 5 3" xfId="6650"/>
    <cellStyle name="Percent 3 6 15 5 3 2" xfId="6651"/>
    <cellStyle name="Percent 3 6 15 5 4" xfId="6652"/>
    <cellStyle name="Percent 3 6 15 5 4 2" xfId="6653"/>
    <cellStyle name="Percent 3 6 15 5 5" xfId="6654"/>
    <cellStyle name="Percent 3 6 15 6" xfId="6655"/>
    <cellStyle name="Percent 3 6 15 6 2" xfId="6656"/>
    <cellStyle name="Percent 3 6 15 6 2 2" xfId="6657"/>
    <cellStyle name="Percent 3 6 15 6 3" xfId="6658"/>
    <cellStyle name="Percent 3 6 15 6 3 2" xfId="6659"/>
    <cellStyle name="Percent 3 6 15 6 4" xfId="6660"/>
    <cellStyle name="Percent 3 6 15 7" xfId="6661"/>
    <cellStyle name="Percent 3 6 15 7 2" xfId="6662"/>
    <cellStyle name="Percent 3 6 15 8" xfId="6663"/>
    <cellStyle name="Percent 3 6 15 8 2" xfId="6664"/>
    <cellStyle name="Percent 3 6 15 9" xfId="6665"/>
    <cellStyle name="Percent 3 6 15 9 2" xfId="6666"/>
    <cellStyle name="Percent 3 6 16" xfId="6667"/>
    <cellStyle name="Percent 3 6 16 2" xfId="6668"/>
    <cellStyle name="Percent 3 6 16 2 2" xfId="6669"/>
    <cellStyle name="Percent 3 6 16 3" xfId="6670"/>
    <cellStyle name="Percent 3 6 16 3 2" xfId="6671"/>
    <cellStyle name="Percent 3 6 16 4" xfId="6672"/>
    <cellStyle name="Percent 3 6 16 5" xfId="6673"/>
    <cellStyle name="Percent 3 6 17" xfId="6674"/>
    <cellStyle name="Percent 3 6 17 2" xfId="6675"/>
    <cellStyle name="Percent 3 6 17 2 2" xfId="6676"/>
    <cellStyle name="Percent 3 6 17 3" xfId="6677"/>
    <cellStyle name="Percent 3 6 17 3 2" xfId="6678"/>
    <cellStyle name="Percent 3 6 17 4" xfId="6679"/>
    <cellStyle name="Percent 3 6 18" xfId="6680"/>
    <cellStyle name="Percent 3 6 18 2" xfId="6681"/>
    <cellStyle name="Percent 3 6 18 2 2" xfId="6682"/>
    <cellStyle name="Percent 3 6 18 3" xfId="6683"/>
    <cellStyle name="Percent 3 6 18 3 2" xfId="6684"/>
    <cellStyle name="Percent 3 6 18 4" xfId="6685"/>
    <cellStyle name="Percent 3 6 19" xfId="6686"/>
    <cellStyle name="Percent 3 6 19 2" xfId="6687"/>
    <cellStyle name="Percent 3 6 19 2 2" xfId="6688"/>
    <cellStyle name="Percent 3 6 19 3" xfId="6689"/>
    <cellStyle name="Percent 3 6 19 3 2" xfId="6690"/>
    <cellStyle name="Percent 3 6 19 4" xfId="6691"/>
    <cellStyle name="Percent 3 6 19 4 2" xfId="6692"/>
    <cellStyle name="Percent 3 6 19 5" xfId="6693"/>
    <cellStyle name="Percent 3 6 2" xfId="6694"/>
    <cellStyle name="Percent 3 6 2 10" xfId="6695"/>
    <cellStyle name="Percent 3 6 2 11" xfId="6696"/>
    <cellStyle name="Percent 3 6 2 12" xfId="6697"/>
    <cellStyle name="Percent 3 6 2 2" xfId="6698"/>
    <cellStyle name="Percent 3 6 2 2 2" xfId="6699"/>
    <cellStyle name="Percent 3 6 2 2 2 2" xfId="6700"/>
    <cellStyle name="Percent 3 6 2 2 3" xfId="6701"/>
    <cellStyle name="Percent 3 6 2 2 3 2" xfId="6702"/>
    <cellStyle name="Percent 3 6 2 2 4" xfId="6703"/>
    <cellStyle name="Percent 3 6 2 2 5" xfId="6704"/>
    <cellStyle name="Percent 3 6 2 3" xfId="6705"/>
    <cellStyle name="Percent 3 6 2 3 2" xfId="6706"/>
    <cellStyle name="Percent 3 6 2 3 2 2" xfId="6707"/>
    <cellStyle name="Percent 3 6 2 3 3" xfId="6708"/>
    <cellStyle name="Percent 3 6 2 3 3 2" xfId="6709"/>
    <cellStyle name="Percent 3 6 2 3 4" xfId="6710"/>
    <cellStyle name="Percent 3 6 2 4" xfId="6711"/>
    <cellStyle name="Percent 3 6 2 4 2" xfId="6712"/>
    <cellStyle name="Percent 3 6 2 4 2 2" xfId="6713"/>
    <cellStyle name="Percent 3 6 2 4 3" xfId="6714"/>
    <cellStyle name="Percent 3 6 2 4 3 2" xfId="6715"/>
    <cellStyle name="Percent 3 6 2 4 4" xfId="6716"/>
    <cellStyle name="Percent 3 6 2 5" xfId="6717"/>
    <cellStyle name="Percent 3 6 2 5 2" xfId="6718"/>
    <cellStyle name="Percent 3 6 2 5 2 2" xfId="6719"/>
    <cellStyle name="Percent 3 6 2 5 3" xfId="6720"/>
    <cellStyle name="Percent 3 6 2 5 3 2" xfId="6721"/>
    <cellStyle name="Percent 3 6 2 5 4" xfId="6722"/>
    <cellStyle name="Percent 3 6 2 5 4 2" xfId="6723"/>
    <cellStyle name="Percent 3 6 2 5 5" xfId="6724"/>
    <cellStyle name="Percent 3 6 2 6" xfId="6725"/>
    <cellStyle name="Percent 3 6 2 6 2" xfId="6726"/>
    <cellStyle name="Percent 3 6 2 6 2 2" xfId="6727"/>
    <cellStyle name="Percent 3 6 2 6 3" xfId="6728"/>
    <cellStyle name="Percent 3 6 2 6 3 2" xfId="6729"/>
    <cellStyle name="Percent 3 6 2 6 4" xfId="6730"/>
    <cellStyle name="Percent 3 6 2 7" xfId="6731"/>
    <cellStyle name="Percent 3 6 2 7 2" xfId="6732"/>
    <cellStyle name="Percent 3 6 2 8" xfId="6733"/>
    <cellStyle name="Percent 3 6 2 8 2" xfId="6734"/>
    <cellStyle name="Percent 3 6 2 9" xfId="6735"/>
    <cellStyle name="Percent 3 6 2 9 2" xfId="6736"/>
    <cellStyle name="Percent 3 6 20" xfId="6737"/>
    <cellStyle name="Percent 3 6 20 2" xfId="6738"/>
    <cellStyle name="Percent 3 6 20 2 2" xfId="6739"/>
    <cellStyle name="Percent 3 6 20 3" xfId="6740"/>
    <cellStyle name="Percent 3 6 20 3 2" xfId="6741"/>
    <cellStyle name="Percent 3 6 20 4" xfId="6742"/>
    <cellStyle name="Percent 3 6 21" xfId="6743"/>
    <cellStyle name="Percent 3 6 21 2" xfId="6744"/>
    <cellStyle name="Percent 3 6 22" xfId="6745"/>
    <cellStyle name="Percent 3 6 22 2" xfId="6746"/>
    <cellStyle name="Percent 3 6 23" xfId="6747"/>
    <cellStyle name="Percent 3 6 23 2" xfId="6748"/>
    <cellStyle name="Percent 3 6 24" xfId="6749"/>
    <cellStyle name="Percent 3 6 25" xfId="6750"/>
    <cellStyle name="Percent 3 6 26" xfId="6751"/>
    <cellStyle name="Percent 3 6 3" xfId="6752"/>
    <cellStyle name="Percent 3 6 3 10" xfId="6753"/>
    <cellStyle name="Percent 3 6 3 11" xfId="6754"/>
    <cellStyle name="Percent 3 6 3 12" xfId="6755"/>
    <cellStyle name="Percent 3 6 3 2" xfId="6756"/>
    <cellStyle name="Percent 3 6 3 2 2" xfId="6757"/>
    <cellStyle name="Percent 3 6 3 2 2 2" xfId="6758"/>
    <cellStyle name="Percent 3 6 3 2 3" xfId="6759"/>
    <cellStyle name="Percent 3 6 3 2 3 2" xfId="6760"/>
    <cellStyle name="Percent 3 6 3 2 4" xfId="6761"/>
    <cellStyle name="Percent 3 6 3 2 5" xfId="6762"/>
    <cellStyle name="Percent 3 6 3 3" xfId="6763"/>
    <cellStyle name="Percent 3 6 3 3 2" xfId="6764"/>
    <cellStyle name="Percent 3 6 3 3 2 2" xfId="6765"/>
    <cellStyle name="Percent 3 6 3 3 3" xfId="6766"/>
    <cellStyle name="Percent 3 6 3 3 3 2" xfId="6767"/>
    <cellStyle name="Percent 3 6 3 3 4" xfId="6768"/>
    <cellStyle name="Percent 3 6 3 4" xfId="6769"/>
    <cellStyle name="Percent 3 6 3 4 2" xfId="6770"/>
    <cellStyle name="Percent 3 6 3 4 2 2" xfId="6771"/>
    <cellStyle name="Percent 3 6 3 4 3" xfId="6772"/>
    <cellStyle name="Percent 3 6 3 4 3 2" xfId="6773"/>
    <cellStyle name="Percent 3 6 3 4 4" xfId="6774"/>
    <cellStyle name="Percent 3 6 3 5" xfId="6775"/>
    <cellStyle name="Percent 3 6 3 5 2" xfId="6776"/>
    <cellStyle name="Percent 3 6 3 5 2 2" xfId="6777"/>
    <cellStyle name="Percent 3 6 3 5 3" xfId="6778"/>
    <cellStyle name="Percent 3 6 3 5 3 2" xfId="6779"/>
    <cellStyle name="Percent 3 6 3 5 4" xfId="6780"/>
    <cellStyle name="Percent 3 6 3 5 4 2" xfId="6781"/>
    <cellStyle name="Percent 3 6 3 5 5" xfId="6782"/>
    <cellStyle name="Percent 3 6 3 6" xfId="6783"/>
    <cellStyle name="Percent 3 6 3 6 2" xfId="6784"/>
    <cellStyle name="Percent 3 6 3 6 2 2" xfId="6785"/>
    <cellStyle name="Percent 3 6 3 6 3" xfId="6786"/>
    <cellStyle name="Percent 3 6 3 6 3 2" xfId="6787"/>
    <cellStyle name="Percent 3 6 3 6 4" xfId="6788"/>
    <cellStyle name="Percent 3 6 3 7" xfId="6789"/>
    <cellStyle name="Percent 3 6 3 7 2" xfId="6790"/>
    <cellStyle name="Percent 3 6 3 8" xfId="6791"/>
    <cellStyle name="Percent 3 6 3 8 2" xfId="6792"/>
    <cellStyle name="Percent 3 6 3 9" xfId="6793"/>
    <cellStyle name="Percent 3 6 3 9 2" xfId="6794"/>
    <cellStyle name="Percent 3 6 4" xfId="6795"/>
    <cellStyle name="Percent 3 6 4 10" xfId="6796"/>
    <cellStyle name="Percent 3 6 4 11" xfId="6797"/>
    <cellStyle name="Percent 3 6 4 12" xfId="6798"/>
    <cellStyle name="Percent 3 6 4 2" xfId="6799"/>
    <cellStyle name="Percent 3 6 4 2 2" xfId="6800"/>
    <cellStyle name="Percent 3 6 4 2 2 2" xfId="6801"/>
    <cellStyle name="Percent 3 6 4 2 3" xfId="6802"/>
    <cellStyle name="Percent 3 6 4 2 3 2" xfId="6803"/>
    <cellStyle name="Percent 3 6 4 2 4" xfId="6804"/>
    <cellStyle name="Percent 3 6 4 2 5" xfId="6805"/>
    <cellStyle name="Percent 3 6 4 3" xfId="6806"/>
    <cellStyle name="Percent 3 6 4 3 2" xfId="6807"/>
    <cellStyle name="Percent 3 6 4 3 2 2" xfId="6808"/>
    <cellStyle name="Percent 3 6 4 3 3" xfId="6809"/>
    <cellStyle name="Percent 3 6 4 3 3 2" xfId="6810"/>
    <cellStyle name="Percent 3 6 4 3 4" xfId="6811"/>
    <cellStyle name="Percent 3 6 4 4" xfId="6812"/>
    <cellStyle name="Percent 3 6 4 4 2" xfId="6813"/>
    <cellStyle name="Percent 3 6 4 4 2 2" xfId="6814"/>
    <cellStyle name="Percent 3 6 4 4 3" xfId="6815"/>
    <cellStyle name="Percent 3 6 4 4 3 2" xfId="6816"/>
    <cellStyle name="Percent 3 6 4 4 4" xfId="6817"/>
    <cellStyle name="Percent 3 6 4 5" xfId="6818"/>
    <cellStyle name="Percent 3 6 4 5 2" xfId="6819"/>
    <cellStyle name="Percent 3 6 4 5 2 2" xfId="6820"/>
    <cellStyle name="Percent 3 6 4 5 3" xfId="6821"/>
    <cellStyle name="Percent 3 6 4 5 3 2" xfId="6822"/>
    <cellStyle name="Percent 3 6 4 5 4" xfId="6823"/>
    <cellStyle name="Percent 3 6 4 5 4 2" xfId="6824"/>
    <cellStyle name="Percent 3 6 4 5 5" xfId="6825"/>
    <cellStyle name="Percent 3 6 4 6" xfId="6826"/>
    <cellStyle name="Percent 3 6 4 6 2" xfId="6827"/>
    <cellStyle name="Percent 3 6 4 6 2 2" xfId="6828"/>
    <cellStyle name="Percent 3 6 4 6 3" xfId="6829"/>
    <cellStyle name="Percent 3 6 4 6 3 2" xfId="6830"/>
    <cellStyle name="Percent 3 6 4 6 4" xfId="6831"/>
    <cellStyle name="Percent 3 6 4 7" xfId="6832"/>
    <cellStyle name="Percent 3 6 4 7 2" xfId="6833"/>
    <cellStyle name="Percent 3 6 4 8" xfId="6834"/>
    <cellStyle name="Percent 3 6 4 8 2" xfId="6835"/>
    <cellStyle name="Percent 3 6 4 9" xfId="6836"/>
    <cellStyle name="Percent 3 6 4 9 2" xfId="6837"/>
    <cellStyle name="Percent 3 6 5" xfId="6838"/>
    <cellStyle name="Percent 3 6 5 10" xfId="6839"/>
    <cellStyle name="Percent 3 6 5 11" xfId="6840"/>
    <cellStyle name="Percent 3 6 5 12" xfId="6841"/>
    <cellStyle name="Percent 3 6 5 2" xfId="6842"/>
    <cellStyle name="Percent 3 6 5 2 2" xfId="6843"/>
    <cellStyle name="Percent 3 6 5 2 2 2" xfId="6844"/>
    <cellStyle name="Percent 3 6 5 2 3" xfId="6845"/>
    <cellStyle name="Percent 3 6 5 2 3 2" xfId="6846"/>
    <cellStyle name="Percent 3 6 5 2 4" xfId="6847"/>
    <cellStyle name="Percent 3 6 5 2 5" xfId="6848"/>
    <cellStyle name="Percent 3 6 5 3" xfId="6849"/>
    <cellStyle name="Percent 3 6 5 3 2" xfId="6850"/>
    <cellStyle name="Percent 3 6 5 3 2 2" xfId="6851"/>
    <cellStyle name="Percent 3 6 5 3 3" xfId="6852"/>
    <cellStyle name="Percent 3 6 5 3 3 2" xfId="6853"/>
    <cellStyle name="Percent 3 6 5 3 4" xfId="6854"/>
    <cellStyle name="Percent 3 6 5 4" xfId="6855"/>
    <cellStyle name="Percent 3 6 5 4 2" xfId="6856"/>
    <cellStyle name="Percent 3 6 5 4 2 2" xfId="6857"/>
    <cellStyle name="Percent 3 6 5 4 3" xfId="6858"/>
    <cellStyle name="Percent 3 6 5 4 3 2" xfId="6859"/>
    <cellStyle name="Percent 3 6 5 4 4" xfId="6860"/>
    <cellStyle name="Percent 3 6 5 5" xfId="6861"/>
    <cellStyle name="Percent 3 6 5 5 2" xfId="6862"/>
    <cellStyle name="Percent 3 6 5 5 2 2" xfId="6863"/>
    <cellStyle name="Percent 3 6 5 5 3" xfId="6864"/>
    <cellStyle name="Percent 3 6 5 5 3 2" xfId="6865"/>
    <cellStyle name="Percent 3 6 5 5 4" xfId="6866"/>
    <cellStyle name="Percent 3 6 5 5 4 2" xfId="6867"/>
    <cellStyle name="Percent 3 6 5 5 5" xfId="6868"/>
    <cellStyle name="Percent 3 6 5 6" xfId="6869"/>
    <cellStyle name="Percent 3 6 5 6 2" xfId="6870"/>
    <cellStyle name="Percent 3 6 5 6 2 2" xfId="6871"/>
    <cellStyle name="Percent 3 6 5 6 3" xfId="6872"/>
    <cellStyle name="Percent 3 6 5 6 3 2" xfId="6873"/>
    <cellStyle name="Percent 3 6 5 6 4" xfId="6874"/>
    <cellStyle name="Percent 3 6 5 7" xfId="6875"/>
    <cellStyle name="Percent 3 6 5 7 2" xfId="6876"/>
    <cellStyle name="Percent 3 6 5 8" xfId="6877"/>
    <cellStyle name="Percent 3 6 5 8 2" xfId="6878"/>
    <cellStyle name="Percent 3 6 5 9" xfId="6879"/>
    <cellStyle name="Percent 3 6 5 9 2" xfId="6880"/>
    <cellStyle name="Percent 3 6 6" xfId="6881"/>
    <cellStyle name="Percent 3 6 6 10" xfId="6882"/>
    <cellStyle name="Percent 3 6 6 11" xfId="6883"/>
    <cellStyle name="Percent 3 6 6 12" xfId="6884"/>
    <cellStyle name="Percent 3 6 6 2" xfId="6885"/>
    <cellStyle name="Percent 3 6 6 2 2" xfId="6886"/>
    <cellStyle name="Percent 3 6 6 2 2 2" xfId="6887"/>
    <cellStyle name="Percent 3 6 6 2 3" xfId="6888"/>
    <cellStyle name="Percent 3 6 6 2 3 2" xfId="6889"/>
    <cellStyle name="Percent 3 6 6 2 4" xfId="6890"/>
    <cellStyle name="Percent 3 6 6 2 5" xfId="6891"/>
    <cellStyle name="Percent 3 6 6 3" xfId="6892"/>
    <cellStyle name="Percent 3 6 6 3 2" xfId="6893"/>
    <cellStyle name="Percent 3 6 6 3 2 2" xfId="6894"/>
    <cellStyle name="Percent 3 6 6 3 3" xfId="6895"/>
    <cellStyle name="Percent 3 6 6 3 3 2" xfId="6896"/>
    <cellStyle name="Percent 3 6 6 3 4" xfId="6897"/>
    <cellStyle name="Percent 3 6 6 4" xfId="6898"/>
    <cellStyle name="Percent 3 6 6 4 2" xfId="6899"/>
    <cellStyle name="Percent 3 6 6 4 2 2" xfId="6900"/>
    <cellStyle name="Percent 3 6 6 4 3" xfId="6901"/>
    <cellStyle name="Percent 3 6 6 4 3 2" xfId="6902"/>
    <cellStyle name="Percent 3 6 6 4 4" xfId="6903"/>
    <cellStyle name="Percent 3 6 6 5" xfId="6904"/>
    <cellStyle name="Percent 3 6 6 5 2" xfId="6905"/>
    <cellStyle name="Percent 3 6 6 5 2 2" xfId="6906"/>
    <cellStyle name="Percent 3 6 6 5 3" xfId="6907"/>
    <cellStyle name="Percent 3 6 6 5 3 2" xfId="6908"/>
    <cellStyle name="Percent 3 6 6 5 4" xfId="6909"/>
    <cellStyle name="Percent 3 6 6 5 4 2" xfId="6910"/>
    <cellStyle name="Percent 3 6 6 5 5" xfId="6911"/>
    <cellStyle name="Percent 3 6 6 6" xfId="6912"/>
    <cellStyle name="Percent 3 6 6 6 2" xfId="6913"/>
    <cellStyle name="Percent 3 6 6 6 2 2" xfId="6914"/>
    <cellStyle name="Percent 3 6 6 6 3" xfId="6915"/>
    <cellStyle name="Percent 3 6 6 6 3 2" xfId="6916"/>
    <cellStyle name="Percent 3 6 6 6 4" xfId="6917"/>
    <cellStyle name="Percent 3 6 6 7" xfId="6918"/>
    <cellStyle name="Percent 3 6 6 7 2" xfId="6919"/>
    <cellStyle name="Percent 3 6 6 8" xfId="6920"/>
    <cellStyle name="Percent 3 6 6 8 2" xfId="6921"/>
    <cellStyle name="Percent 3 6 6 9" xfId="6922"/>
    <cellStyle name="Percent 3 6 6 9 2" xfId="6923"/>
    <cellStyle name="Percent 3 6 7" xfId="6924"/>
    <cellStyle name="Percent 3 6 7 10" xfId="6925"/>
    <cellStyle name="Percent 3 6 7 11" xfId="6926"/>
    <cellStyle name="Percent 3 6 7 12" xfId="6927"/>
    <cellStyle name="Percent 3 6 7 2" xfId="6928"/>
    <cellStyle name="Percent 3 6 7 2 2" xfId="6929"/>
    <cellStyle name="Percent 3 6 7 2 2 2" xfId="6930"/>
    <cellStyle name="Percent 3 6 7 2 3" xfId="6931"/>
    <cellStyle name="Percent 3 6 7 2 3 2" xfId="6932"/>
    <cellStyle name="Percent 3 6 7 2 4" xfId="6933"/>
    <cellStyle name="Percent 3 6 7 2 5" xfId="6934"/>
    <cellStyle name="Percent 3 6 7 3" xfId="6935"/>
    <cellStyle name="Percent 3 6 7 3 2" xfId="6936"/>
    <cellStyle name="Percent 3 6 7 3 2 2" xfId="6937"/>
    <cellStyle name="Percent 3 6 7 3 3" xfId="6938"/>
    <cellStyle name="Percent 3 6 7 3 3 2" xfId="6939"/>
    <cellStyle name="Percent 3 6 7 3 4" xfId="6940"/>
    <cellStyle name="Percent 3 6 7 4" xfId="6941"/>
    <cellStyle name="Percent 3 6 7 4 2" xfId="6942"/>
    <cellStyle name="Percent 3 6 7 4 2 2" xfId="6943"/>
    <cellStyle name="Percent 3 6 7 4 3" xfId="6944"/>
    <cellStyle name="Percent 3 6 7 4 3 2" xfId="6945"/>
    <cellStyle name="Percent 3 6 7 4 4" xfId="6946"/>
    <cellStyle name="Percent 3 6 7 5" xfId="6947"/>
    <cellStyle name="Percent 3 6 7 5 2" xfId="6948"/>
    <cellStyle name="Percent 3 6 7 5 2 2" xfId="6949"/>
    <cellStyle name="Percent 3 6 7 5 3" xfId="6950"/>
    <cellStyle name="Percent 3 6 7 5 3 2" xfId="6951"/>
    <cellStyle name="Percent 3 6 7 5 4" xfId="6952"/>
    <cellStyle name="Percent 3 6 7 5 4 2" xfId="6953"/>
    <cellStyle name="Percent 3 6 7 5 5" xfId="6954"/>
    <cellStyle name="Percent 3 6 7 6" xfId="6955"/>
    <cellStyle name="Percent 3 6 7 6 2" xfId="6956"/>
    <cellStyle name="Percent 3 6 7 6 2 2" xfId="6957"/>
    <cellStyle name="Percent 3 6 7 6 3" xfId="6958"/>
    <cellStyle name="Percent 3 6 7 6 3 2" xfId="6959"/>
    <cellStyle name="Percent 3 6 7 6 4" xfId="6960"/>
    <cellStyle name="Percent 3 6 7 7" xfId="6961"/>
    <cellStyle name="Percent 3 6 7 7 2" xfId="6962"/>
    <cellStyle name="Percent 3 6 7 8" xfId="6963"/>
    <cellStyle name="Percent 3 6 7 8 2" xfId="6964"/>
    <cellStyle name="Percent 3 6 7 9" xfId="6965"/>
    <cellStyle name="Percent 3 6 7 9 2" xfId="6966"/>
    <cellStyle name="Percent 3 6 8" xfId="6967"/>
    <cellStyle name="Percent 3 6 8 10" xfId="6968"/>
    <cellStyle name="Percent 3 6 8 11" xfId="6969"/>
    <cellStyle name="Percent 3 6 8 12" xfId="6970"/>
    <cellStyle name="Percent 3 6 8 2" xfId="6971"/>
    <cellStyle name="Percent 3 6 8 2 2" xfId="6972"/>
    <cellStyle name="Percent 3 6 8 2 2 2" xfId="6973"/>
    <cellStyle name="Percent 3 6 8 2 3" xfId="6974"/>
    <cellStyle name="Percent 3 6 8 2 3 2" xfId="6975"/>
    <cellStyle name="Percent 3 6 8 2 4" xfId="6976"/>
    <cellStyle name="Percent 3 6 8 2 5" xfId="6977"/>
    <cellStyle name="Percent 3 6 8 3" xfId="6978"/>
    <cellStyle name="Percent 3 6 8 3 2" xfId="6979"/>
    <cellStyle name="Percent 3 6 8 3 2 2" xfId="6980"/>
    <cellStyle name="Percent 3 6 8 3 3" xfId="6981"/>
    <cellStyle name="Percent 3 6 8 3 3 2" xfId="6982"/>
    <cellStyle name="Percent 3 6 8 3 4" xfId="6983"/>
    <cellStyle name="Percent 3 6 8 4" xfId="6984"/>
    <cellStyle name="Percent 3 6 8 4 2" xfId="6985"/>
    <cellStyle name="Percent 3 6 8 4 2 2" xfId="6986"/>
    <cellStyle name="Percent 3 6 8 4 3" xfId="6987"/>
    <cellStyle name="Percent 3 6 8 4 3 2" xfId="6988"/>
    <cellStyle name="Percent 3 6 8 4 4" xfId="6989"/>
    <cellStyle name="Percent 3 6 8 5" xfId="6990"/>
    <cellStyle name="Percent 3 6 8 5 2" xfId="6991"/>
    <cellStyle name="Percent 3 6 8 5 2 2" xfId="6992"/>
    <cellStyle name="Percent 3 6 8 5 3" xfId="6993"/>
    <cellStyle name="Percent 3 6 8 5 3 2" xfId="6994"/>
    <cellStyle name="Percent 3 6 8 5 4" xfId="6995"/>
    <cellStyle name="Percent 3 6 8 5 4 2" xfId="6996"/>
    <cellStyle name="Percent 3 6 8 5 5" xfId="6997"/>
    <cellStyle name="Percent 3 6 8 6" xfId="6998"/>
    <cellStyle name="Percent 3 6 8 6 2" xfId="6999"/>
    <cellStyle name="Percent 3 6 8 6 2 2" xfId="7000"/>
    <cellStyle name="Percent 3 6 8 6 3" xfId="7001"/>
    <cellStyle name="Percent 3 6 8 6 3 2" xfId="7002"/>
    <cellStyle name="Percent 3 6 8 6 4" xfId="7003"/>
    <cellStyle name="Percent 3 6 8 7" xfId="7004"/>
    <cellStyle name="Percent 3 6 8 7 2" xfId="7005"/>
    <cellStyle name="Percent 3 6 8 8" xfId="7006"/>
    <cellStyle name="Percent 3 6 8 8 2" xfId="7007"/>
    <cellStyle name="Percent 3 6 8 9" xfId="7008"/>
    <cellStyle name="Percent 3 6 8 9 2" xfId="7009"/>
    <cellStyle name="Percent 3 6 9" xfId="7010"/>
    <cellStyle name="Percent 3 6 9 10" xfId="7011"/>
    <cellStyle name="Percent 3 6 9 11" xfId="7012"/>
    <cellStyle name="Percent 3 6 9 12" xfId="7013"/>
    <cellStyle name="Percent 3 6 9 2" xfId="7014"/>
    <cellStyle name="Percent 3 6 9 2 2" xfId="7015"/>
    <cellStyle name="Percent 3 6 9 2 2 2" xfId="7016"/>
    <cellStyle name="Percent 3 6 9 2 3" xfId="7017"/>
    <cellStyle name="Percent 3 6 9 2 3 2" xfId="7018"/>
    <cellStyle name="Percent 3 6 9 2 4" xfId="7019"/>
    <cellStyle name="Percent 3 6 9 2 5" xfId="7020"/>
    <cellStyle name="Percent 3 6 9 3" xfId="7021"/>
    <cellStyle name="Percent 3 6 9 3 2" xfId="7022"/>
    <cellStyle name="Percent 3 6 9 3 2 2" xfId="7023"/>
    <cellStyle name="Percent 3 6 9 3 3" xfId="7024"/>
    <cellStyle name="Percent 3 6 9 3 3 2" xfId="7025"/>
    <cellStyle name="Percent 3 6 9 3 4" xfId="7026"/>
    <cellStyle name="Percent 3 6 9 4" xfId="7027"/>
    <cellStyle name="Percent 3 6 9 4 2" xfId="7028"/>
    <cellStyle name="Percent 3 6 9 4 2 2" xfId="7029"/>
    <cellStyle name="Percent 3 6 9 4 3" xfId="7030"/>
    <cellStyle name="Percent 3 6 9 4 3 2" xfId="7031"/>
    <cellStyle name="Percent 3 6 9 4 4" xfId="7032"/>
    <cellStyle name="Percent 3 6 9 5" xfId="7033"/>
    <cellStyle name="Percent 3 6 9 5 2" xfId="7034"/>
    <cellStyle name="Percent 3 6 9 5 2 2" xfId="7035"/>
    <cellStyle name="Percent 3 6 9 5 3" xfId="7036"/>
    <cellStyle name="Percent 3 6 9 5 3 2" xfId="7037"/>
    <cellStyle name="Percent 3 6 9 5 4" xfId="7038"/>
    <cellStyle name="Percent 3 6 9 5 4 2" xfId="7039"/>
    <cellStyle name="Percent 3 6 9 5 5" xfId="7040"/>
    <cellStyle name="Percent 3 6 9 6" xfId="7041"/>
    <cellStyle name="Percent 3 6 9 6 2" xfId="7042"/>
    <cellStyle name="Percent 3 6 9 6 2 2" xfId="7043"/>
    <cellStyle name="Percent 3 6 9 6 3" xfId="7044"/>
    <cellStyle name="Percent 3 6 9 6 3 2" xfId="7045"/>
    <cellStyle name="Percent 3 6 9 6 4" xfId="7046"/>
    <cellStyle name="Percent 3 6 9 7" xfId="7047"/>
    <cellStyle name="Percent 3 6 9 7 2" xfId="7048"/>
    <cellStyle name="Percent 3 6 9 8" xfId="7049"/>
    <cellStyle name="Percent 3 6 9 8 2" xfId="7050"/>
    <cellStyle name="Percent 3 6 9 9" xfId="7051"/>
    <cellStyle name="Percent 3 6 9 9 2" xfId="7052"/>
    <cellStyle name="Percent 3 7" xfId="7053"/>
    <cellStyle name="Percent 3 7 10" xfId="7054"/>
    <cellStyle name="Percent 3 7 10 10" xfId="7055"/>
    <cellStyle name="Percent 3 7 10 11" xfId="7056"/>
    <cellStyle name="Percent 3 7 10 12" xfId="7057"/>
    <cellStyle name="Percent 3 7 10 2" xfId="7058"/>
    <cellStyle name="Percent 3 7 10 2 2" xfId="7059"/>
    <cellStyle name="Percent 3 7 10 2 2 2" xfId="7060"/>
    <cellStyle name="Percent 3 7 10 2 3" xfId="7061"/>
    <cellStyle name="Percent 3 7 10 2 3 2" xfId="7062"/>
    <cellStyle name="Percent 3 7 10 2 4" xfId="7063"/>
    <cellStyle name="Percent 3 7 10 2 5" xfId="7064"/>
    <cellStyle name="Percent 3 7 10 3" xfId="7065"/>
    <cellStyle name="Percent 3 7 10 3 2" xfId="7066"/>
    <cellStyle name="Percent 3 7 10 3 2 2" xfId="7067"/>
    <cellStyle name="Percent 3 7 10 3 3" xfId="7068"/>
    <cellStyle name="Percent 3 7 10 3 3 2" xfId="7069"/>
    <cellStyle name="Percent 3 7 10 3 4" xfId="7070"/>
    <cellStyle name="Percent 3 7 10 4" xfId="7071"/>
    <cellStyle name="Percent 3 7 10 4 2" xfId="7072"/>
    <cellStyle name="Percent 3 7 10 4 2 2" xfId="7073"/>
    <cellStyle name="Percent 3 7 10 4 3" xfId="7074"/>
    <cellStyle name="Percent 3 7 10 4 3 2" xfId="7075"/>
    <cellStyle name="Percent 3 7 10 4 4" xfId="7076"/>
    <cellStyle name="Percent 3 7 10 5" xfId="7077"/>
    <cellStyle name="Percent 3 7 10 5 2" xfId="7078"/>
    <cellStyle name="Percent 3 7 10 5 2 2" xfId="7079"/>
    <cellStyle name="Percent 3 7 10 5 3" xfId="7080"/>
    <cellStyle name="Percent 3 7 10 5 3 2" xfId="7081"/>
    <cellStyle name="Percent 3 7 10 5 4" xfId="7082"/>
    <cellStyle name="Percent 3 7 10 5 4 2" xfId="7083"/>
    <cellStyle name="Percent 3 7 10 5 5" xfId="7084"/>
    <cellStyle name="Percent 3 7 10 6" xfId="7085"/>
    <cellStyle name="Percent 3 7 10 6 2" xfId="7086"/>
    <cellStyle name="Percent 3 7 10 6 2 2" xfId="7087"/>
    <cellStyle name="Percent 3 7 10 6 3" xfId="7088"/>
    <cellStyle name="Percent 3 7 10 6 3 2" xfId="7089"/>
    <cellStyle name="Percent 3 7 10 6 4" xfId="7090"/>
    <cellStyle name="Percent 3 7 10 7" xfId="7091"/>
    <cellStyle name="Percent 3 7 10 7 2" xfId="7092"/>
    <cellStyle name="Percent 3 7 10 8" xfId="7093"/>
    <cellStyle name="Percent 3 7 10 8 2" xfId="7094"/>
    <cellStyle name="Percent 3 7 10 9" xfId="7095"/>
    <cellStyle name="Percent 3 7 10 9 2" xfId="7096"/>
    <cellStyle name="Percent 3 7 11" xfId="7097"/>
    <cellStyle name="Percent 3 7 11 10" xfId="7098"/>
    <cellStyle name="Percent 3 7 11 11" xfId="7099"/>
    <cellStyle name="Percent 3 7 11 12" xfId="7100"/>
    <cellStyle name="Percent 3 7 11 2" xfId="7101"/>
    <cellStyle name="Percent 3 7 11 2 2" xfId="7102"/>
    <cellStyle name="Percent 3 7 11 2 2 2" xfId="7103"/>
    <cellStyle name="Percent 3 7 11 2 3" xfId="7104"/>
    <cellStyle name="Percent 3 7 11 2 3 2" xfId="7105"/>
    <cellStyle name="Percent 3 7 11 2 4" xfId="7106"/>
    <cellStyle name="Percent 3 7 11 2 5" xfId="7107"/>
    <cellStyle name="Percent 3 7 11 3" xfId="7108"/>
    <cellStyle name="Percent 3 7 11 3 2" xfId="7109"/>
    <cellStyle name="Percent 3 7 11 3 2 2" xfId="7110"/>
    <cellStyle name="Percent 3 7 11 3 3" xfId="7111"/>
    <cellStyle name="Percent 3 7 11 3 3 2" xfId="7112"/>
    <cellStyle name="Percent 3 7 11 3 4" xfId="7113"/>
    <cellStyle name="Percent 3 7 11 4" xfId="7114"/>
    <cellStyle name="Percent 3 7 11 4 2" xfId="7115"/>
    <cellStyle name="Percent 3 7 11 4 2 2" xfId="7116"/>
    <cellStyle name="Percent 3 7 11 4 3" xfId="7117"/>
    <cellStyle name="Percent 3 7 11 4 3 2" xfId="7118"/>
    <cellStyle name="Percent 3 7 11 4 4" xfId="7119"/>
    <cellStyle name="Percent 3 7 11 5" xfId="7120"/>
    <cellStyle name="Percent 3 7 11 5 2" xfId="7121"/>
    <cellStyle name="Percent 3 7 11 5 2 2" xfId="7122"/>
    <cellStyle name="Percent 3 7 11 5 3" xfId="7123"/>
    <cellStyle name="Percent 3 7 11 5 3 2" xfId="7124"/>
    <cellStyle name="Percent 3 7 11 5 4" xfId="7125"/>
    <cellStyle name="Percent 3 7 11 5 4 2" xfId="7126"/>
    <cellStyle name="Percent 3 7 11 5 5" xfId="7127"/>
    <cellStyle name="Percent 3 7 11 6" xfId="7128"/>
    <cellStyle name="Percent 3 7 11 6 2" xfId="7129"/>
    <cellStyle name="Percent 3 7 11 6 2 2" xfId="7130"/>
    <cellStyle name="Percent 3 7 11 6 3" xfId="7131"/>
    <cellStyle name="Percent 3 7 11 6 3 2" xfId="7132"/>
    <cellStyle name="Percent 3 7 11 6 4" xfId="7133"/>
    <cellStyle name="Percent 3 7 11 7" xfId="7134"/>
    <cellStyle name="Percent 3 7 11 7 2" xfId="7135"/>
    <cellStyle name="Percent 3 7 11 8" xfId="7136"/>
    <cellStyle name="Percent 3 7 11 8 2" xfId="7137"/>
    <cellStyle name="Percent 3 7 11 9" xfId="7138"/>
    <cellStyle name="Percent 3 7 11 9 2" xfId="7139"/>
    <cellStyle name="Percent 3 7 12" xfId="7140"/>
    <cellStyle name="Percent 3 7 12 10" xfId="7141"/>
    <cellStyle name="Percent 3 7 12 11" xfId="7142"/>
    <cellStyle name="Percent 3 7 12 12" xfId="7143"/>
    <cellStyle name="Percent 3 7 12 2" xfId="7144"/>
    <cellStyle name="Percent 3 7 12 2 2" xfId="7145"/>
    <cellStyle name="Percent 3 7 12 2 2 2" xfId="7146"/>
    <cellStyle name="Percent 3 7 12 2 3" xfId="7147"/>
    <cellStyle name="Percent 3 7 12 2 3 2" xfId="7148"/>
    <cellStyle name="Percent 3 7 12 2 4" xfId="7149"/>
    <cellStyle name="Percent 3 7 12 2 5" xfId="7150"/>
    <cellStyle name="Percent 3 7 12 3" xfId="7151"/>
    <cellStyle name="Percent 3 7 12 3 2" xfId="7152"/>
    <cellStyle name="Percent 3 7 12 3 2 2" xfId="7153"/>
    <cellStyle name="Percent 3 7 12 3 3" xfId="7154"/>
    <cellStyle name="Percent 3 7 12 3 3 2" xfId="7155"/>
    <cellStyle name="Percent 3 7 12 3 4" xfId="7156"/>
    <cellStyle name="Percent 3 7 12 4" xfId="7157"/>
    <cellStyle name="Percent 3 7 12 4 2" xfId="7158"/>
    <cellStyle name="Percent 3 7 12 4 2 2" xfId="7159"/>
    <cellStyle name="Percent 3 7 12 4 3" xfId="7160"/>
    <cellStyle name="Percent 3 7 12 4 3 2" xfId="7161"/>
    <cellStyle name="Percent 3 7 12 4 4" xfId="7162"/>
    <cellStyle name="Percent 3 7 12 5" xfId="7163"/>
    <cellStyle name="Percent 3 7 12 5 2" xfId="7164"/>
    <cellStyle name="Percent 3 7 12 5 2 2" xfId="7165"/>
    <cellStyle name="Percent 3 7 12 5 3" xfId="7166"/>
    <cellStyle name="Percent 3 7 12 5 3 2" xfId="7167"/>
    <cellStyle name="Percent 3 7 12 5 4" xfId="7168"/>
    <cellStyle name="Percent 3 7 12 5 4 2" xfId="7169"/>
    <cellStyle name="Percent 3 7 12 5 5" xfId="7170"/>
    <cellStyle name="Percent 3 7 12 6" xfId="7171"/>
    <cellStyle name="Percent 3 7 12 6 2" xfId="7172"/>
    <cellStyle name="Percent 3 7 12 6 2 2" xfId="7173"/>
    <cellStyle name="Percent 3 7 12 6 3" xfId="7174"/>
    <cellStyle name="Percent 3 7 12 6 3 2" xfId="7175"/>
    <cellStyle name="Percent 3 7 12 6 4" xfId="7176"/>
    <cellStyle name="Percent 3 7 12 7" xfId="7177"/>
    <cellStyle name="Percent 3 7 12 7 2" xfId="7178"/>
    <cellStyle name="Percent 3 7 12 8" xfId="7179"/>
    <cellStyle name="Percent 3 7 12 8 2" xfId="7180"/>
    <cellStyle name="Percent 3 7 12 9" xfId="7181"/>
    <cellStyle name="Percent 3 7 12 9 2" xfId="7182"/>
    <cellStyle name="Percent 3 7 13" xfId="7183"/>
    <cellStyle name="Percent 3 7 13 10" xfId="7184"/>
    <cellStyle name="Percent 3 7 13 11" xfId="7185"/>
    <cellStyle name="Percent 3 7 13 12" xfId="7186"/>
    <cellStyle name="Percent 3 7 13 2" xfId="7187"/>
    <cellStyle name="Percent 3 7 13 2 2" xfId="7188"/>
    <cellStyle name="Percent 3 7 13 2 2 2" xfId="7189"/>
    <cellStyle name="Percent 3 7 13 2 3" xfId="7190"/>
    <cellStyle name="Percent 3 7 13 2 3 2" xfId="7191"/>
    <cellStyle name="Percent 3 7 13 2 4" xfId="7192"/>
    <cellStyle name="Percent 3 7 13 2 5" xfId="7193"/>
    <cellStyle name="Percent 3 7 13 3" xfId="7194"/>
    <cellStyle name="Percent 3 7 13 3 2" xfId="7195"/>
    <cellStyle name="Percent 3 7 13 3 2 2" xfId="7196"/>
    <cellStyle name="Percent 3 7 13 3 3" xfId="7197"/>
    <cellStyle name="Percent 3 7 13 3 3 2" xfId="7198"/>
    <cellStyle name="Percent 3 7 13 3 4" xfId="7199"/>
    <cellStyle name="Percent 3 7 13 4" xfId="7200"/>
    <cellStyle name="Percent 3 7 13 4 2" xfId="7201"/>
    <cellStyle name="Percent 3 7 13 4 2 2" xfId="7202"/>
    <cellStyle name="Percent 3 7 13 4 3" xfId="7203"/>
    <cellStyle name="Percent 3 7 13 4 3 2" xfId="7204"/>
    <cellStyle name="Percent 3 7 13 4 4" xfId="7205"/>
    <cellStyle name="Percent 3 7 13 5" xfId="7206"/>
    <cellStyle name="Percent 3 7 13 5 2" xfId="7207"/>
    <cellStyle name="Percent 3 7 13 5 2 2" xfId="7208"/>
    <cellStyle name="Percent 3 7 13 5 3" xfId="7209"/>
    <cellStyle name="Percent 3 7 13 5 3 2" xfId="7210"/>
    <cellStyle name="Percent 3 7 13 5 4" xfId="7211"/>
    <cellStyle name="Percent 3 7 13 5 4 2" xfId="7212"/>
    <cellStyle name="Percent 3 7 13 5 5" xfId="7213"/>
    <cellStyle name="Percent 3 7 13 6" xfId="7214"/>
    <cellStyle name="Percent 3 7 13 6 2" xfId="7215"/>
    <cellStyle name="Percent 3 7 13 6 2 2" xfId="7216"/>
    <cellStyle name="Percent 3 7 13 6 3" xfId="7217"/>
    <cellStyle name="Percent 3 7 13 6 3 2" xfId="7218"/>
    <cellStyle name="Percent 3 7 13 6 4" xfId="7219"/>
    <cellStyle name="Percent 3 7 13 7" xfId="7220"/>
    <cellStyle name="Percent 3 7 13 7 2" xfId="7221"/>
    <cellStyle name="Percent 3 7 13 8" xfId="7222"/>
    <cellStyle name="Percent 3 7 13 8 2" xfId="7223"/>
    <cellStyle name="Percent 3 7 13 9" xfId="7224"/>
    <cellStyle name="Percent 3 7 13 9 2" xfId="7225"/>
    <cellStyle name="Percent 3 7 14" xfId="7226"/>
    <cellStyle name="Percent 3 7 14 10" xfId="7227"/>
    <cellStyle name="Percent 3 7 14 11" xfId="7228"/>
    <cellStyle name="Percent 3 7 14 12" xfId="7229"/>
    <cellStyle name="Percent 3 7 14 2" xfId="7230"/>
    <cellStyle name="Percent 3 7 14 2 2" xfId="7231"/>
    <cellStyle name="Percent 3 7 14 2 2 2" xfId="7232"/>
    <cellStyle name="Percent 3 7 14 2 3" xfId="7233"/>
    <cellStyle name="Percent 3 7 14 2 3 2" xfId="7234"/>
    <cellStyle name="Percent 3 7 14 2 4" xfId="7235"/>
    <cellStyle name="Percent 3 7 14 2 5" xfId="7236"/>
    <cellStyle name="Percent 3 7 14 3" xfId="7237"/>
    <cellStyle name="Percent 3 7 14 3 2" xfId="7238"/>
    <cellStyle name="Percent 3 7 14 3 2 2" xfId="7239"/>
    <cellStyle name="Percent 3 7 14 3 3" xfId="7240"/>
    <cellStyle name="Percent 3 7 14 3 3 2" xfId="7241"/>
    <cellStyle name="Percent 3 7 14 3 4" xfId="7242"/>
    <cellStyle name="Percent 3 7 14 4" xfId="7243"/>
    <cellStyle name="Percent 3 7 14 4 2" xfId="7244"/>
    <cellStyle name="Percent 3 7 14 4 2 2" xfId="7245"/>
    <cellStyle name="Percent 3 7 14 4 3" xfId="7246"/>
    <cellStyle name="Percent 3 7 14 4 3 2" xfId="7247"/>
    <cellStyle name="Percent 3 7 14 4 4" xfId="7248"/>
    <cellStyle name="Percent 3 7 14 5" xfId="7249"/>
    <cellStyle name="Percent 3 7 14 5 2" xfId="7250"/>
    <cellStyle name="Percent 3 7 14 5 2 2" xfId="7251"/>
    <cellStyle name="Percent 3 7 14 5 3" xfId="7252"/>
    <cellStyle name="Percent 3 7 14 5 3 2" xfId="7253"/>
    <cellStyle name="Percent 3 7 14 5 4" xfId="7254"/>
    <cellStyle name="Percent 3 7 14 5 4 2" xfId="7255"/>
    <cellStyle name="Percent 3 7 14 5 5" xfId="7256"/>
    <cellStyle name="Percent 3 7 14 6" xfId="7257"/>
    <cellStyle name="Percent 3 7 14 6 2" xfId="7258"/>
    <cellStyle name="Percent 3 7 14 6 2 2" xfId="7259"/>
    <cellStyle name="Percent 3 7 14 6 3" xfId="7260"/>
    <cellStyle name="Percent 3 7 14 6 3 2" xfId="7261"/>
    <cellStyle name="Percent 3 7 14 6 4" xfId="7262"/>
    <cellStyle name="Percent 3 7 14 7" xfId="7263"/>
    <cellStyle name="Percent 3 7 14 7 2" xfId="7264"/>
    <cellStyle name="Percent 3 7 14 8" xfId="7265"/>
    <cellStyle name="Percent 3 7 14 8 2" xfId="7266"/>
    <cellStyle name="Percent 3 7 14 9" xfId="7267"/>
    <cellStyle name="Percent 3 7 14 9 2" xfId="7268"/>
    <cellStyle name="Percent 3 7 15" xfId="7269"/>
    <cellStyle name="Percent 3 7 15 10" xfId="7270"/>
    <cellStyle name="Percent 3 7 15 11" xfId="7271"/>
    <cellStyle name="Percent 3 7 15 12" xfId="7272"/>
    <cellStyle name="Percent 3 7 15 2" xfId="7273"/>
    <cellStyle name="Percent 3 7 15 2 2" xfId="7274"/>
    <cellStyle name="Percent 3 7 15 2 2 2" xfId="7275"/>
    <cellStyle name="Percent 3 7 15 2 3" xfId="7276"/>
    <cellStyle name="Percent 3 7 15 2 3 2" xfId="7277"/>
    <cellStyle name="Percent 3 7 15 2 4" xfId="7278"/>
    <cellStyle name="Percent 3 7 15 2 5" xfId="7279"/>
    <cellStyle name="Percent 3 7 15 3" xfId="7280"/>
    <cellStyle name="Percent 3 7 15 3 2" xfId="7281"/>
    <cellStyle name="Percent 3 7 15 3 2 2" xfId="7282"/>
    <cellStyle name="Percent 3 7 15 3 3" xfId="7283"/>
    <cellStyle name="Percent 3 7 15 3 3 2" xfId="7284"/>
    <cellStyle name="Percent 3 7 15 3 4" xfId="7285"/>
    <cellStyle name="Percent 3 7 15 4" xfId="7286"/>
    <cellStyle name="Percent 3 7 15 4 2" xfId="7287"/>
    <cellStyle name="Percent 3 7 15 4 2 2" xfId="7288"/>
    <cellStyle name="Percent 3 7 15 4 3" xfId="7289"/>
    <cellStyle name="Percent 3 7 15 4 3 2" xfId="7290"/>
    <cellStyle name="Percent 3 7 15 4 4" xfId="7291"/>
    <cellStyle name="Percent 3 7 15 5" xfId="7292"/>
    <cellStyle name="Percent 3 7 15 5 2" xfId="7293"/>
    <cellStyle name="Percent 3 7 15 5 2 2" xfId="7294"/>
    <cellStyle name="Percent 3 7 15 5 3" xfId="7295"/>
    <cellStyle name="Percent 3 7 15 5 3 2" xfId="7296"/>
    <cellStyle name="Percent 3 7 15 5 4" xfId="7297"/>
    <cellStyle name="Percent 3 7 15 5 4 2" xfId="7298"/>
    <cellStyle name="Percent 3 7 15 5 5" xfId="7299"/>
    <cellStyle name="Percent 3 7 15 6" xfId="7300"/>
    <cellStyle name="Percent 3 7 15 6 2" xfId="7301"/>
    <cellStyle name="Percent 3 7 15 6 2 2" xfId="7302"/>
    <cellStyle name="Percent 3 7 15 6 3" xfId="7303"/>
    <cellStyle name="Percent 3 7 15 6 3 2" xfId="7304"/>
    <cellStyle name="Percent 3 7 15 6 4" xfId="7305"/>
    <cellStyle name="Percent 3 7 15 7" xfId="7306"/>
    <cellStyle name="Percent 3 7 15 7 2" xfId="7307"/>
    <cellStyle name="Percent 3 7 15 8" xfId="7308"/>
    <cellStyle name="Percent 3 7 15 8 2" xfId="7309"/>
    <cellStyle name="Percent 3 7 15 9" xfId="7310"/>
    <cellStyle name="Percent 3 7 15 9 2" xfId="7311"/>
    <cellStyle name="Percent 3 7 16" xfId="7312"/>
    <cellStyle name="Percent 3 7 16 2" xfId="7313"/>
    <cellStyle name="Percent 3 7 16 2 2" xfId="7314"/>
    <cellStyle name="Percent 3 7 16 3" xfId="7315"/>
    <cellStyle name="Percent 3 7 16 3 2" xfId="7316"/>
    <cellStyle name="Percent 3 7 16 4" xfId="7317"/>
    <cellStyle name="Percent 3 7 16 5" xfId="7318"/>
    <cellStyle name="Percent 3 7 17" xfId="7319"/>
    <cellStyle name="Percent 3 7 17 2" xfId="7320"/>
    <cellStyle name="Percent 3 7 17 2 2" xfId="7321"/>
    <cellStyle name="Percent 3 7 17 3" xfId="7322"/>
    <cellStyle name="Percent 3 7 17 3 2" xfId="7323"/>
    <cellStyle name="Percent 3 7 17 4" xfId="7324"/>
    <cellStyle name="Percent 3 7 18" xfId="7325"/>
    <cellStyle name="Percent 3 7 18 2" xfId="7326"/>
    <cellStyle name="Percent 3 7 18 2 2" xfId="7327"/>
    <cellStyle name="Percent 3 7 18 3" xfId="7328"/>
    <cellStyle name="Percent 3 7 18 3 2" xfId="7329"/>
    <cellStyle name="Percent 3 7 18 4" xfId="7330"/>
    <cellStyle name="Percent 3 7 19" xfId="7331"/>
    <cellStyle name="Percent 3 7 19 2" xfId="7332"/>
    <cellStyle name="Percent 3 7 19 2 2" xfId="7333"/>
    <cellStyle name="Percent 3 7 19 3" xfId="7334"/>
    <cellStyle name="Percent 3 7 19 3 2" xfId="7335"/>
    <cellStyle name="Percent 3 7 19 4" xfId="7336"/>
    <cellStyle name="Percent 3 7 19 4 2" xfId="7337"/>
    <cellStyle name="Percent 3 7 19 5" xfId="7338"/>
    <cellStyle name="Percent 3 7 2" xfId="7339"/>
    <cellStyle name="Percent 3 7 2 10" xfId="7340"/>
    <cellStyle name="Percent 3 7 2 11" xfId="7341"/>
    <cellStyle name="Percent 3 7 2 12" xfId="7342"/>
    <cellStyle name="Percent 3 7 2 2" xfId="7343"/>
    <cellStyle name="Percent 3 7 2 2 2" xfId="7344"/>
    <cellStyle name="Percent 3 7 2 2 2 2" xfId="7345"/>
    <cellStyle name="Percent 3 7 2 2 3" xfId="7346"/>
    <cellStyle name="Percent 3 7 2 2 3 2" xfId="7347"/>
    <cellStyle name="Percent 3 7 2 2 4" xfId="7348"/>
    <cellStyle name="Percent 3 7 2 2 5" xfId="7349"/>
    <cellStyle name="Percent 3 7 2 3" xfId="7350"/>
    <cellStyle name="Percent 3 7 2 3 2" xfId="7351"/>
    <cellStyle name="Percent 3 7 2 3 2 2" xfId="7352"/>
    <cellStyle name="Percent 3 7 2 3 3" xfId="7353"/>
    <cellStyle name="Percent 3 7 2 3 3 2" xfId="7354"/>
    <cellStyle name="Percent 3 7 2 3 4" xfId="7355"/>
    <cellStyle name="Percent 3 7 2 4" xfId="7356"/>
    <cellStyle name="Percent 3 7 2 4 2" xfId="7357"/>
    <cellStyle name="Percent 3 7 2 4 2 2" xfId="7358"/>
    <cellStyle name="Percent 3 7 2 4 3" xfId="7359"/>
    <cellStyle name="Percent 3 7 2 4 3 2" xfId="7360"/>
    <cellStyle name="Percent 3 7 2 4 4" xfId="7361"/>
    <cellStyle name="Percent 3 7 2 5" xfId="7362"/>
    <cellStyle name="Percent 3 7 2 5 2" xfId="7363"/>
    <cellStyle name="Percent 3 7 2 5 2 2" xfId="7364"/>
    <cellStyle name="Percent 3 7 2 5 3" xfId="7365"/>
    <cellStyle name="Percent 3 7 2 5 3 2" xfId="7366"/>
    <cellStyle name="Percent 3 7 2 5 4" xfId="7367"/>
    <cellStyle name="Percent 3 7 2 5 4 2" xfId="7368"/>
    <cellStyle name="Percent 3 7 2 5 5" xfId="7369"/>
    <cellStyle name="Percent 3 7 2 6" xfId="7370"/>
    <cellStyle name="Percent 3 7 2 6 2" xfId="7371"/>
    <cellStyle name="Percent 3 7 2 6 2 2" xfId="7372"/>
    <cellStyle name="Percent 3 7 2 6 3" xfId="7373"/>
    <cellStyle name="Percent 3 7 2 6 3 2" xfId="7374"/>
    <cellStyle name="Percent 3 7 2 6 4" xfId="7375"/>
    <cellStyle name="Percent 3 7 2 7" xfId="7376"/>
    <cellStyle name="Percent 3 7 2 7 2" xfId="7377"/>
    <cellStyle name="Percent 3 7 2 8" xfId="7378"/>
    <cellStyle name="Percent 3 7 2 8 2" xfId="7379"/>
    <cellStyle name="Percent 3 7 2 9" xfId="7380"/>
    <cellStyle name="Percent 3 7 2 9 2" xfId="7381"/>
    <cellStyle name="Percent 3 7 20" xfId="7382"/>
    <cellStyle name="Percent 3 7 20 2" xfId="7383"/>
    <cellStyle name="Percent 3 7 20 2 2" xfId="7384"/>
    <cellStyle name="Percent 3 7 20 3" xfId="7385"/>
    <cellStyle name="Percent 3 7 20 3 2" xfId="7386"/>
    <cellStyle name="Percent 3 7 20 4" xfId="7387"/>
    <cellStyle name="Percent 3 7 21" xfId="7388"/>
    <cellStyle name="Percent 3 7 21 2" xfId="7389"/>
    <cellStyle name="Percent 3 7 22" xfId="7390"/>
    <cellStyle name="Percent 3 7 22 2" xfId="7391"/>
    <cellStyle name="Percent 3 7 23" xfId="7392"/>
    <cellStyle name="Percent 3 7 23 2" xfId="7393"/>
    <cellStyle name="Percent 3 7 24" xfId="7394"/>
    <cellStyle name="Percent 3 7 25" xfId="7395"/>
    <cellStyle name="Percent 3 7 26" xfId="7396"/>
    <cellStyle name="Percent 3 7 3" xfId="7397"/>
    <cellStyle name="Percent 3 7 3 10" xfId="7398"/>
    <cellStyle name="Percent 3 7 3 11" xfId="7399"/>
    <cellStyle name="Percent 3 7 3 12" xfId="7400"/>
    <cellStyle name="Percent 3 7 3 2" xfId="7401"/>
    <cellStyle name="Percent 3 7 3 2 2" xfId="7402"/>
    <cellStyle name="Percent 3 7 3 2 2 2" xfId="7403"/>
    <cellStyle name="Percent 3 7 3 2 3" xfId="7404"/>
    <cellStyle name="Percent 3 7 3 2 3 2" xfId="7405"/>
    <cellStyle name="Percent 3 7 3 2 4" xfId="7406"/>
    <cellStyle name="Percent 3 7 3 2 5" xfId="7407"/>
    <cellStyle name="Percent 3 7 3 3" xfId="7408"/>
    <cellStyle name="Percent 3 7 3 3 2" xfId="7409"/>
    <cellStyle name="Percent 3 7 3 3 2 2" xfId="7410"/>
    <cellStyle name="Percent 3 7 3 3 3" xfId="7411"/>
    <cellStyle name="Percent 3 7 3 3 3 2" xfId="7412"/>
    <cellStyle name="Percent 3 7 3 3 4" xfId="7413"/>
    <cellStyle name="Percent 3 7 3 4" xfId="7414"/>
    <cellStyle name="Percent 3 7 3 4 2" xfId="7415"/>
    <cellStyle name="Percent 3 7 3 4 2 2" xfId="7416"/>
    <cellStyle name="Percent 3 7 3 4 3" xfId="7417"/>
    <cellStyle name="Percent 3 7 3 4 3 2" xfId="7418"/>
    <cellStyle name="Percent 3 7 3 4 4" xfId="7419"/>
    <cellStyle name="Percent 3 7 3 5" xfId="7420"/>
    <cellStyle name="Percent 3 7 3 5 2" xfId="7421"/>
    <cellStyle name="Percent 3 7 3 5 2 2" xfId="7422"/>
    <cellStyle name="Percent 3 7 3 5 3" xfId="7423"/>
    <cellStyle name="Percent 3 7 3 5 3 2" xfId="7424"/>
    <cellStyle name="Percent 3 7 3 5 4" xfId="7425"/>
    <cellStyle name="Percent 3 7 3 5 4 2" xfId="7426"/>
    <cellStyle name="Percent 3 7 3 5 5" xfId="7427"/>
    <cellStyle name="Percent 3 7 3 6" xfId="7428"/>
    <cellStyle name="Percent 3 7 3 6 2" xfId="7429"/>
    <cellStyle name="Percent 3 7 3 6 2 2" xfId="7430"/>
    <cellStyle name="Percent 3 7 3 6 3" xfId="7431"/>
    <cellStyle name="Percent 3 7 3 6 3 2" xfId="7432"/>
    <cellStyle name="Percent 3 7 3 6 4" xfId="7433"/>
    <cellStyle name="Percent 3 7 3 7" xfId="7434"/>
    <cellStyle name="Percent 3 7 3 7 2" xfId="7435"/>
    <cellStyle name="Percent 3 7 3 8" xfId="7436"/>
    <cellStyle name="Percent 3 7 3 8 2" xfId="7437"/>
    <cellStyle name="Percent 3 7 3 9" xfId="7438"/>
    <cellStyle name="Percent 3 7 3 9 2" xfId="7439"/>
    <cellStyle name="Percent 3 7 4" xfId="7440"/>
    <cellStyle name="Percent 3 7 4 10" xfId="7441"/>
    <cellStyle name="Percent 3 7 4 11" xfId="7442"/>
    <cellStyle name="Percent 3 7 4 12" xfId="7443"/>
    <cellStyle name="Percent 3 7 4 2" xfId="7444"/>
    <cellStyle name="Percent 3 7 4 2 2" xfId="7445"/>
    <cellStyle name="Percent 3 7 4 2 2 2" xfId="7446"/>
    <cellStyle name="Percent 3 7 4 2 3" xfId="7447"/>
    <cellStyle name="Percent 3 7 4 2 3 2" xfId="7448"/>
    <cellStyle name="Percent 3 7 4 2 4" xfId="7449"/>
    <cellStyle name="Percent 3 7 4 2 5" xfId="7450"/>
    <cellStyle name="Percent 3 7 4 3" xfId="7451"/>
    <cellStyle name="Percent 3 7 4 3 2" xfId="7452"/>
    <cellStyle name="Percent 3 7 4 3 2 2" xfId="7453"/>
    <cellStyle name="Percent 3 7 4 3 3" xfId="7454"/>
    <cellStyle name="Percent 3 7 4 3 3 2" xfId="7455"/>
    <cellStyle name="Percent 3 7 4 3 4" xfId="7456"/>
    <cellStyle name="Percent 3 7 4 4" xfId="7457"/>
    <cellStyle name="Percent 3 7 4 4 2" xfId="7458"/>
    <cellStyle name="Percent 3 7 4 4 2 2" xfId="7459"/>
    <cellStyle name="Percent 3 7 4 4 3" xfId="7460"/>
    <cellStyle name="Percent 3 7 4 4 3 2" xfId="7461"/>
    <cellStyle name="Percent 3 7 4 4 4" xfId="7462"/>
    <cellStyle name="Percent 3 7 4 5" xfId="7463"/>
    <cellStyle name="Percent 3 7 4 5 2" xfId="7464"/>
    <cellStyle name="Percent 3 7 4 5 2 2" xfId="7465"/>
    <cellStyle name="Percent 3 7 4 5 3" xfId="7466"/>
    <cellStyle name="Percent 3 7 4 5 3 2" xfId="7467"/>
    <cellStyle name="Percent 3 7 4 5 4" xfId="7468"/>
    <cellStyle name="Percent 3 7 4 5 4 2" xfId="7469"/>
    <cellStyle name="Percent 3 7 4 5 5" xfId="7470"/>
    <cellStyle name="Percent 3 7 4 6" xfId="7471"/>
    <cellStyle name="Percent 3 7 4 6 2" xfId="7472"/>
    <cellStyle name="Percent 3 7 4 6 2 2" xfId="7473"/>
    <cellStyle name="Percent 3 7 4 6 3" xfId="7474"/>
    <cellStyle name="Percent 3 7 4 6 3 2" xfId="7475"/>
    <cellStyle name="Percent 3 7 4 6 4" xfId="7476"/>
    <cellStyle name="Percent 3 7 4 7" xfId="7477"/>
    <cellStyle name="Percent 3 7 4 7 2" xfId="7478"/>
    <cellStyle name="Percent 3 7 4 8" xfId="7479"/>
    <cellStyle name="Percent 3 7 4 8 2" xfId="7480"/>
    <cellStyle name="Percent 3 7 4 9" xfId="7481"/>
    <cellStyle name="Percent 3 7 4 9 2" xfId="7482"/>
    <cellStyle name="Percent 3 7 5" xfId="7483"/>
    <cellStyle name="Percent 3 7 5 10" xfId="7484"/>
    <cellStyle name="Percent 3 7 5 11" xfId="7485"/>
    <cellStyle name="Percent 3 7 5 12" xfId="7486"/>
    <cellStyle name="Percent 3 7 5 2" xfId="7487"/>
    <cellStyle name="Percent 3 7 5 2 2" xfId="7488"/>
    <cellStyle name="Percent 3 7 5 2 2 2" xfId="7489"/>
    <cellStyle name="Percent 3 7 5 2 3" xfId="7490"/>
    <cellStyle name="Percent 3 7 5 2 3 2" xfId="7491"/>
    <cellStyle name="Percent 3 7 5 2 4" xfId="7492"/>
    <cellStyle name="Percent 3 7 5 2 5" xfId="7493"/>
    <cellStyle name="Percent 3 7 5 3" xfId="7494"/>
    <cellStyle name="Percent 3 7 5 3 2" xfId="7495"/>
    <cellStyle name="Percent 3 7 5 3 2 2" xfId="7496"/>
    <cellStyle name="Percent 3 7 5 3 3" xfId="7497"/>
    <cellStyle name="Percent 3 7 5 3 3 2" xfId="7498"/>
    <cellStyle name="Percent 3 7 5 3 4" xfId="7499"/>
    <cellStyle name="Percent 3 7 5 4" xfId="7500"/>
    <cellStyle name="Percent 3 7 5 4 2" xfId="7501"/>
    <cellStyle name="Percent 3 7 5 4 2 2" xfId="7502"/>
    <cellStyle name="Percent 3 7 5 4 3" xfId="7503"/>
    <cellStyle name="Percent 3 7 5 4 3 2" xfId="7504"/>
    <cellStyle name="Percent 3 7 5 4 4" xfId="7505"/>
    <cellStyle name="Percent 3 7 5 5" xfId="7506"/>
    <cellStyle name="Percent 3 7 5 5 2" xfId="7507"/>
    <cellStyle name="Percent 3 7 5 5 2 2" xfId="7508"/>
    <cellStyle name="Percent 3 7 5 5 3" xfId="7509"/>
    <cellStyle name="Percent 3 7 5 5 3 2" xfId="7510"/>
    <cellStyle name="Percent 3 7 5 5 4" xfId="7511"/>
    <cellStyle name="Percent 3 7 5 5 4 2" xfId="7512"/>
    <cellStyle name="Percent 3 7 5 5 5" xfId="7513"/>
    <cellStyle name="Percent 3 7 5 6" xfId="7514"/>
    <cellStyle name="Percent 3 7 5 6 2" xfId="7515"/>
    <cellStyle name="Percent 3 7 5 6 2 2" xfId="7516"/>
    <cellStyle name="Percent 3 7 5 6 3" xfId="7517"/>
    <cellStyle name="Percent 3 7 5 6 3 2" xfId="7518"/>
    <cellStyle name="Percent 3 7 5 6 4" xfId="7519"/>
    <cellStyle name="Percent 3 7 5 7" xfId="7520"/>
    <cellStyle name="Percent 3 7 5 7 2" xfId="7521"/>
    <cellStyle name="Percent 3 7 5 8" xfId="7522"/>
    <cellStyle name="Percent 3 7 5 8 2" xfId="7523"/>
    <cellStyle name="Percent 3 7 5 9" xfId="7524"/>
    <cellStyle name="Percent 3 7 5 9 2" xfId="7525"/>
    <cellStyle name="Percent 3 7 6" xfId="7526"/>
    <cellStyle name="Percent 3 7 6 10" xfId="7527"/>
    <cellStyle name="Percent 3 7 6 11" xfId="7528"/>
    <cellStyle name="Percent 3 7 6 12" xfId="7529"/>
    <cellStyle name="Percent 3 7 6 2" xfId="7530"/>
    <cellStyle name="Percent 3 7 6 2 2" xfId="7531"/>
    <cellStyle name="Percent 3 7 6 2 2 2" xfId="7532"/>
    <cellStyle name="Percent 3 7 6 2 3" xfId="7533"/>
    <cellStyle name="Percent 3 7 6 2 3 2" xfId="7534"/>
    <cellStyle name="Percent 3 7 6 2 4" xfId="7535"/>
    <cellStyle name="Percent 3 7 6 2 5" xfId="7536"/>
    <cellStyle name="Percent 3 7 6 3" xfId="7537"/>
    <cellStyle name="Percent 3 7 6 3 2" xfId="7538"/>
    <cellStyle name="Percent 3 7 6 3 2 2" xfId="7539"/>
    <cellStyle name="Percent 3 7 6 3 3" xfId="7540"/>
    <cellStyle name="Percent 3 7 6 3 3 2" xfId="7541"/>
    <cellStyle name="Percent 3 7 6 3 4" xfId="7542"/>
    <cellStyle name="Percent 3 7 6 4" xfId="7543"/>
    <cellStyle name="Percent 3 7 6 4 2" xfId="7544"/>
    <cellStyle name="Percent 3 7 6 4 2 2" xfId="7545"/>
    <cellStyle name="Percent 3 7 6 4 3" xfId="7546"/>
    <cellStyle name="Percent 3 7 6 4 3 2" xfId="7547"/>
    <cellStyle name="Percent 3 7 6 4 4" xfId="7548"/>
    <cellStyle name="Percent 3 7 6 5" xfId="7549"/>
    <cellStyle name="Percent 3 7 6 5 2" xfId="7550"/>
    <cellStyle name="Percent 3 7 6 5 2 2" xfId="7551"/>
    <cellStyle name="Percent 3 7 6 5 3" xfId="7552"/>
    <cellStyle name="Percent 3 7 6 5 3 2" xfId="7553"/>
    <cellStyle name="Percent 3 7 6 5 4" xfId="7554"/>
    <cellStyle name="Percent 3 7 6 5 4 2" xfId="7555"/>
    <cellStyle name="Percent 3 7 6 5 5" xfId="7556"/>
    <cellStyle name="Percent 3 7 6 6" xfId="7557"/>
    <cellStyle name="Percent 3 7 6 6 2" xfId="7558"/>
    <cellStyle name="Percent 3 7 6 6 2 2" xfId="7559"/>
    <cellStyle name="Percent 3 7 6 6 3" xfId="7560"/>
    <cellStyle name="Percent 3 7 6 6 3 2" xfId="7561"/>
    <cellStyle name="Percent 3 7 6 6 4" xfId="7562"/>
    <cellStyle name="Percent 3 7 6 7" xfId="7563"/>
    <cellStyle name="Percent 3 7 6 7 2" xfId="7564"/>
    <cellStyle name="Percent 3 7 6 8" xfId="7565"/>
    <cellStyle name="Percent 3 7 6 8 2" xfId="7566"/>
    <cellStyle name="Percent 3 7 6 9" xfId="7567"/>
    <cellStyle name="Percent 3 7 6 9 2" xfId="7568"/>
    <cellStyle name="Percent 3 7 7" xfId="7569"/>
    <cellStyle name="Percent 3 7 7 10" xfId="7570"/>
    <cellStyle name="Percent 3 7 7 11" xfId="7571"/>
    <cellStyle name="Percent 3 7 7 12" xfId="7572"/>
    <cellStyle name="Percent 3 7 7 2" xfId="7573"/>
    <cellStyle name="Percent 3 7 7 2 2" xfId="7574"/>
    <cellStyle name="Percent 3 7 7 2 2 2" xfId="7575"/>
    <cellStyle name="Percent 3 7 7 2 3" xfId="7576"/>
    <cellStyle name="Percent 3 7 7 2 3 2" xfId="7577"/>
    <cellStyle name="Percent 3 7 7 2 4" xfId="7578"/>
    <cellStyle name="Percent 3 7 7 2 5" xfId="7579"/>
    <cellStyle name="Percent 3 7 7 3" xfId="7580"/>
    <cellStyle name="Percent 3 7 7 3 2" xfId="7581"/>
    <cellStyle name="Percent 3 7 7 3 2 2" xfId="7582"/>
    <cellStyle name="Percent 3 7 7 3 3" xfId="7583"/>
    <cellStyle name="Percent 3 7 7 3 3 2" xfId="7584"/>
    <cellStyle name="Percent 3 7 7 3 4" xfId="7585"/>
    <cellStyle name="Percent 3 7 7 4" xfId="7586"/>
    <cellStyle name="Percent 3 7 7 4 2" xfId="7587"/>
    <cellStyle name="Percent 3 7 7 4 2 2" xfId="7588"/>
    <cellStyle name="Percent 3 7 7 4 3" xfId="7589"/>
    <cellStyle name="Percent 3 7 7 4 3 2" xfId="7590"/>
    <cellStyle name="Percent 3 7 7 4 4" xfId="7591"/>
    <cellStyle name="Percent 3 7 7 5" xfId="7592"/>
    <cellStyle name="Percent 3 7 7 5 2" xfId="7593"/>
    <cellStyle name="Percent 3 7 7 5 2 2" xfId="7594"/>
    <cellStyle name="Percent 3 7 7 5 3" xfId="7595"/>
    <cellStyle name="Percent 3 7 7 5 3 2" xfId="7596"/>
    <cellStyle name="Percent 3 7 7 5 4" xfId="7597"/>
    <cellStyle name="Percent 3 7 7 5 4 2" xfId="7598"/>
    <cellStyle name="Percent 3 7 7 5 5" xfId="7599"/>
    <cellStyle name="Percent 3 7 7 6" xfId="7600"/>
    <cellStyle name="Percent 3 7 7 6 2" xfId="7601"/>
    <cellStyle name="Percent 3 7 7 6 2 2" xfId="7602"/>
    <cellStyle name="Percent 3 7 7 6 3" xfId="7603"/>
    <cellStyle name="Percent 3 7 7 6 3 2" xfId="7604"/>
    <cellStyle name="Percent 3 7 7 6 4" xfId="7605"/>
    <cellStyle name="Percent 3 7 7 7" xfId="7606"/>
    <cellStyle name="Percent 3 7 7 7 2" xfId="7607"/>
    <cellStyle name="Percent 3 7 7 8" xfId="7608"/>
    <cellStyle name="Percent 3 7 7 8 2" xfId="7609"/>
    <cellStyle name="Percent 3 7 7 9" xfId="7610"/>
    <cellStyle name="Percent 3 7 7 9 2" xfId="7611"/>
    <cellStyle name="Percent 3 7 8" xfId="7612"/>
    <cellStyle name="Percent 3 7 8 10" xfId="7613"/>
    <cellStyle name="Percent 3 7 8 11" xfId="7614"/>
    <cellStyle name="Percent 3 7 8 12" xfId="7615"/>
    <cellStyle name="Percent 3 7 8 2" xfId="7616"/>
    <cellStyle name="Percent 3 7 8 2 2" xfId="7617"/>
    <cellStyle name="Percent 3 7 8 2 2 2" xfId="7618"/>
    <cellStyle name="Percent 3 7 8 2 3" xfId="7619"/>
    <cellStyle name="Percent 3 7 8 2 3 2" xfId="7620"/>
    <cellStyle name="Percent 3 7 8 2 4" xfId="7621"/>
    <cellStyle name="Percent 3 7 8 2 5" xfId="7622"/>
    <cellStyle name="Percent 3 7 8 3" xfId="7623"/>
    <cellStyle name="Percent 3 7 8 3 2" xfId="7624"/>
    <cellStyle name="Percent 3 7 8 3 2 2" xfId="7625"/>
    <cellStyle name="Percent 3 7 8 3 3" xfId="7626"/>
    <cellStyle name="Percent 3 7 8 3 3 2" xfId="7627"/>
    <cellStyle name="Percent 3 7 8 3 4" xfId="7628"/>
    <cellStyle name="Percent 3 7 8 4" xfId="7629"/>
    <cellStyle name="Percent 3 7 8 4 2" xfId="7630"/>
    <cellStyle name="Percent 3 7 8 4 2 2" xfId="7631"/>
    <cellStyle name="Percent 3 7 8 4 3" xfId="7632"/>
    <cellStyle name="Percent 3 7 8 4 3 2" xfId="7633"/>
    <cellStyle name="Percent 3 7 8 4 4" xfId="7634"/>
    <cellStyle name="Percent 3 7 8 5" xfId="7635"/>
    <cellStyle name="Percent 3 7 8 5 2" xfId="7636"/>
    <cellStyle name="Percent 3 7 8 5 2 2" xfId="7637"/>
    <cellStyle name="Percent 3 7 8 5 3" xfId="7638"/>
    <cellStyle name="Percent 3 7 8 5 3 2" xfId="7639"/>
    <cellStyle name="Percent 3 7 8 5 4" xfId="7640"/>
    <cellStyle name="Percent 3 7 8 5 4 2" xfId="7641"/>
    <cellStyle name="Percent 3 7 8 5 5" xfId="7642"/>
    <cellStyle name="Percent 3 7 8 6" xfId="7643"/>
    <cellStyle name="Percent 3 7 8 6 2" xfId="7644"/>
    <cellStyle name="Percent 3 7 8 6 2 2" xfId="7645"/>
    <cellStyle name="Percent 3 7 8 6 3" xfId="7646"/>
    <cellStyle name="Percent 3 7 8 6 3 2" xfId="7647"/>
    <cellStyle name="Percent 3 7 8 6 4" xfId="7648"/>
    <cellStyle name="Percent 3 7 8 7" xfId="7649"/>
    <cellStyle name="Percent 3 7 8 7 2" xfId="7650"/>
    <cellStyle name="Percent 3 7 8 8" xfId="7651"/>
    <cellStyle name="Percent 3 7 8 8 2" xfId="7652"/>
    <cellStyle name="Percent 3 7 8 9" xfId="7653"/>
    <cellStyle name="Percent 3 7 8 9 2" xfId="7654"/>
    <cellStyle name="Percent 3 7 9" xfId="7655"/>
    <cellStyle name="Percent 3 7 9 10" xfId="7656"/>
    <cellStyle name="Percent 3 7 9 11" xfId="7657"/>
    <cellStyle name="Percent 3 7 9 12" xfId="7658"/>
    <cellStyle name="Percent 3 7 9 2" xfId="7659"/>
    <cellStyle name="Percent 3 7 9 2 2" xfId="7660"/>
    <cellStyle name="Percent 3 7 9 2 2 2" xfId="7661"/>
    <cellStyle name="Percent 3 7 9 2 3" xfId="7662"/>
    <cellStyle name="Percent 3 7 9 2 3 2" xfId="7663"/>
    <cellStyle name="Percent 3 7 9 2 4" xfId="7664"/>
    <cellStyle name="Percent 3 7 9 2 5" xfId="7665"/>
    <cellStyle name="Percent 3 7 9 3" xfId="7666"/>
    <cellStyle name="Percent 3 7 9 3 2" xfId="7667"/>
    <cellStyle name="Percent 3 7 9 3 2 2" xfId="7668"/>
    <cellStyle name="Percent 3 7 9 3 3" xfId="7669"/>
    <cellStyle name="Percent 3 7 9 3 3 2" xfId="7670"/>
    <cellStyle name="Percent 3 7 9 3 4" xfId="7671"/>
    <cellStyle name="Percent 3 7 9 4" xfId="7672"/>
    <cellStyle name="Percent 3 7 9 4 2" xfId="7673"/>
    <cellStyle name="Percent 3 7 9 4 2 2" xfId="7674"/>
    <cellStyle name="Percent 3 7 9 4 3" xfId="7675"/>
    <cellStyle name="Percent 3 7 9 4 3 2" xfId="7676"/>
    <cellStyle name="Percent 3 7 9 4 4" xfId="7677"/>
    <cellStyle name="Percent 3 7 9 5" xfId="7678"/>
    <cellStyle name="Percent 3 7 9 5 2" xfId="7679"/>
    <cellStyle name="Percent 3 7 9 5 2 2" xfId="7680"/>
    <cellStyle name="Percent 3 7 9 5 3" xfId="7681"/>
    <cellStyle name="Percent 3 7 9 5 3 2" xfId="7682"/>
    <cellStyle name="Percent 3 7 9 5 4" xfId="7683"/>
    <cellStyle name="Percent 3 7 9 5 4 2" xfId="7684"/>
    <cellStyle name="Percent 3 7 9 5 5" xfId="7685"/>
    <cellStyle name="Percent 3 7 9 6" xfId="7686"/>
    <cellStyle name="Percent 3 7 9 6 2" xfId="7687"/>
    <cellStyle name="Percent 3 7 9 6 2 2" xfId="7688"/>
    <cellStyle name="Percent 3 7 9 6 3" xfId="7689"/>
    <cellStyle name="Percent 3 7 9 6 3 2" xfId="7690"/>
    <cellStyle name="Percent 3 7 9 6 4" xfId="7691"/>
    <cellStyle name="Percent 3 7 9 7" xfId="7692"/>
    <cellStyle name="Percent 3 7 9 7 2" xfId="7693"/>
    <cellStyle name="Percent 3 7 9 8" xfId="7694"/>
    <cellStyle name="Percent 3 7 9 8 2" xfId="7695"/>
    <cellStyle name="Percent 3 7 9 9" xfId="7696"/>
    <cellStyle name="Percent 3 7 9 9 2" xfId="7697"/>
    <cellStyle name="Percent 3 8" xfId="7698"/>
    <cellStyle name="Percent 3 8 10" xfId="7699"/>
    <cellStyle name="Percent 3 8 10 10" xfId="7700"/>
    <cellStyle name="Percent 3 8 10 11" xfId="7701"/>
    <cellStyle name="Percent 3 8 10 12" xfId="7702"/>
    <cellStyle name="Percent 3 8 10 2" xfId="7703"/>
    <cellStyle name="Percent 3 8 10 2 2" xfId="7704"/>
    <cellStyle name="Percent 3 8 10 2 2 2" xfId="7705"/>
    <cellStyle name="Percent 3 8 10 2 3" xfId="7706"/>
    <cellStyle name="Percent 3 8 10 2 3 2" xfId="7707"/>
    <cellStyle name="Percent 3 8 10 2 4" xfId="7708"/>
    <cellStyle name="Percent 3 8 10 2 5" xfId="7709"/>
    <cellStyle name="Percent 3 8 10 3" xfId="7710"/>
    <cellStyle name="Percent 3 8 10 3 2" xfId="7711"/>
    <cellStyle name="Percent 3 8 10 3 2 2" xfId="7712"/>
    <cellStyle name="Percent 3 8 10 3 3" xfId="7713"/>
    <cellStyle name="Percent 3 8 10 3 3 2" xfId="7714"/>
    <cellStyle name="Percent 3 8 10 3 4" xfId="7715"/>
    <cellStyle name="Percent 3 8 10 4" xfId="7716"/>
    <cellStyle name="Percent 3 8 10 4 2" xfId="7717"/>
    <cellStyle name="Percent 3 8 10 4 2 2" xfId="7718"/>
    <cellStyle name="Percent 3 8 10 4 3" xfId="7719"/>
    <cellStyle name="Percent 3 8 10 4 3 2" xfId="7720"/>
    <cellStyle name="Percent 3 8 10 4 4" xfId="7721"/>
    <cellStyle name="Percent 3 8 10 5" xfId="7722"/>
    <cellStyle name="Percent 3 8 10 5 2" xfId="7723"/>
    <cellStyle name="Percent 3 8 10 5 2 2" xfId="7724"/>
    <cellStyle name="Percent 3 8 10 5 3" xfId="7725"/>
    <cellStyle name="Percent 3 8 10 5 3 2" xfId="7726"/>
    <cellStyle name="Percent 3 8 10 5 4" xfId="7727"/>
    <cellStyle name="Percent 3 8 10 5 4 2" xfId="7728"/>
    <cellStyle name="Percent 3 8 10 5 5" xfId="7729"/>
    <cellStyle name="Percent 3 8 10 6" xfId="7730"/>
    <cellStyle name="Percent 3 8 10 6 2" xfId="7731"/>
    <cellStyle name="Percent 3 8 10 6 2 2" xfId="7732"/>
    <cellStyle name="Percent 3 8 10 6 3" xfId="7733"/>
    <cellStyle name="Percent 3 8 10 6 3 2" xfId="7734"/>
    <cellStyle name="Percent 3 8 10 6 4" xfId="7735"/>
    <cellStyle name="Percent 3 8 10 7" xfId="7736"/>
    <cellStyle name="Percent 3 8 10 7 2" xfId="7737"/>
    <cellStyle name="Percent 3 8 10 8" xfId="7738"/>
    <cellStyle name="Percent 3 8 10 8 2" xfId="7739"/>
    <cellStyle name="Percent 3 8 10 9" xfId="7740"/>
    <cellStyle name="Percent 3 8 10 9 2" xfId="7741"/>
    <cellStyle name="Percent 3 8 11" xfId="7742"/>
    <cellStyle name="Percent 3 8 11 10" xfId="7743"/>
    <cellStyle name="Percent 3 8 11 11" xfId="7744"/>
    <cellStyle name="Percent 3 8 11 12" xfId="7745"/>
    <cellStyle name="Percent 3 8 11 2" xfId="7746"/>
    <cellStyle name="Percent 3 8 11 2 2" xfId="7747"/>
    <cellStyle name="Percent 3 8 11 2 2 2" xfId="7748"/>
    <cellStyle name="Percent 3 8 11 2 3" xfId="7749"/>
    <cellStyle name="Percent 3 8 11 2 3 2" xfId="7750"/>
    <cellStyle name="Percent 3 8 11 2 4" xfId="7751"/>
    <cellStyle name="Percent 3 8 11 2 5" xfId="7752"/>
    <cellStyle name="Percent 3 8 11 3" xfId="7753"/>
    <cellStyle name="Percent 3 8 11 3 2" xfId="7754"/>
    <cellStyle name="Percent 3 8 11 3 2 2" xfId="7755"/>
    <cellStyle name="Percent 3 8 11 3 3" xfId="7756"/>
    <cellStyle name="Percent 3 8 11 3 3 2" xfId="7757"/>
    <cellStyle name="Percent 3 8 11 3 4" xfId="7758"/>
    <cellStyle name="Percent 3 8 11 4" xfId="7759"/>
    <cellStyle name="Percent 3 8 11 4 2" xfId="7760"/>
    <cellStyle name="Percent 3 8 11 4 2 2" xfId="7761"/>
    <cellStyle name="Percent 3 8 11 4 3" xfId="7762"/>
    <cellStyle name="Percent 3 8 11 4 3 2" xfId="7763"/>
    <cellStyle name="Percent 3 8 11 4 4" xfId="7764"/>
    <cellStyle name="Percent 3 8 11 5" xfId="7765"/>
    <cellStyle name="Percent 3 8 11 5 2" xfId="7766"/>
    <cellStyle name="Percent 3 8 11 5 2 2" xfId="7767"/>
    <cellStyle name="Percent 3 8 11 5 3" xfId="7768"/>
    <cellStyle name="Percent 3 8 11 5 3 2" xfId="7769"/>
    <cellStyle name="Percent 3 8 11 5 4" xfId="7770"/>
    <cellStyle name="Percent 3 8 11 5 4 2" xfId="7771"/>
    <cellStyle name="Percent 3 8 11 5 5" xfId="7772"/>
    <cellStyle name="Percent 3 8 11 6" xfId="7773"/>
    <cellStyle name="Percent 3 8 11 6 2" xfId="7774"/>
    <cellStyle name="Percent 3 8 11 6 2 2" xfId="7775"/>
    <cellStyle name="Percent 3 8 11 6 3" xfId="7776"/>
    <cellStyle name="Percent 3 8 11 6 3 2" xfId="7777"/>
    <cellStyle name="Percent 3 8 11 6 4" xfId="7778"/>
    <cellStyle name="Percent 3 8 11 7" xfId="7779"/>
    <cellStyle name="Percent 3 8 11 7 2" xfId="7780"/>
    <cellStyle name="Percent 3 8 11 8" xfId="7781"/>
    <cellStyle name="Percent 3 8 11 8 2" xfId="7782"/>
    <cellStyle name="Percent 3 8 11 9" xfId="7783"/>
    <cellStyle name="Percent 3 8 11 9 2" xfId="7784"/>
    <cellStyle name="Percent 3 8 12" xfId="7785"/>
    <cellStyle name="Percent 3 8 12 10" xfId="7786"/>
    <cellStyle name="Percent 3 8 12 11" xfId="7787"/>
    <cellStyle name="Percent 3 8 12 12" xfId="7788"/>
    <cellStyle name="Percent 3 8 12 2" xfId="7789"/>
    <cellStyle name="Percent 3 8 12 2 2" xfId="7790"/>
    <cellStyle name="Percent 3 8 12 2 2 2" xfId="7791"/>
    <cellStyle name="Percent 3 8 12 2 3" xfId="7792"/>
    <cellStyle name="Percent 3 8 12 2 3 2" xfId="7793"/>
    <cellStyle name="Percent 3 8 12 2 4" xfId="7794"/>
    <cellStyle name="Percent 3 8 12 2 5" xfId="7795"/>
    <cellStyle name="Percent 3 8 12 3" xfId="7796"/>
    <cellStyle name="Percent 3 8 12 3 2" xfId="7797"/>
    <cellStyle name="Percent 3 8 12 3 2 2" xfId="7798"/>
    <cellStyle name="Percent 3 8 12 3 3" xfId="7799"/>
    <cellStyle name="Percent 3 8 12 3 3 2" xfId="7800"/>
    <cellStyle name="Percent 3 8 12 3 4" xfId="7801"/>
    <cellStyle name="Percent 3 8 12 4" xfId="7802"/>
    <cellStyle name="Percent 3 8 12 4 2" xfId="7803"/>
    <cellStyle name="Percent 3 8 12 4 2 2" xfId="7804"/>
    <cellStyle name="Percent 3 8 12 4 3" xfId="7805"/>
    <cellStyle name="Percent 3 8 12 4 3 2" xfId="7806"/>
    <cellStyle name="Percent 3 8 12 4 4" xfId="7807"/>
    <cellStyle name="Percent 3 8 12 5" xfId="7808"/>
    <cellStyle name="Percent 3 8 12 5 2" xfId="7809"/>
    <cellStyle name="Percent 3 8 12 5 2 2" xfId="7810"/>
    <cellStyle name="Percent 3 8 12 5 3" xfId="7811"/>
    <cellStyle name="Percent 3 8 12 5 3 2" xfId="7812"/>
    <cellStyle name="Percent 3 8 12 5 4" xfId="7813"/>
    <cellStyle name="Percent 3 8 12 5 4 2" xfId="7814"/>
    <cellStyle name="Percent 3 8 12 5 5" xfId="7815"/>
    <cellStyle name="Percent 3 8 12 6" xfId="7816"/>
    <cellStyle name="Percent 3 8 12 6 2" xfId="7817"/>
    <cellStyle name="Percent 3 8 12 6 2 2" xfId="7818"/>
    <cellStyle name="Percent 3 8 12 6 3" xfId="7819"/>
    <cellStyle name="Percent 3 8 12 6 3 2" xfId="7820"/>
    <cellStyle name="Percent 3 8 12 6 4" xfId="7821"/>
    <cellStyle name="Percent 3 8 12 7" xfId="7822"/>
    <cellStyle name="Percent 3 8 12 7 2" xfId="7823"/>
    <cellStyle name="Percent 3 8 12 8" xfId="7824"/>
    <cellStyle name="Percent 3 8 12 8 2" xfId="7825"/>
    <cellStyle name="Percent 3 8 12 9" xfId="7826"/>
    <cellStyle name="Percent 3 8 12 9 2" xfId="7827"/>
    <cellStyle name="Percent 3 8 13" xfId="7828"/>
    <cellStyle name="Percent 3 8 13 10" xfId="7829"/>
    <cellStyle name="Percent 3 8 13 11" xfId="7830"/>
    <cellStyle name="Percent 3 8 13 12" xfId="7831"/>
    <cellStyle name="Percent 3 8 13 2" xfId="7832"/>
    <cellStyle name="Percent 3 8 13 2 2" xfId="7833"/>
    <cellStyle name="Percent 3 8 13 2 2 2" xfId="7834"/>
    <cellStyle name="Percent 3 8 13 2 3" xfId="7835"/>
    <cellStyle name="Percent 3 8 13 2 3 2" xfId="7836"/>
    <cellStyle name="Percent 3 8 13 2 4" xfId="7837"/>
    <cellStyle name="Percent 3 8 13 2 5" xfId="7838"/>
    <cellStyle name="Percent 3 8 13 3" xfId="7839"/>
    <cellStyle name="Percent 3 8 13 3 2" xfId="7840"/>
    <cellStyle name="Percent 3 8 13 3 2 2" xfId="7841"/>
    <cellStyle name="Percent 3 8 13 3 3" xfId="7842"/>
    <cellStyle name="Percent 3 8 13 3 3 2" xfId="7843"/>
    <cellStyle name="Percent 3 8 13 3 4" xfId="7844"/>
    <cellStyle name="Percent 3 8 13 4" xfId="7845"/>
    <cellStyle name="Percent 3 8 13 4 2" xfId="7846"/>
    <cellStyle name="Percent 3 8 13 4 2 2" xfId="7847"/>
    <cellStyle name="Percent 3 8 13 4 3" xfId="7848"/>
    <cellStyle name="Percent 3 8 13 4 3 2" xfId="7849"/>
    <cellStyle name="Percent 3 8 13 4 4" xfId="7850"/>
    <cellStyle name="Percent 3 8 13 5" xfId="7851"/>
    <cellStyle name="Percent 3 8 13 5 2" xfId="7852"/>
    <cellStyle name="Percent 3 8 13 5 2 2" xfId="7853"/>
    <cellStyle name="Percent 3 8 13 5 3" xfId="7854"/>
    <cellStyle name="Percent 3 8 13 5 3 2" xfId="7855"/>
    <cellStyle name="Percent 3 8 13 5 4" xfId="7856"/>
    <cellStyle name="Percent 3 8 13 5 4 2" xfId="7857"/>
    <cellStyle name="Percent 3 8 13 5 5" xfId="7858"/>
    <cellStyle name="Percent 3 8 13 6" xfId="7859"/>
    <cellStyle name="Percent 3 8 13 6 2" xfId="7860"/>
    <cellStyle name="Percent 3 8 13 6 2 2" xfId="7861"/>
    <cellStyle name="Percent 3 8 13 6 3" xfId="7862"/>
    <cellStyle name="Percent 3 8 13 6 3 2" xfId="7863"/>
    <cellStyle name="Percent 3 8 13 6 4" xfId="7864"/>
    <cellStyle name="Percent 3 8 13 7" xfId="7865"/>
    <cellStyle name="Percent 3 8 13 7 2" xfId="7866"/>
    <cellStyle name="Percent 3 8 13 8" xfId="7867"/>
    <cellStyle name="Percent 3 8 13 8 2" xfId="7868"/>
    <cellStyle name="Percent 3 8 13 9" xfId="7869"/>
    <cellStyle name="Percent 3 8 13 9 2" xfId="7870"/>
    <cellStyle name="Percent 3 8 14" xfId="7871"/>
    <cellStyle name="Percent 3 8 14 10" xfId="7872"/>
    <cellStyle name="Percent 3 8 14 11" xfId="7873"/>
    <cellStyle name="Percent 3 8 14 12" xfId="7874"/>
    <cellStyle name="Percent 3 8 14 2" xfId="7875"/>
    <cellStyle name="Percent 3 8 14 2 2" xfId="7876"/>
    <cellStyle name="Percent 3 8 14 2 2 2" xfId="7877"/>
    <cellStyle name="Percent 3 8 14 2 3" xfId="7878"/>
    <cellStyle name="Percent 3 8 14 2 3 2" xfId="7879"/>
    <cellStyle name="Percent 3 8 14 2 4" xfId="7880"/>
    <cellStyle name="Percent 3 8 14 2 5" xfId="7881"/>
    <cellStyle name="Percent 3 8 14 3" xfId="7882"/>
    <cellStyle name="Percent 3 8 14 3 2" xfId="7883"/>
    <cellStyle name="Percent 3 8 14 3 2 2" xfId="7884"/>
    <cellStyle name="Percent 3 8 14 3 3" xfId="7885"/>
    <cellStyle name="Percent 3 8 14 3 3 2" xfId="7886"/>
    <cellStyle name="Percent 3 8 14 3 4" xfId="7887"/>
    <cellStyle name="Percent 3 8 14 4" xfId="7888"/>
    <cellStyle name="Percent 3 8 14 4 2" xfId="7889"/>
    <cellStyle name="Percent 3 8 14 4 2 2" xfId="7890"/>
    <cellStyle name="Percent 3 8 14 4 3" xfId="7891"/>
    <cellStyle name="Percent 3 8 14 4 3 2" xfId="7892"/>
    <cellStyle name="Percent 3 8 14 4 4" xfId="7893"/>
    <cellStyle name="Percent 3 8 14 5" xfId="7894"/>
    <cellStyle name="Percent 3 8 14 5 2" xfId="7895"/>
    <cellStyle name="Percent 3 8 14 5 2 2" xfId="7896"/>
    <cellStyle name="Percent 3 8 14 5 3" xfId="7897"/>
    <cellStyle name="Percent 3 8 14 5 3 2" xfId="7898"/>
    <cellStyle name="Percent 3 8 14 5 4" xfId="7899"/>
    <cellStyle name="Percent 3 8 14 5 4 2" xfId="7900"/>
    <cellStyle name="Percent 3 8 14 5 5" xfId="7901"/>
    <cellStyle name="Percent 3 8 14 6" xfId="7902"/>
    <cellStyle name="Percent 3 8 14 6 2" xfId="7903"/>
    <cellStyle name="Percent 3 8 14 6 2 2" xfId="7904"/>
    <cellStyle name="Percent 3 8 14 6 3" xfId="7905"/>
    <cellStyle name="Percent 3 8 14 6 3 2" xfId="7906"/>
    <cellStyle name="Percent 3 8 14 6 4" xfId="7907"/>
    <cellStyle name="Percent 3 8 14 7" xfId="7908"/>
    <cellStyle name="Percent 3 8 14 7 2" xfId="7909"/>
    <cellStyle name="Percent 3 8 14 8" xfId="7910"/>
    <cellStyle name="Percent 3 8 14 8 2" xfId="7911"/>
    <cellStyle name="Percent 3 8 14 9" xfId="7912"/>
    <cellStyle name="Percent 3 8 14 9 2" xfId="7913"/>
    <cellStyle name="Percent 3 8 15" xfId="7914"/>
    <cellStyle name="Percent 3 8 15 10" xfId="7915"/>
    <cellStyle name="Percent 3 8 15 11" xfId="7916"/>
    <cellStyle name="Percent 3 8 15 12" xfId="7917"/>
    <cellStyle name="Percent 3 8 15 2" xfId="7918"/>
    <cellStyle name="Percent 3 8 15 2 2" xfId="7919"/>
    <cellStyle name="Percent 3 8 15 2 2 2" xfId="7920"/>
    <cellStyle name="Percent 3 8 15 2 3" xfId="7921"/>
    <cellStyle name="Percent 3 8 15 2 3 2" xfId="7922"/>
    <cellStyle name="Percent 3 8 15 2 4" xfId="7923"/>
    <cellStyle name="Percent 3 8 15 2 5" xfId="7924"/>
    <cellStyle name="Percent 3 8 15 3" xfId="7925"/>
    <cellStyle name="Percent 3 8 15 3 2" xfId="7926"/>
    <cellStyle name="Percent 3 8 15 3 2 2" xfId="7927"/>
    <cellStyle name="Percent 3 8 15 3 3" xfId="7928"/>
    <cellStyle name="Percent 3 8 15 3 3 2" xfId="7929"/>
    <cellStyle name="Percent 3 8 15 3 4" xfId="7930"/>
    <cellStyle name="Percent 3 8 15 4" xfId="7931"/>
    <cellStyle name="Percent 3 8 15 4 2" xfId="7932"/>
    <cellStyle name="Percent 3 8 15 4 2 2" xfId="7933"/>
    <cellStyle name="Percent 3 8 15 4 3" xfId="7934"/>
    <cellStyle name="Percent 3 8 15 4 3 2" xfId="7935"/>
    <cellStyle name="Percent 3 8 15 4 4" xfId="7936"/>
    <cellStyle name="Percent 3 8 15 5" xfId="7937"/>
    <cellStyle name="Percent 3 8 15 5 2" xfId="7938"/>
    <cellStyle name="Percent 3 8 15 5 2 2" xfId="7939"/>
    <cellStyle name="Percent 3 8 15 5 3" xfId="7940"/>
    <cellStyle name="Percent 3 8 15 5 3 2" xfId="7941"/>
    <cellStyle name="Percent 3 8 15 5 4" xfId="7942"/>
    <cellStyle name="Percent 3 8 15 5 4 2" xfId="7943"/>
    <cellStyle name="Percent 3 8 15 5 5" xfId="7944"/>
    <cellStyle name="Percent 3 8 15 6" xfId="7945"/>
    <cellStyle name="Percent 3 8 15 6 2" xfId="7946"/>
    <cellStyle name="Percent 3 8 15 6 2 2" xfId="7947"/>
    <cellStyle name="Percent 3 8 15 6 3" xfId="7948"/>
    <cellStyle name="Percent 3 8 15 6 3 2" xfId="7949"/>
    <cellStyle name="Percent 3 8 15 6 4" xfId="7950"/>
    <cellStyle name="Percent 3 8 15 7" xfId="7951"/>
    <cellStyle name="Percent 3 8 15 7 2" xfId="7952"/>
    <cellStyle name="Percent 3 8 15 8" xfId="7953"/>
    <cellStyle name="Percent 3 8 15 8 2" xfId="7954"/>
    <cellStyle name="Percent 3 8 15 9" xfId="7955"/>
    <cellStyle name="Percent 3 8 15 9 2" xfId="7956"/>
    <cellStyle name="Percent 3 8 16" xfId="7957"/>
    <cellStyle name="Percent 3 8 16 2" xfId="7958"/>
    <cellStyle name="Percent 3 8 16 2 2" xfId="7959"/>
    <cellStyle name="Percent 3 8 16 3" xfId="7960"/>
    <cellStyle name="Percent 3 8 16 3 2" xfId="7961"/>
    <cellStyle name="Percent 3 8 16 4" xfId="7962"/>
    <cellStyle name="Percent 3 8 16 5" xfId="7963"/>
    <cellStyle name="Percent 3 8 17" xfId="7964"/>
    <cellStyle name="Percent 3 8 17 2" xfId="7965"/>
    <cellStyle name="Percent 3 8 17 2 2" xfId="7966"/>
    <cellStyle name="Percent 3 8 17 3" xfId="7967"/>
    <cellStyle name="Percent 3 8 17 3 2" xfId="7968"/>
    <cellStyle name="Percent 3 8 17 4" xfId="7969"/>
    <cellStyle name="Percent 3 8 18" xfId="7970"/>
    <cellStyle name="Percent 3 8 18 2" xfId="7971"/>
    <cellStyle name="Percent 3 8 18 2 2" xfId="7972"/>
    <cellStyle name="Percent 3 8 18 3" xfId="7973"/>
    <cellStyle name="Percent 3 8 18 3 2" xfId="7974"/>
    <cellStyle name="Percent 3 8 18 4" xfId="7975"/>
    <cellStyle name="Percent 3 8 19" xfId="7976"/>
    <cellStyle name="Percent 3 8 19 2" xfId="7977"/>
    <cellStyle name="Percent 3 8 19 2 2" xfId="7978"/>
    <cellStyle name="Percent 3 8 19 3" xfId="7979"/>
    <cellStyle name="Percent 3 8 19 3 2" xfId="7980"/>
    <cellStyle name="Percent 3 8 19 4" xfId="7981"/>
    <cellStyle name="Percent 3 8 19 4 2" xfId="7982"/>
    <cellStyle name="Percent 3 8 19 5" xfId="7983"/>
    <cellStyle name="Percent 3 8 2" xfId="7984"/>
    <cellStyle name="Percent 3 8 2 10" xfId="7985"/>
    <cellStyle name="Percent 3 8 2 11" xfId="7986"/>
    <cellStyle name="Percent 3 8 2 12" xfId="7987"/>
    <cellStyle name="Percent 3 8 2 2" xfId="7988"/>
    <cellStyle name="Percent 3 8 2 2 2" xfId="7989"/>
    <cellStyle name="Percent 3 8 2 2 2 2" xfId="7990"/>
    <cellStyle name="Percent 3 8 2 2 3" xfId="7991"/>
    <cellStyle name="Percent 3 8 2 2 3 2" xfId="7992"/>
    <cellStyle name="Percent 3 8 2 2 4" xfId="7993"/>
    <cellStyle name="Percent 3 8 2 2 5" xfId="7994"/>
    <cellStyle name="Percent 3 8 2 3" xfId="7995"/>
    <cellStyle name="Percent 3 8 2 3 2" xfId="7996"/>
    <cellStyle name="Percent 3 8 2 3 2 2" xfId="7997"/>
    <cellStyle name="Percent 3 8 2 3 3" xfId="7998"/>
    <cellStyle name="Percent 3 8 2 3 3 2" xfId="7999"/>
    <cellStyle name="Percent 3 8 2 3 4" xfId="8000"/>
    <cellStyle name="Percent 3 8 2 4" xfId="8001"/>
    <cellStyle name="Percent 3 8 2 4 2" xfId="8002"/>
    <cellStyle name="Percent 3 8 2 4 2 2" xfId="8003"/>
    <cellStyle name="Percent 3 8 2 4 3" xfId="8004"/>
    <cellStyle name="Percent 3 8 2 4 3 2" xfId="8005"/>
    <cellStyle name="Percent 3 8 2 4 4" xfId="8006"/>
    <cellStyle name="Percent 3 8 2 5" xfId="8007"/>
    <cellStyle name="Percent 3 8 2 5 2" xfId="8008"/>
    <cellStyle name="Percent 3 8 2 5 2 2" xfId="8009"/>
    <cellStyle name="Percent 3 8 2 5 3" xfId="8010"/>
    <cellStyle name="Percent 3 8 2 5 3 2" xfId="8011"/>
    <cellStyle name="Percent 3 8 2 5 4" xfId="8012"/>
    <cellStyle name="Percent 3 8 2 5 4 2" xfId="8013"/>
    <cellStyle name="Percent 3 8 2 5 5" xfId="8014"/>
    <cellStyle name="Percent 3 8 2 6" xfId="8015"/>
    <cellStyle name="Percent 3 8 2 6 2" xfId="8016"/>
    <cellStyle name="Percent 3 8 2 6 2 2" xfId="8017"/>
    <cellStyle name="Percent 3 8 2 6 3" xfId="8018"/>
    <cellStyle name="Percent 3 8 2 6 3 2" xfId="8019"/>
    <cellStyle name="Percent 3 8 2 6 4" xfId="8020"/>
    <cellStyle name="Percent 3 8 2 7" xfId="8021"/>
    <cellStyle name="Percent 3 8 2 7 2" xfId="8022"/>
    <cellStyle name="Percent 3 8 2 8" xfId="8023"/>
    <cellStyle name="Percent 3 8 2 8 2" xfId="8024"/>
    <cellStyle name="Percent 3 8 2 9" xfId="8025"/>
    <cellStyle name="Percent 3 8 2 9 2" xfId="8026"/>
    <cellStyle name="Percent 3 8 20" xfId="8027"/>
    <cellStyle name="Percent 3 8 20 2" xfId="8028"/>
    <cellStyle name="Percent 3 8 20 2 2" xfId="8029"/>
    <cellStyle name="Percent 3 8 20 3" xfId="8030"/>
    <cellStyle name="Percent 3 8 20 3 2" xfId="8031"/>
    <cellStyle name="Percent 3 8 20 4" xfId="8032"/>
    <cellStyle name="Percent 3 8 21" xfId="8033"/>
    <cellStyle name="Percent 3 8 21 2" xfId="8034"/>
    <cellStyle name="Percent 3 8 22" xfId="8035"/>
    <cellStyle name="Percent 3 8 22 2" xfId="8036"/>
    <cellStyle name="Percent 3 8 23" xfId="8037"/>
    <cellStyle name="Percent 3 8 23 2" xfId="8038"/>
    <cellStyle name="Percent 3 8 24" xfId="8039"/>
    <cellStyle name="Percent 3 8 25" xfId="8040"/>
    <cellStyle name="Percent 3 8 26" xfId="8041"/>
    <cellStyle name="Percent 3 8 3" xfId="8042"/>
    <cellStyle name="Percent 3 8 3 10" xfId="8043"/>
    <cellStyle name="Percent 3 8 3 11" xfId="8044"/>
    <cellStyle name="Percent 3 8 3 12" xfId="8045"/>
    <cellStyle name="Percent 3 8 3 2" xfId="8046"/>
    <cellStyle name="Percent 3 8 3 2 2" xfId="8047"/>
    <cellStyle name="Percent 3 8 3 2 2 2" xfId="8048"/>
    <cellStyle name="Percent 3 8 3 2 3" xfId="8049"/>
    <cellStyle name="Percent 3 8 3 2 3 2" xfId="8050"/>
    <cellStyle name="Percent 3 8 3 2 4" xfId="8051"/>
    <cellStyle name="Percent 3 8 3 2 5" xfId="8052"/>
    <cellStyle name="Percent 3 8 3 3" xfId="8053"/>
    <cellStyle name="Percent 3 8 3 3 2" xfId="8054"/>
    <cellStyle name="Percent 3 8 3 3 2 2" xfId="8055"/>
    <cellStyle name="Percent 3 8 3 3 3" xfId="8056"/>
    <cellStyle name="Percent 3 8 3 3 3 2" xfId="8057"/>
    <cellStyle name="Percent 3 8 3 3 4" xfId="8058"/>
    <cellStyle name="Percent 3 8 3 4" xfId="8059"/>
    <cellStyle name="Percent 3 8 3 4 2" xfId="8060"/>
    <cellStyle name="Percent 3 8 3 4 2 2" xfId="8061"/>
    <cellStyle name="Percent 3 8 3 4 3" xfId="8062"/>
    <cellStyle name="Percent 3 8 3 4 3 2" xfId="8063"/>
    <cellStyle name="Percent 3 8 3 4 4" xfId="8064"/>
    <cellStyle name="Percent 3 8 3 5" xfId="8065"/>
    <cellStyle name="Percent 3 8 3 5 2" xfId="8066"/>
    <cellStyle name="Percent 3 8 3 5 2 2" xfId="8067"/>
    <cellStyle name="Percent 3 8 3 5 3" xfId="8068"/>
    <cellStyle name="Percent 3 8 3 5 3 2" xfId="8069"/>
    <cellStyle name="Percent 3 8 3 5 4" xfId="8070"/>
    <cellStyle name="Percent 3 8 3 5 4 2" xfId="8071"/>
    <cellStyle name="Percent 3 8 3 5 5" xfId="8072"/>
    <cellStyle name="Percent 3 8 3 6" xfId="8073"/>
    <cellStyle name="Percent 3 8 3 6 2" xfId="8074"/>
    <cellStyle name="Percent 3 8 3 6 2 2" xfId="8075"/>
    <cellStyle name="Percent 3 8 3 6 3" xfId="8076"/>
    <cellStyle name="Percent 3 8 3 6 3 2" xfId="8077"/>
    <cellStyle name="Percent 3 8 3 6 4" xfId="8078"/>
    <cellStyle name="Percent 3 8 3 7" xfId="8079"/>
    <cellStyle name="Percent 3 8 3 7 2" xfId="8080"/>
    <cellStyle name="Percent 3 8 3 8" xfId="8081"/>
    <cellStyle name="Percent 3 8 3 8 2" xfId="8082"/>
    <cellStyle name="Percent 3 8 3 9" xfId="8083"/>
    <cellStyle name="Percent 3 8 3 9 2" xfId="8084"/>
    <cellStyle name="Percent 3 8 4" xfId="8085"/>
    <cellStyle name="Percent 3 8 4 10" xfId="8086"/>
    <cellStyle name="Percent 3 8 4 11" xfId="8087"/>
    <cellStyle name="Percent 3 8 4 12" xfId="8088"/>
    <cellStyle name="Percent 3 8 4 2" xfId="8089"/>
    <cellStyle name="Percent 3 8 4 2 2" xfId="8090"/>
    <cellStyle name="Percent 3 8 4 2 2 2" xfId="8091"/>
    <cellStyle name="Percent 3 8 4 2 3" xfId="8092"/>
    <cellStyle name="Percent 3 8 4 2 3 2" xfId="8093"/>
    <cellStyle name="Percent 3 8 4 2 4" xfId="8094"/>
    <cellStyle name="Percent 3 8 4 2 5" xfId="8095"/>
    <cellStyle name="Percent 3 8 4 3" xfId="8096"/>
    <cellStyle name="Percent 3 8 4 3 2" xfId="8097"/>
    <cellStyle name="Percent 3 8 4 3 2 2" xfId="8098"/>
    <cellStyle name="Percent 3 8 4 3 3" xfId="8099"/>
    <cellStyle name="Percent 3 8 4 3 3 2" xfId="8100"/>
    <cellStyle name="Percent 3 8 4 3 4" xfId="8101"/>
    <cellStyle name="Percent 3 8 4 4" xfId="8102"/>
    <cellStyle name="Percent 3 8 4 4 2" xfId="8103"/>
    <cellStyle name="Percent 3 8 4 4 2 2" xfId="8104"/>
    <cellStyle name="Percent 3 8 4 4 3" xfId="8105"/>
    <cellStyle name="Percent 3 8 4 4 3 2" xfId="8106"/>
    <cellStyle name="Percent 3 8 4 4 4" xfId="8107"/>
    <cellStyle name="Percent 3 8 4 5" xfId="8108"/>
    <cellStyle name="Percent 3 8 4 5 2" xfId="8109"/>
    <cellStyle name="Percent 3 8 4 5 2 2" xfId="8110"/>
    <cellStyle name="Percent 3 8 4 5 3" xfId="8111"/>
    <cellStyle name="Percent 3 8 4 5 3 2" xfId="8112"/>
    <cellStyle name="Percent 3 8 4 5 4" xfId="8113"/>
    <cellStyle name="Percent 3 8 4 5 4 2" xfId="8114"/>
    <cellStyle name="Percent 3 8 4 5 5" xfId="8115"/>
    <cellStyle name="Percent 3 8 4 6" xfId="8116"/>
    <cellStyle name="Percent 3 8 4 6 2" xfId="8117"/>
    <cellStyle name="Percent 3 8 4 6 2 2" xfId="8118"/>
    <cellStyle name="Percent 3 8 4 6 3" xfId="8119"/>
    <cellStyle name="Percent 3 8 4 6 3 2" xfId="8120"/>
    <cellStyle name="Percent 3 8 4 6 4" xfId="8121"/>
    <cellStyle name="Percent 3 8 4 7" xfId="8122"/>
    <cellStyle name="Percent 3 8 4 7 2" xfId="8123"/>
    <cellStyle name="Percent 3 8 4 8" xfId="8124"/>
    <cellStyle name="Percent 3 8 4 8 2" xfId="8125"/>
    <cellStyle name="Percent 3 8 4 9" xfId="8126"/>
    <cellStyle name="Percent 3 8 4 9 2" xfId="8127"/>
    <cellStyle name="Percent 3 8 5" xfId="8128"/>
    <cellStyle name="Percent 3 8 5 10" xfId="8129"/>
    <cellStyle name="Percent 3 8 5 11" xfId="8130"/>
    <cellStyle name="Percent 3 8 5 12" xfId="8131"/>
    <cellStyle name="Percent 3 8 5 2" xfId="8132"/>
    <cellStyle name="Percent 3 8 5 2 2" xfId="8133"/>
    <cellStyle name="Percent 3 8 5 2 2 2" xfId="8134"/>
    <cellStyle name="Percent 3 8 5 2 3" xfId="8135"/>
    <cellStyle name="Percent 3 8 5 2 3 2" xfId="8136"/>
    <cellStyle name="Percent 3 8 5 2 4" xfId="8137"/>
    <cellStyle name="Percent 3 8 5 2 5" xfId="8138"/>
    <cellStyle name="Percent 3 8 5 3" xfId="8139"/>
    <cellStyle name="Percent 3 8 5 3 2" xfId="8140"/>
    <cellStyle name="Percent 3 8 5 3 2 2" xfId="8141"/>
    <cellStyle name="Percent 3 8 5 3 3" xfId="8142"/>
    <cellStyle name="Percent 3 8 5 3 3 2" xfId="8143"/>
    <cellStyle name="Percent 3 8 5 3 4" xfId="8144"/>
    <cellStyle name="Percent 3 8 5 4" xfId="8145"/>
    <cellStyle name="Percent 3 8 5 4 2" xfId="8146"/>
    <cellStyle name="Percent 3 8 5 4 2 2" xfId="8147"/>
    <cellStyle name="Percent 3 8 5 4 3" xfId="8148"/>
    <cellStyle name="Percent 3 8 5 4 3 2" xfId="8149"/>
    <cellStyle name="Percent 3 8 5 4 4" xfId="8150"/>
    <cellStyle name="Percent 3 8 5 5" xfId="8151"/>
    <cellStyle name="Percent 3 8 5 5 2" xfId="8152"/>
    <cellStyle name="Percent 3 8 5 5 2 2" xfId="8153"/>
    <cellStyle name="Percent 3 8 5 5 3" xfId="8154"/>
    <cellStyle name="Percent 3 8 5 5 3 2" xfId="8155"/>
    <cellStyle name="Percent 3 8 5 5 4" xfId="8156"/>
    <cellStyle name="Percent 3 8 5 5 4 2" xfId="8157"/>
    <cellStyle name="Percent 3 8 5 5 5" xfId="8158"/>
    <cellStyle name="Percent 3 8 5 6" xfId="8159"/>
    <cellStyle name="Percent 3 8 5 6 2" xfId="8160"/>
    <cellStyle name="Percent 3 8 5 6 2 2" xfId="8161"/>
    <cellStyle name="Percent 3 8 5 6 3" xfId="8162"/>
    <cellStyle name="Percent 3 8 5 6 3 2" xfId="8163"/>
    <cellStyle name="Percent 3 8 5 6 4" xfId="8164"/>
    <cellStyle name="Percent 3 8 5 7" xfId="8165"/>
    <cellStyle name="Percent 3 8 5 7 2" xfId="8166"/>
    <cellStyle name="Percent 3 8 5 8" xfId="8167"/>
    <cellStyle name="Percent 3 8 5 8 2" xfId="8168"/>
    <cellStyle name="Percent 3 8 5 9" xfId="8169"/>
    <cellStyle name="Percent 3 8 5 9 2" xfId="8170"/>
    <cellStyle name="Percent 3 8 6" xfId="8171"/>
    <cellStyle name="Percent 3 8 6 10" xfId="8172"/>
    <cellStyle name="Percent 3 8 6 11" xfId="8173"/>
    <cellStyle name="Percent 3 8 6 12" xfId="8174"/>
    <cellStyle name="Percent 3 8 6 2" xfId="8175"/>
    <cellStyle name="Percent 3 8 6 2 2" xfId="8176"/>
    <cellStyle name="Percent 3 8 6 2 2 2" xfId="8177"/>
    <cellStyle name="Percent 3 8 6 2 3" xfId="8178"/>
    <cellStyle name="Percent 3 8 6 2 3 2" xfId="8179"/>
    <cellStyle name="Percent 3 8 6 2 4" xfId="8180"/>
    <cellStyle name="Percent 3 8 6 2 5" xfId="8181"/>
    <cellStyle name="Percent 3 8 6 3" xfId="8182"/>
    <cellStyle name="Percent 3 8 6 3 2" xfId="8183"/>
    <cellStyle name="Percent 3 8 6 3 2 2" xfId="8184"/>
    <cellStyle name="Percent 3 8 6 3 3" xfId="8185"/>
    <cellStyle name="Percent 3 8 6 3 3 2" xfId="8186"/>
    <cellStyle name="Percent 3 8 6 3 4" xfId="8187"/>
    <cellStyle name="Percent 3 8 6 4" xfId="8188"/>
    <cellStyle name="Percent 3 8 6 4 2" xfId="8189"/>
    <cellStyle name="Percent 3 8 6 4 2 2" xfId="8190"/>
    <cellStyle name="Percent 3 8 6 4 3" xfId="8191"/>
    <cellStyle name="Percent 3 8 6 4 3 2" xfId="8192"/>
    <cellStyle name="Percent 3 8 6 4 4" xfId="8193"/>
    <cellStyle name="Percent 3 8 6 5" xfId="8194"/>
    <cellStyle name="Percent 3 8 6 5 2" xfId="8195"/>
    <cellStyle name="Percent 3 8 6 5 2 2" xfId="8196"/>
    <cellStyle name="Percent 3 8 6 5 3" xfId="8197"/>
    <cellStyle name="Percent 3 8 6 5 3 2" xfId="8198"/>
    <cellStyle name="Percent 3 8 6 5 4" xfId="8199"/>
    <cellStyle name="Percent 3 8 6 5 4 2" xfId="8200"/>
    <cellStyle name="Percent 3 8 6 5 5" xfId="8201"/>
    <cellStyle name="Percent 3 8 6 6" xfId="8202"/>
    <cellStyle name="Percent 3 8 6 6 2" xfId="8203"/>
    <cellStyle name="Percent 3 8 6 6 2 2" xfId="8204"/>
    <cellStyle name="Percent 3 8 6 6 3" xfId="8205"/>
    <cellStyle name="Percent 3 8 6 6 3 2" xfId="8206"/>
    <cellStyle name="Percent 3 8 6 6 4" xfId="8207"/>
    <cellStyle name="Percent 3 8 6 7" xfId="8208"/>
    <cellStyle name="Percent 3 8 6 7 2" xfId="8209"/>
    <cellStyle name="Percent 3 8 6 8" xfId="8210"/>
    <cellStyle name="Percent 3 8 6 8 2" xfId="8211"/>
    <cellStyle name="Percent 3 8 6 9" xfId="8212"/>
    <cellStyle name="Percent 3 8 6 9 2" xfId="8213"/>
    <cellStyle name="Percent 3 8 7" xfId="8214"/>
    <cellStyle name="Percent 3 8 7 10" xfId="8215"/>
    <cellStyle name="Percent 3 8 7 11" xfId="8216"/>
    <cellStyle name="Percent 3 8 7 12" xfId="8217"/>
    <cellStyle name="Percent 3 8 7 2" xfId="8218"/>
    <cellStyle name="Percent 3 8 7 2 2" xfId="8219"/>
    <cellStyle name="Percent 3 8 7 2 2 2" xfId="8220"/>
    <cellStyle name="Percent 3 8 7 2 3" xfId="8221"/>
    <cellStyle name="Percent 3 8 7 2 3 2" xfId="8222"/>
    <cellStyle name="Percent 3 8 7 2 4" xfId="8223"/>
    <cellStyle name="Percent 3 8 7 2 5" xfId="8224"/>
    <cellStyle name="Percent 3 8 7 3" xfId="8225"/>
    <cellStyle name="Percent 3 8 7 3 2" xfId="8226"/>
    <cellStyle name="Percent 3 8 7 3 2 2" xfId="8227"/>
    <cellStyle name="Percent 3 8 7 3 3" xfId="8228"/>
    <cellStyle name="Percent 3 8 7 3 3 2" xfId="8229"/>
    <cellStyle name="Percent 3 8 7 3 4" xfId="8230"/>
    <cellStyle name="Percent 3 8 7 4" xfId="8231"/>
    <cellStyle name="Percent 3 8 7 4 2" xfId="8232"/>
    <cellStyle name="Percent 3 8 7 4 2 2" xfId="8233"/>
    <cellStyle name="Percent 3 8 7 4 3" xfId="8234"/>
    <cellStyle name="Percent 3 8 7 4 3 2" xfId="8235"/>
    <cellStyle name="Percent 3 8 7 4 4" xfId="8236"/>
    <cellStyle name="Percent 3 8 7 5" xfId="8237"/>
    <cellStyle name="Percent 3 8 7 5 2" xfId="8238"/>
    <cellStyle name="Percent 3 8 7 5 2 2" xfId="8239"/>
    <cellStyle name="Percent 3 8 7 5 3" xfId="8240"/>
    <cellStyle name="Percent 3 8 7 5 3 2" xfId="8241"/>
    <cellStyle name="Percent 3 8 7 5 4" xfId="8242"/>
    <cellStyle name="Percent 3 8 7 5 4 2" xfId="8243"/>
    <cellStyle name="Percent 3 8 7 5 5" xfId="8244"/>
    <cellStyle name="Percent 3 8 7 6" xfId="8245"/>
    <cellStyle name="Percent 3 8 7 6 2" xfId="8246"/>
    <cellStyle name="Percent 3 8 7 6 2 2" xfId="8247"/>
    <cellStyle name="Percent 3 8 7 6 3" xfId="8248"/>
    <cellStyle name="Percent 3 8 7 6 3 2" xfId="8249"/>
    <cellStyle name="Percent 3 8 7 6 4" xfId="8250"/>
    <cellStyle name="Percent 3 8 7 7" xfId="8251"/>
    <cellStyle name="Percent 3 8 7 7 2" xfId="8252"/>
    <cellStyle name="Percent 3 8 7 8" xfId="8253"/>
    <cellStyle name="Percent 3 8 7 8 2" xfId="8254"/>
    <cellStyle name="Percent 3 8 7 9" xfId="8255"/>
    <cellStyle name="Percent 3 8 7 9 2" xfId="8256"/>
    <cellStyle name="Percent 3 8 8" xfId="8257"/>
    <cellStyle name="Percent 3 8 8 10" xfId="8258"/>
    <cellStyle name="Percent 3 8 8 11" xfId="8259"/>
    <cellStyle name="Percent 3 8 8 12" xfId="8260"/>
    <cellStyle name="Percent 3 8 8 2" xfId="8261"/>
    <cellStyle name="Percent 3 8 8 2 2" xfId="8262"/>
    <cellStyle name="Percent 3 8 8 2 2 2" xfId="8263"/>
    <cellStyle name="Percent 3 8 8 2 3" xfId="8264"/>
    <cellStyle name="Percent 3 8 8 2 3 2" xfId="8265"/>
    <cellStyle name="Percent 3 8 8 2 4" xfId="8266"/>
    <cellStyle name="Percent 3 8 8 2 5" xfId="8267"/>
    <cellStyle name="Percent 3 8 8 3" xfId="8268"/>
    <cellStyle name="Percent 3 8 8 3 2" xfId="8269"/>
    <cellStyle name="Percent 3 8 8 3 2 2" xfId="8270"/>
    <cellStyle name="Percent 3 8 8 3 3" xfId="8271"/>
    <cellStyle name="Percent 3 8 8 3 3 2" xfId="8272"/>
    <cellStyle name="Percent 3 8 8 3 4" xfId="8273"/>
    <cellStyle name="Percent 3 8 8 4" xfId="8274"/>
    <cellStyle name="Percent 3 8 8 4 2" xfId="8275"/>
    <cellStyle name="Percent 3 8 8 4 2 2" xfId="8276"/>
    <cellStyle name="Percent 3 8 8 4 3" xfId="8277"/>
    <cellStyle name="Percent 3 8 8 4 3 2" xfId="8278"/>
    <cellStyle name="Percent 3 8 8 4 4" xfId="8279"/>
    <cellStyle name="Percent 3 8 8 5" xfId="8280"/>
    <cellStyle name="Percent 3 8 8 5 2" xfId="8281"/>
    <cellStyle name="Percent 3 8 8 5 2 2" xfId="8282"/>
    <cellStyle name="Percent 3 8 8 5 3" xfId="8283"/>
    <cellStyle name="Percent 3 8 8 5 3 2" xfId="8284"/>
    <cellStyle name="Percent 3 8 8 5 4" xfId="8285"/>
    <cellStyle name="Percent 3 8 8 5 4 2" xfId="8286"/>
    <cellStyle name="Percent 3 8 8 5 5" xfId="8287"/>
    <cellStyle name="Percent 3 8 8 6" xfId="8288"/>
    <cellStyle name="Percent 3 8 8 6 2" xfId="8289"/>
    <cellStyle name="Percent 3 8 8 6 2 2" xfId="8290"/>
    <cellStyle name="Percent 3 8 8 6 3" xfId="8291"/>
    <cellStyle name="Percent 3 8 8 6 3 2" xfId="8292"/>
    <cellStyle name="Percent 3 8 8 6 4" xfId="8293"/>
    <cellStyle name="Percent 3 8 8 7" xfId="8294"/>
    <cellStyle name="Percent 3 8 8 7 2" xfId="8295"/>
    <cellStyle name="Percent 3 8 8 8" xfId="8296"/>
    <cellStyle name="Percent 3 8 8 8 2" xfId="8297"/>
    <cellStyle name="Percent 3 8 8 9" xfId="8298"/>
    <cellStyle name="Percent 3 8 8 9 2" xfId="8299"/>
    <cellStyle name="Percent 3 8 9" xfId="8300"/>
    <cellStyle name="Percent 3 8 9 10" xfId="8301"/>
    <cellStyle name="Percent 3 8 9 11" xfId="8302"/>
    <cellStyle name="Percent 3 8 9 12" xfId="8303"/>
    <cellStyle name="Percent 3 8 9 2" xfId="8304"/>
    <cellStyle name="Percent 3 8 9 2 2" xfId="8305"/>
    <cellStyle name="Percent 3 8 9 2 2 2" xfId="8306"/>
    <cellStyle name="Percent 3 8 9 2 3" xfId="8307"/>
    <cellStyle name="Percent 3 8 9 2 3 2" xfId="8308"/>
    <cellStyle name="Percent 3 8 9 2 4" xfId="8309"/>
    <cellStyle name="Percent 3 8 9 2 5" xfId="8310"/>
    <cellStyle name="Percent 3 8 9 3" xfId="8311"/>
    <cellStyle name="Percent 3 8 9 3 2" xfId="8312"/>
    <cellStyle name="Percent 3 8 9 3 2 2" xfId="8313"/>
    <cellStyle name="Percent 3 8 9 3 3" xfId="8314"/>
    <cellStyle name="Percent 3 8 9 3 3 2" xfId="8315"/>
    <cellStyle name="Percent 3 8 9 3 4" xfId="8316"/>
    <cellStyle name="Percent 3 8 9 4" xfId="8317"/>
    <cellStyle name="Percent 3 8 9 4 2" xfId="8318"/>
    <cellStyle name="Percent 3 8 9 4 2 2" xfId="8319"/>
    <cellStyle name="Percent 3 8 9 4 3" xfId="8320"/>
    <cellStyle name="Percent 3 8 9 4 3 2" xfId="8321"/>
    <cellStyle name="Percent 3 8 9 4 4" xfId="8322"/>
    <cellStyle name="Percent 3 8 9 5" xfId="8323"/>
    <cellStyle name="Percent 3 8 9 5 2" xfId="8324"/>
    <cellStyle name="Percent 3 8 9 5 2 2" xfId="8325"/>
    <cellStyle name="Percent 3 8 9 5 3" xfId="8326"/>
    <cellStyle name="Percent 3 8 9 5 3 2" xfId="8327"/>
    <cellStyle name="Percent 3 8 9 5 4" xfId="8328"/>
    <cellStyle name="Percent 3 8 9 5 4 2" xfId="8329"/>
    <cellStyle name="Percent 3 8 9 5 5" xfId="8330"/>
    <cellStyle name="Percent 3 8 9 6" xfId="8331"/>
    <cellStyle name="Percent 3 8 9 6 2" xfId="8332"/>
    <cellStyle name="Percent 3 8 9 6 2 2" xfId="8333"/>
    <cellStyle name="Percent 3 8 9 6 3" xfId="8334"/>
    <cellStyle name="Percent 3 8 9 6 3 2" xfId="8335"/>
    <cellStyle name="Percent 3 8 9 6 4" xfId="8336"/>
    <cellStyle name="Percent 3 8 9 7" xfId="8337"/>
    <cellStyle name="Percent 3 8 9 7 2" xfId="8338"/>
    <cellStyle name="Percent 3 8 9 8" xfId="8339"/>
    <cellStyle name="Percent 3 8 9 8 2" xfId="8340"/>
    <cellStyle name="Percent 3 8 9 9" xfId="8341"/>
    <cellStyle name="Percent 3 8 9 9 2" xfId="8342"/>
    <cellStyle name="Percent 3 9" xfId="8343"/>
    <cellStyle name="Percent 3 9 10" xfId="8344"/>
    <cellStyle name="Percent 3 9 10 10" xfId="8345"/>
    <cellStyle name="Percent 3 9 10 11" xfId="8346"/>
    <cellStyle name="Percent 3 9 10 12" xfId="8347"/>
    <cellStyle name="Percent 3 9 10 2" xfId="8348"/>
    <cellStyle name="Percent 3 9 10 2 2" xfId="8349"/>
    <cellStyle name="Percent 3 9 10 2 2 2" xfId="8350"/>
    <cellStyle name="Percent 3 9 10 2 3" xfId="8351"/>
    <cellStyle name="Percent 3 9 10 2 3 2" xfId="8352"/>
    <cellStyle name="Percent 3 9 10 2 4" xfId="8353"/>
    <cellStyle name="Percent 3 9 10 2 5" xfId="8354"/>
    <cellStyle name="Percent 3 9 10 3" xfId="8355"/>
    <cellStyle name="Percent 3 9 10 3 2" xfId="8356"/>
    <cellStyle name="Percent 3 9 10 3 2 2" xfId="8357"/>
    <cellStyle name="Percent 3 9 10 3 3" xfId="8358"/>
    <cellStyle name="Percent 3 9 10 3 3 2" xfId="8359"/>
    <cellStyle name="Percent 3 9 10 3 4" xfId="8360"/>
    <cellStyle name="Percent 3 9 10 4" xfId="8361"/>
    <cellStyle name="Percent 3 9 10 4 2" xfId="8362"/>
    <cellStyle name="Percent 3 9 10 4 2 2" xfId="8363"/>
    <cellStyle name="Percent 3 9 10 4 3" xfId="8364"/>
    <cellStyle name="Percent 3 9 10 4 3 2" xfId="8365"/>
    <cellStyle name="Percent 3 9 10 4 4" xfId="8366"/>
    <cellStyle name="Percent 3 9 10 5" xfId="8367"/>
    <cellStyle name="Percent 3 9 10 5 2" xfId="8368"/>
    <cellStyle name="Percent 3 9 10 5 2 2" xfId="8369"/>
    <cellStyle name="Percent 3 9 10 5 3" xfId="8370"/>
    <cellStyle name="Percent 3 9 10 5 3 2" xfId="8371"/>
    <cellStyle name="Percent 3 9 10 5 4" xfId="8372"/>
    <cellStyle name="Percent 3 9 10 5 4 2" xfId="8373"/>
    <cellStyle name="Percent 3 9 10 5 5" xfId="8374"/>
    <cellStyle name="Percent 3 9 10 6" xfId="8375"/>
    <cellStyle name="Percent 3 9 10 6 2" xfId="8376"/>
    <cellStyle name="Percent 3 9 10 6 2 2" xfId="8377"/>
    <cellStyle name="Percent 3 9 10 6 3" xfId="8378"/>
    <cellStyle name="Percent 3 9 10 6 3 2" xfId="8379"/>
    <cellStyle name="Percent 3 9 10 6 4" xfId="8380"/>
    <cellStyle name="Percent 3 9 10 7" xfId="8381"/>
    <cellStyle name="Percent 3 9 10 7 2" xfId="8382"/>
    <cellStyle name="Percent 3 9 10 8" xfId="8383"/>
    <cellStyle name="Percent 3 9 10 8 2" xfId="8384"/>
    <cellStyle name="Percent 3 9 10 9" xfId="8385"/>
    <cellStyle name="Percent 3 9 10 9 2" xfId="8386"/>
    <cellStyle name="Percent 3 9 11" xfId="8387"/>
    <cellStyle name="Percent 3 9 11 10" xfId="8388"/>
    <cellStyle name="Percent 3 9 11 11" xfId="8389"/>
    <cellStyle name="Percent 3 9 11 12" xfId="8390"/>
    <cellStyle name="Percent 3 9 11 2" xfId="8391"/>
    <cellStyle name="Percent 3 9 11 2 2" xfId="8392"/>
    <cellStyle name="Percent 3 9 11 2 2 2" xfId="8393"/>
    <cellStyle name="Percent 3 9 11 2 3" xfId="8394"/>
    <cellStyle name="Percent 3 9 11 2 3 2" xfId="8395"/>
    <cellStyle name="Percent 3 9 11 2 4" xfId="8396"/>
    <cellStyle name="Percent 3 9 11 2 5" xfId="8397"/>
    <cellStyle name="Percent 3 9 11 3" xfId="8398"/>
    <cellStyle name="Percent 3 9 11 3 2" xfId="8399"/>
    <cellStyle name="Percent 3 9 11 3 2 2" xfId="8400"/>
    <cellStyle name="Percent 3 9 11 3 3" xfId="8401"/>
    <cellStyle name="Percent 3 9 11 3 3 2" xfId="8402"/>
    <cellStyle name="Percent 3 9 11 3 4" xfId="8403"/>
    <cellStyle name="Percent 3 9 11 4" xfId="8404"/>
    <cellStyle name="Percent 3 9 11 4 2" xfId="8405"/>
    <cellStyle name="Percent 3 9 11 4 2 2" xfId="8406"/>
    <cellStyle name="Percent 3 9 11 4 3" xfId="8407"/>
    <cellStyle name="Percent 3 9 11 4 3 2" xfId="8408"/>
    <cellStyle name="Percent 3 9 11 4 4" xfId="8409"/>
    <cellStyle name="Percent 3 9 11 5" xfId="8410"/>
    <cellStyle name="Percent 3 9 11 5 2" xfId="8411"/>
    <cellStyle name="Percent 3 9 11 5 2 2" xfId="8412"/>
    <cellStyle name="Percent 3 9 11 5 3" xfId="8413"/>
    <cellStyle name="Percent 3 9 11 5 3 2" xfId="8414"/>
    <cellStyle name="Percent 3 9 11 5 4" xfId="8415"/>
    <cellStyle name="Percent 3 9 11 5 4 2" xfId="8416"/>
    <cellStyle name="Percent 3 9 11 5 5" xfId="8417"/>
    <cellStyle name="Percent 3 9 11 6" xfId="8418"/>
    <cellStyle name="Percent 3 9 11 6 2" xfId="8419"/>
    <cellStyle name="Percent 3 9 11 6 2 2" xfId="8420"/>
    <cellStyle name="Percent 3 9 11 6 3" xfId="8421"/>
    <cellStyle name="Percent 3 9 11 6 3 2" xfId="8422"/>
    <cellStyle name="Percent 3 9 11 6 4" xfId="8423"/>
    <cellStyle name="Percent 3 9 11 7" xfId="8424"/>
    <cellStyle name="Percent 3 9 11 7 2" xfId="8425"/>
    <cellStyle name="Percent 3 9 11 8" xfId="8426"/>
    <cellStyle name="Percent 3 9 11 8 2" xfId="8427"/>
    <cellStyle name="Percent 3 9 11 9" xfId="8428"/>
    <cellStyle name="Percent 3 9 11 9 2" xfId="8429"/>
    <cellStyle name="Percent 3 9 12" xfId="8430"/>
    <cellStyle name="Percent 3 9 12 10" xfId="8431"/>
    <cellStyle name="Percent 3 9 12 11" xfId="8432"/>
    <cellStyle name="Percent 3 9 12 12" xfId="8433"/>
    <cellStyle name="Percent 3 9 12 2" xfId="8434"/>
    <cellStyle name="Percent 3 9 12 2 2" xfId="8435"/>
    <cellStyle name="Percent 3 9 12 2 2 2" xfId="8436"/>
    <cellStyle name="Percent 3 9 12 2 3" xfId="8437"/>
    <cellStyle name="Percent 3 9 12 2 3 2" xfId="8438"/>
    <cellStyle name="Percent 3 9 12 2 4" xfId="8439"/>
    <cellStyle name="Percent 3 9 12 2 5" xfId="8440"/>
    <cellStyle name="Percent 3 9 12 3" xfId="8441"/>
    <cellStyle name="Percent 3 9 12 3 2" xfId="8442"/>
    <cellStyle name="Percent 3 9 12 3 2 2" xfId="8443"/>
    <cellStyle name="Percent 3 9 12 3 3" xfId="8444"/>
    <cellStyle name="Percent 3 9 12 3 3 2" xfId="8445"/>
    <cellStyle name="Percent 3 9 12 3 4" xfId="8446"/>
    <cellStyle name="Percent 3 9 12 4" xfId="8447"/>
    <cellStyle name="Percent 3 9 12 4 2" xfId="8448"/>
    <cellStyle name="Percent 3 9 12 4 2 2" xfId="8449"/>
    <cellStyle name="Percent 3 9 12 4 3" xfId="8450"/>
    <cellStyle name="Percent 3 9 12 4 3 2" xfId="8451"/>
    <cellStyle name="Percent 3 9 12 4 4" xfId="8452"/>
    <cellStyle name="Percent 3 9 12 5" xfId="8453"/>
    <cellStyle name="Percent 3 9 12 5 2" xfId="8454"/>
    <cellStyle name="Percent 3 9 12 5 2 2" xfId="8455"/>
    <cellStyle name="Percent 3 9 12 5 3" xfId="8456"/>
    <cellStyle name="Percent 3 9 12 5 3 2" xfId="8457"/>
    <cellStyle name="Percent 3 9 12 5 4" xfId="8458"/>
    <cellStyle name="Percent 3 9 12 5 4 2" xfId="8459"/>
    <cellStyle name="Percent 3 9 12 5 5" xfId="8460"/>
    <cellStyle name="Percent 3 9 12 6" xfId="8461"/>
    <cellStyle name="Percent 3 9 12 6 2" xfId="8462"/>
    <cellStyle name="Percent 3 9 12 6 2 2" xfId="8463"/>
    <cellStyle name="Percent 3 9 12 6 3" xfId="8464"/>
    <cellStyle name="Percent 3 9 12 6 3 2" xfId="8465"/>
    <cellStyle name="Percent 3 9 12 6 4" xfId="8466"/>
    <cellStyle name="Percent 3 9 12 7" xfId="8467"/>
    <cellStyle name="Percent 3 9 12 7 2" xfId="8468"/>
    <cellStyle name="Percent 3 9 12 8" xfId="8469"/>
    <cellStyle name="Percent 3 9 12 8 2" xfId="8470"/>
    <cellStyle name="Percent 3 9 12 9" xfId="8471"/>
    <cellStyle name="Percent 3 9 12 9 2" xfId="8472"/>
    <cellStyle name="Percent 3 9 13" xfId="8473"/>
    <cellStyle name="Percent 3 9 13 10" xfId="8474"/>
    <cellStyle name="Percent 3 9 13 11" xfId="8475"/>
    <cellStyle name="Percent 3 9 13 12" xfId="8476"/>
    <cellStyle name="Percent 3 9 13 2" xfId="8477"/>
    <cellStyle name="Percent 3 9 13 2 2" xfId="8478"/>
    <cellStyle name="Percent 3 9 13 2 2 2" xfId="8479"/>
    <cellStyle name="Percent 3 9 13 2 3" xfId="8480"/>
    <cellStyle name="Percent 3 9 13 2 3 2" xfId="8481"/>
    <cellStyle name="Percent 3 9 13 2 4" xfId="8482"/>
    <cellStyle name="Percent 3 9 13 2 5" xfId="8483"/>
    <cellStyle name="Percent 3 9 13 3" xfId="8484"/>
    <cellStyle name="Percent 3 9 13 3 2" xfId="8485"/>
    <cellStyle name="Percent 3 9 13 3 2 2" xfId="8486"/>
    <cellStyle name="Percent 3 9 13 3 3" xfId="8487"/>
    <cellStyle name="Percent 3 9 13 3 3 2" xfId="8488"/>
    <cellStyle name="Percent 3 9 13 3 4" xfId="8489"/>
    <cellStyle name="Percent 3 9 13 4" xfId="8490"/>
    <cellStyle name="Percent 3 9 13 4 2" xfId="8491"/>
    <cellStyle name="Percent 3 9 13 4 2 2" xfId="8492"/>
    <cellStyle name="Percent 3 9 13 4 3" xfId="8493"/>
    <cellStyle name="Percent 3 9 13 4 3 2" xfId="8494"/>
    <cellStyle name="Percent 3 9 13 4 4" xfId="8495"/>
    <cellStyle name="Percent 3 9 13 5" xfId="8496"/>
    <cellStyle name="Percent 3 9 13 5 2" xfId="8497"/>
    <cellStyle name="Percent 3 9 13 5 2 2" xfId="8498"/>
    <cellStyle name="Percent 3 9 13 5 3" xfId="8499"/>
    <cellStyle name="Percent 3 9 13 5 3 2" xfId="8500"/>
    <cellStyle name="Percent 3 9 13 5 4" xfId="8501"/>
    <cellStyle name="Percent 3 9 13 5 4 2" xfId="8502"/>
    <cellStyle name="Percent 3 9 13 5 5" xfId="8503"/>
    <cellStyle name="Percent 3 9 13 6" xfId="8504"/>
    <cellStyle name="Percent 3 9 13 6 2" xfId="8505"/>
    <cellStyle name="Percent 3 9 13 6 2 2" xfId="8506"/>
    <cellStyle name="Percent 3 9 13 6 3" xfId="8507"/>
    <cellStyle name="Percent 3 9 13 6 3 2" xfId="8508"/>
    <cellStyle name="Percent 3 9 13 6 4" xfId="8509"/>
    <cellStyle name="Percent 3 9 13 7" xfId="8510"/>
    <cellStyle name="Percent 3 9 13 7 2" xfId="8511"/>
    <cellStyle name="Percent 3 9 13 8" xfId="8512"/>
    <cellStyle name="Percent 3 9 13 8 2" xfId="8513"/>
    <cellStyle name="Percent 3 9 13 9" xfId="8514"/>
    <cellStyle name="Percent 3 9 13 9 2" xfId="8515"/>
    <cellStyle name="Percent 3 9 14" xfId="8516"/>
    <cellStyle name="Percent 3 9 14 10" xfId="8517"/>
    <cellStyle name="Percent 3 9 14 11" xfId="8518"/>
    <cellStyle name="Percent 3 9 14 12" xfId="8519"/>
    <cellStyle name="Percent 3 9 14 2" xfId="8520"/>
    <cellStyle name="Percent 3 9 14 2 2" xfId="8521"/>
    <cellStyle name="Percent 3 9 14 2 2 2" xfId="8522"/>
    <cellStyle name="Percent 3 9 14 2 3" xfId="8523"/>
    <cellStyle name="Percent 3 9 14 2 3 2" xfId="8524"/>
    <cellStyle name="Percent 3 9 14 2 4" xfId="8525"/>
    <cellStyle name="Percent 3 9 14 2 5" xfId="8526"/>
    <cellStyle name="Percent 3 9 14 3" xfId="8527"/>
    <cellStyle name="Percent 3 9 14 3 2" xfId="8528"/>
    <cellStyle name="Percent 3 9 14 3 2 2" xfId="8529"/>
    <cellStyle name="Percent 3 9 14 3 3" xfId="8530"/>
    <cellStyle name="Percent 3 9 14 3 3 2" xfId="8531"/>
    <cellStyle name="Percent 3 9 14 3 4" xfId="8532"/>
    <cellStyle name="Percent 3 9 14 4" xfId="8533"/>
    <cellStyle name="Percent 3 9 14 4 2" xfId="8534"/>
    <cellStyle name="Percent 3 9 14 4 2 2" xfId="8535"/>
    <cellStyle name="Percent 3 9 14 4 3" xfId="8536"/>
    <cellStyle name="Percent 3 9 14 4 3 2" xfId="8537"/>
    <cellStyle name="Percent 3 9 14 4 4" xfId="8538"/>
    <cellStyle name="Percent 3 9 14 5" xfId="8539"/>
    <cellStyle name="Percent 3 9 14 5 2" xfId="8540"/>
    <cellStyle name="Percent 3 9 14 5 2 2" xfId="8541"/>
    <cellStyle name="Percent 3 9 14 5 3" xfId="8542"/>
    <cellStyle name="Percent 3 9 14 5 3 2" xfId="8543"/>
    <cellStyle name="Percent 3 9 14 5 4" xfId="8544"/>
    <cellStyle name="Percent 3 9 14 5 4 2" xfId="8545"/>
    <cellStyle name="Percent 3 9 14 5 5" xfId="8546"/>
    <cellStyle name="Percent 3 9 14 6" xfId="8547"/>
    <cellStyle name="Percent 3 9 14 6 2" xfId="8548"/>
    <cellStyle name="Percent 3 9 14 6 2 2" xfId="8549"/>
    <cellStyle name="Percent 3 9 14 6 3" xfId="8550"/>
    <cellStyle name="Percent 3 9 14 6 3 2" xfId="8551"/>
    <cellStyle name="Percent 3 9 14 6 4" xfId="8552"/>
    <cellStyle name="Percent 3 9 14 7" xfId="8553"/>
    <cellStyle name="Percent 3 9 14 7 2" xfId="8554"/>
    <cellStyle name="Percent 3 9 14 8" xfId="8555"/>
    <cellStyle name="Percent 3 9 14 8 2" xfId="8556"/>
    <cellStyle name="Percent 3 9 14 9" xfId="8557"/>
    <cellStyle name="Percent 3 9 14 9 2" xfId="8558"/>
    <cellStyle name="Percent 3 9 15" xfId="8559"/>
    <cellStyle name="Percent 3 9 15 10" xfId="8560"/>
    <cellStyle name="Percent 3 9 15 11" xfId="8561"/>
    <cellStyle name="Percent 3 9 15 12" xfId="8562"/>
    <cellStyle name="Percent 3 9 15 2" xfId="8563"/>
    <cellStyle name="Percent 3 9 15 2 2" xfId="8564"/>
    <cellStyle name="Percent 3 9 15 2 2 2" xfId="8565"/>
    <cellStyle name="Percent 3 9 15 2 3" xfId="8566"/>
    <cellStyle name="Percent 3 9 15 2 3 2" xfId="8567"/>
    <cellStyle name="Percent 3 9 15 2 4" xfId="8568"/>
    <cellStyle name="Percent 3 9 15 2 5" xfId="8569"/>
    <cellStyle name="Percent 3 9 15 3" xfId="8570"/>
    <cellStyle name="Percent 3 9 15 3 2" xfId="8571"/>
    <cellStyle name="Percent 3 9 15 3 2 2" xfId="8572"/>
    <cellStyle name="Percent 3 9 15 3 3" xfId="8573"/>
    <cellStyle name="Percent 3 9 15 3 3 2" xfId="8574"/>
    <cellStyle name="Percent 3 9 15 3 4" xfId="8575"/>
    <cellStyle name="Percent 3 9 15 4" xfId="8576"/>
    <cellStyle name="Percent 3 9 15 4 2" xfId="8577"/>
    <cellStyle name="Percent 3 9 15 4 2 2" xfId="8578"/>
    <cellStyle name="Percent 3 9 15 4 3" xfId="8579"/>
    <cellStyle name="Percent 3 9 15 4 3 2" xfId="8580"/>
    <cellStyle name="Percent 3 9 15 4 4" xfId="8581"/>
    <cellStyle name="Percent 3 9 15 5" xfId="8582"/>
    <cellStyle name="Percent 3 9 15 5 2" xfId="8583"/>
    <cellStyle name="Percent 3 9 15 5 2 2" xfId="8584"/>
    <cellStyle name="Percent 3 9 15 5 3" xfId="8585"/>
    <cellStyle name="Percent 3 9 15 5 3 2" xfId="8586"/>
    <cellStyle name="Percent 3 9 15 5 4" xfId="8587"/>
    <cellStyle name="Percent 3 9 15 5 4 2" xfId="8588"/>
    <cellStyle name="Percent 3 9 15 5 5" xfId="8589"/>
    <cellStyle name="Percent 3 9 15 6" xfId="8590"/>
    <cellStyle name="Percent 3 9 15 6 2" xfId="8591"/>
    <cellStyle name="Percent 3 9 15 6 2 2" xfId="8592"/>
    <cellStyle name="Percent 3 9 15 6 3" xfId="8593"/>
    <cellStyle name="Percent 3 9 15 6 3 2" xfId="8594"/>
    <cellStyle name="Percent 3 9 15 6 4" xfId="8595"/>
    <cellStyle name="Percent 3 9 15 7" xfId="8596"/>
    <cellStyle name="Percent 3 9 15 7 2" xfId="8597"/>
    <cellStyle name="Percent 3 9 15 8" xfId="8598"/>
    <cellStyle name="Percent 3 9 15 8 2" xfId="8599"/>
    <cellStyle name="Percent 3 9 15 9" xfId="8600"/>
    <cellStyle name="Percent 3 9 15 9 2" xfId="8601"/>
    <cellStyle name="Percent 3 9 16" xfId="8602"/>
    <cellStyle name="Percent 3 9 16 2" xfId="8603"/>
    <cellStyle name="Percent 3 9 16 2 2" xfId="8604"/>
    <cellStyle name="Percent 3 9 16 3" xfId="8605"/>
    <cellStyle name="Percent 3 9 16 3 2" xfId="8606"/>
    <cellStyle name="Percent 3 9 16 4" xfId="8607"/>
    <cellStyle name="Percent 3 9 16 5" xfId="8608"/>
    <cellStyle name="Percent 3 9 17" xfId="8609"/>
    <cellStyle name="Percent 3 9 17 2" xfId="8610"/>
    <cellStyle name="Percent 3 9 17 2 2" xfId="8611"/>
    <cellStyle name="Percent 3 9 17 3" xfId="8612"/>
    <cellStyle name="Percent 3 9 17 3 2" xfId="8613"/>
    <cellStyle name="Percent 3 9 17 4" xfId="8614"/>
    <cellStyle name="Percent 3 9 18" xfId="8615"/>
    <cellStyle name="Percent 3 9 18 2" xfId="8616"/>
    <cellStyle name="Percent 3 9 18 2 2" xfId="8617"/>
    <cellStyle name="Percent 3 9 18 3" xfId="8618"/>
    <cellStyle name="Percent 3 9 18 3 2" xfId="8619"/>
    <cellStyle name="Percent 3 9 18 4" xfId="8620"/>
    <cellStyle name="Percent 3 9 19" xfId="8621"/>
    <cellStyle name="Percent 3 9 19 2" xfId="8622"/>
    <cellStyle name="Percent 3 9 19 2 2" xfId="8623"/>
    <cellStyle name="Percent 3 9 19 3" xfId="8624"/>
    <cellStyle name="Percent 3 9 19 3 2" xfId="8625"/>
    <cellStyle name="Percent 3 9 19 4" xfId="8626"/>
    <cellStyle name="Percent 3 9 19 4 2" xfId="8627"/>
    <cellStyle name="Percent 3 9 19 5" xfId="8628"/>
    <cellStyle name="Percent 3 9 2" xfId="8629"/>
    <cellStyle name="Percent 3 9 2 10" xfId="8630"/>
    <cellStyle name="Percent 3 9 2 11" xfId="8631"/>
    <cellStyle name="Percent 3 9 2 12" xfId="8632"/>
    <cellStyle name="Percent 3 9 2 2" xfId="8633"/>
    <cellStyle name="Percent 3 9 2 2 2" xfId="8634"/>
    <cellStyle name="Percent 3 9 2 2 2 2" xfId="8635"/>
    <cellStyle name="Percent 3 9 2 2 3" xfId="8636"/>
    <cellStyle name="Percent 3 9 2 2 3 2" xfId="8637"/>
    <cellStyle name="Percent 3 9 2 2 4" xfId="8638"/>
    <cellStyle name="Percent 3 9 2 2 5" xfId="8639"/>
    <cellStyle name="Percent 3 9 2 3" xfId="8640"/>
    <cellStyle name="Percent 3 9 2 3 2" xfId="8641"/>
    <cellStyle name="Percent 3 9 2 3 2 2" xfId="8642"/>
    <cellStyle name="Percent 3 9 2 3 3" xfId="8643"/>
    <cellStyle name="Percent 3 9 2 3 3 2" xfId="8644"/>
    <cellStyle name="Percent 3 9 2 3 4" xfId="8645"/>
    <cellStyle name="Percent 3 9 2 4" xfId="8646"/>
    <cellStyle name="Percent 3 9 2 4 2" xfId="8647"/>
    <cellStyle name="Percent 3 9 2 4 2 2" xfId="8648"/>
    <cellStyle name="Percent 3 9 2 4 3" xfId="8649"/>
    <cellStyle name="Percent 3 9 2 4 3 2" xfId="8650"/>
    <cellStyle name="Percent 3 9 2 4 4" xfId="8651"/>
    <cellStyle name="Percent 3 9 2 5" xfId="8652"/>
    <cellStyle name="Percent 3 9 2 5 2" xfId="8653"/>
    <cellStyle name="Percent 3 9 2 5 2 2" xfId="8654"/>
    <cellStyle name="Percent 3 9 2 5 3" xfId="8655"/>
    <cellStyle name="Percent 3 9 2 5 3 2" xfId="8656"/>
    <cellStyle name="Percent 3 9 2 5 4" xfId="8657"/>
    <cellStyle name="Percent 3 9 2 5 4 2" xfId="8658"/>
    <cellStyle name="Percent 3 9 2 5 5" xfId="8659"/>
    <cellStyle name="Percent 3 9 2 6" xfId="8660"/>
    <cellStyle name="Percent 3 9 2 6 2" xfId="8661"/>
    <cellStyle name="Percent 3 9 2 6 2 2" xfId="8662"/>
    <cellStyle name="Percent 3 9 2 6 3" xfId="8663"/>
    <cellStyle name="Percent 3 9 2 6 3 2" xfId="8664"/>
    <cellStyle name="Percent 3 9 2 6 4" xfId="8665"/>
    <cellStyle name="Percent 3 9 2 7" xfId="8666"/>
    <cellStyle name="Percent 3 9 2 7 2" xfId="8667"/>
    <cellStyle name="Percent 3 9 2 8" xfId="8668"/>
    <cellStyle name="Percent 3 9 2 8 2" xfId="8669"/>
    <cellStyle name="Percent 3 9 2 9" xfId="8670"/>
    <cellStyle name="Percent 3 9 2 9 2" xfId="8671"/>
    <cellStyle name="Percent 3 9 20" xfId="8672"/>
    <cellStyle name="Percent 3 9 20 2" xfId="8673"/>
    <cellStyle name="Percent 3 9 20 2 2" xfId="8674"/>
    <cellStyle name="Percent 3 9 20 3" xfId="8675"/>
    <cellStyle name="Percent 3 9 20 3 2" xfId="8676"/>
    <cellStyle name="Percent 3 9 20 4" xfId="8677"/>
    <cellStyle name="Percent 3 9 21" xfId="8678"/>
    <cellStyle name="Percent 3 9 21 2" xfId="8679"/>
    <cellStyle name="Percent 3 9 22" xfId="8680"/>
    <cellStyle name="Percent 3 9 22 2" xfId="8681"/>
    <cellStyle name="Percent 3 9 23" xfId="8682"/>
    <cellStyle name="Percent 3 9 23 2" xfId="8683"/>
    <cellStyle name="Percent 3 9 24" xfId="8684"/>
    <cellStyle name="Percent 3 9 25" xfId="8685"/>
    <cellStyle name="Percent 3 9 26" xfId="8686"/>
    <cellStyle name="Percent 3 9 3" xfId="8687"/>
    <cellStyle name="Percent 3 9 3 10" xfId="8688"/>
    <cellStyle name="Percent 3 9 3 11" xfId="8689"/>
    <cellStyle name="Percent 3 9 3 12" xfId="8690"/>
    <cellStyle name="Percent 3 9 3 2" xfId="8691"/>
    <cellStyle name="Percent 3 9 3 2 2" xfId="8692"/>
    <cellStyle name="Percent 3 9 3 2 2 2" xfId="8693"/>
    <cellStyle name="Percent 3 9 3 2 3" xfId="8694"/>
    <cellStyle name="Percent 3 9 3 2 3 2" xfId="8695"/>
    <cellStyle name="Percent 3 9 3 2 4" xfId="8696"/>
    <cellStyle name="Percent 3 9 3 2 5" xfId="8697"/>
    <cellStyle name="Percent 3 9 3 3" xfId="8698"/>
    <cellStyle name="Percent 3 9 3 3 2" xfId="8699"/>
    <cellStyle name="Percent 3 9 3 3 2 2" xfId="8700"/>
    <cellStyle name="Percent 3 9 3 3 3" xfId="8701"/>
    <cellStyle name="Percent 3 9 3 3 3 2" xfId="8702"/>
    <cellStyle name="Percent 3 9 3 3 4" xfId="8703"/>
    <cellStyle name="Percent 3 9 3 4" xfId="8704"/>
    <cellStyle name="Percent 3 9 3 4 2" xfId="8705"/>
    <cellStyle name="Percent 3 9 3 4 2 2" xfId="8706"/>
    <cellStyle name="Percent 3 9 3 4 3" xfId="8707"/>
    <cellStyle name="Percent 3 9 3 4 3 2" xfId="8708"/>
    <cellStyle name="Percent 3 9 3 4 4" xfId="8709"/>
    <cellStyle name="Percent 3 9 3 5" xfId="8710"/>
    <cellStyle name="Percent 3 9 3 5 2" xfId="8711"/>
    <cellStyle name="Percent 3 9 3 5 2 2" xfId="8712"/>
    <cellStyle name="Percent 3 9 3 5 3" xfId="8713"/>
    <cellStyle name="Percent 3 9 3 5 3 2" xfId="8714"/>
    <cellStyle name="Percent 3 9 3 5 4" xfId="8715"/>
    <cellStyle name="Percent 3 9 3 5 4 2" xfId="8716"/>
    <cellStyle name="Percent 3 9 3 5 5" xfId="8717"/>
    <cellStyle name="Percent 3 9 3 6" xfId="8718"/>
    <cellStyle name="Percent 3 9 3 6 2" xfId="8719"/>
    <cellStyle name="Percent 3 9 3 6 2 2" xfId="8720"/>
    <cellStyle name="Percent 3 9 3 6 3" xfId="8721"/>
    <cellStyle name="Percent 3 9 3 6 3 2" xfId="8722"/>
    <cellStyle name="Percent 3 9 3 6 4" xfId="8723"/>
    <cellStyle name="Percent 3 9 3 7" xfId="8724"/>
    <cellStyle name="Percent 3 9 3 7 2" xfId="8725"/>
    <cellStyle name="Percent 3 9 3 8" xfId="8726"/>
    <cellStyle name="Percent 3 9 3 8 2" xfId="8727"/>
    <cellStyle name="Percent 3 9 3 9" xfId="8728"/>
    <cellStyle name="Percent 3 9 3 9 2" xfId="8729"/>
    <cellStyle name="Percent 3 9 4" xfId="8730"/>
    <cellStyle name="Percent 3 9 4 10" xfId="8731"/>
    <cellStyle name="Percent 3 9 4 11" xfId="8732"/>
    <cellStyle name="Percent 3 9 4 12" xfId="8733"/>
    <cellStyle name="Percent 3 9 4 2" xfId="8734"/>
    <cellStyle name="Percent 3 9 4 2 2" xfId="8735"/>
    <cellStyle name="Percent 3 9 4 2 2 2" xfId="8736"/>
    <cellStyle name="Percent 3 9 4 2 3" xfId="8737"/>
    <cellStyle name="Percent 3 9 4 2 3 2" xfId="8738"/>
    <cellStyle name="Percent 3 9 4 2 4" xfId="8739"/>
    <cellStyle name="Percent 3 9 4 2 5" xfId="8740"/>
    <cellStyle name="Percent 3 9 4 3" xfId="8741"/>
    <cellStyle name="Percent 3 9 4 3 2" xfId="8742"/>
    <cellStyle name="Percent 3 9 4 3 2 2" xfId="8743"/>
    <cellStyle name="Percent 3 9 4 3 3" xfId="8744"/>
    <cellStyle name="Percent 3 9 4 3 3 2" xfId="8745"/>
    <cellStyle name="Percent 3 9 4 3 4" xfId="8746"/>
    <cellStyle name="Percent 3 9 4 4" xfId="8747"/>
    <cellStyle name="Percent 3 9 4 4 2" xfId="8748"/>
    <cellStyle name="Percent 3 9 4 4 2 2" xfId="8749"/>
    <cellStyle name="Percent 3 9 4 4 3" xfId="8750"/>
    <cellStyle name="Percent 3 9 4 4 3 2" xfId="8751"/>
    <cellStyle name="Percent 3 9 4 4 4" xfId="8752"/>
    <cellStyle name="Percent 3 9 4 5" xfId="8753"/>
    <cellStyle name="Percent 3 9 4 5 2" xfId="8754"/>
    <cellStyle name="Percent 3 9 4 5 2 2" xfId="8755"/>
    <cellStyle name="Percent 3 9 4 5 3" xfId="8756"/>
    <cellStyle name="Percent 3 9 4 5 3 2" xfId="8757"/>
    <cellStyle name="Percent 3 9 4 5 4" xfId="8758"/>
    <cellStyle name="Percent 3 9 4 5 4 2" xfId="8759"/>
    <cellStyle name="Percent 3 9 4 5 5" xfId="8760"/>
    <cellStyle name="Percent 3 9 4 6" xfId="8761"/>
    <cellStyle name="Percent 3 9 4 6 2" xfId="8762"/>
    <cellStyle name="Percent 3 9 4 6 2 2" xfId="8763"/>
    <cellStyle name="Percent 3 9 4 6 3" xfId="8764"/>
    <cellStyle name="Percent 3 9 4 6 3 2" xfId="8765"/>
    <cellStyle name="Percent 3 9 4 6 4" xfId="8766"/>
    <cellStyle name="Percent 3 9 4 7" xfId="8767"/>
    <cellStyle name="Percent 3 9 4 7 2" xfId="8768"/>
    <cellStyle name="Percent 3 9 4 8" xfId="8769"/>
    <cellStyle name="Percent 3 9 4 8 2" xfId="8770"/>
    <cellStyle name="Percent 3 9 4 9" xfId="8771"/>
    <cellStyle name="Percent 3 9 4 9 2" xfId="8772"/>
    <cellStyle name="Percent 3 9 5" xfId="8773"/>
    <cellStyle name="Percent 3 9 5 10" xfId="8774"/>
    <cellStyle name="Percent 3 9 5 11" xfId="8775"/>
    <cellStyle name="Percent 3 9 5 12" xfId="8776"/>
    <cellStyle name="Percent 3 9 5 2" xfId="8777"/>
    <cellStyle name="Percent 3 9 5 2 2" xfId="8778"/>
    <cellStyle name="Percent 3 9 5 2 2 2" xfId="8779"/>
    <cellStyle name="Percent 3 9 5 2 3" xfId="8780"/>
    <cellStyle name="Percent 3 9 5 2 3 2" xfId="8781"/>
    <cellStyle name="Percent 3 9 5 2 4" xfId="8782"/>
    <cellStyle name="Percent 3 9 5 2 5" xfId="8783"/>
    <cellStyle name="Percent 3 9 5 3" xfId="8784"/>
    <cellStyle name="Percent 3 9 5 3 2" xfId="8785"/>
    <cellStyle name="Percent 3 9 5 3 2 2" xfId="8786"/>
    <cellStyle name="Percent 3 9 5 3 3" xfId="8787"/>
    <cellStyle name="Percent 3 9 5 3 3 2" xfId="8788"/>
    <cellStyle name="Percent 3 9 5 3 4" xfId="8789"/>
    <cellStyle name="Percent 3 9 5 4" xfId="8790"/>
    <cellStyle name="Percent 3 9 5 4 2" xfId="8791"/>
    <cellStyle name="Percent 3 9 5 4 2 2" xfId="8792"/>
    <cellStyle name="Percent 3 9 5 4 3" xfId="8793"/>
    <cellStyle name="Percent 3 9 5 4 3 2" xfId="8794"/>
    <cellStyle name="Percent 3 9 5 4 4" xfId="8795"/>
    <cellStyle name="Percent 3 9 5 5" xfId="8796"/>
    <cellStyle name="Percent 3 9 5 5 2" xfId="8797"/>
    <cellStyle name="Percent 3 9 5 5 2 2" xfId="8798"/>
    <cellStyle name="Percent 3 9 5 5 3" xfId="8799"/>
    <cellStyle name="Percent 3 9 5 5 3 2" xfId="8800"/>
    <cellStyle name="Percent 3 9 5 5 4" xfId="8801"/>
    <cellStyle name="Percent 3 9 5 5 4 2" xfId="8802"/>
    <cellStyle name="Percent 3 9 5 5 5" xfId="8803"/>
    <cellStyle name="Percent 3 9 5 6" xfId="8804"/>
    <cellStyle name="Percent 3 9 5 6 2" xfId="8805"/>
    <cellStyle name="Percent 3 9 5 6 2 2" xfId="8806"/>
    <cellStyle name="Percent 3 9 5 6 3" xfId="8807"/>
    <cellStyle name="Percent 3 9 5 6 3 2" xfId="8808"/>
    <cellStyle name="Percent 3 9 5 6 4" xfId="8809"/>
    <cellStyle name="Percent 3 9 5 7" xfId="8810"/>
    <cellStyle name="Percent 3 9 5 7 2" xfId="8811"/>
    <cellStyle name="Percent 3 9 5 8" xfId="8812"/>
    <cellStyle name="Percent 3 9 5 8 2" xfId="8813"/>
    <cellStyle name="Percent 3 9 5 9" xfId="8814"/>
    <cellStyle name="Percent 3 9 5 9 2" xfId="8815"/>
    <cellStyle name="Percent 3 9 6" xfId="8816"/>
    <cellStyle name="Percent 3 9 6 10" xfId="8817"/>
    <cellStyle name="Percent 3 9 6 11" xfId="8818"/>
    <cellStyle name="Percent 3 9 6 12" xfId="8819"/>
    <cellStyle name="Percent 3 9 6 2" xfId="8820"/>
    <cellStyle name="Percent 3 9 6 2 2" xfId="8821"/>
    <cellStyle name="Percent 3 9 6 2 2 2" xfId="8822"/>
    <cellStyle name="Percent 3 9 6 2 3" xfId="8823"/>
    <cellStyle name="Percent 3 9 6 2 3 2" xfId="8824"/>
    <cellStyle name="Percent 3 9 6 2 4" xfId="8825"/>
    <cellStyle name="Percent 3 9 6 2 5" xfId="8826"/>
    <cellStyle name="Percent 3 9 6 3" xfId="8827"/>
    <cellStyle name="Percent 3 9 6 3 2" xfId="8828"/>
    <cellStyle name="Percent 3 9 6 3 2 2" xfId="8829"/>
    <cellStyle name="Percent 3 9 6 3 3" xfId="8830"/>
    <cellStyle name="Percent 3 9 6 3 3 2" xfId="8831"/>
    <cellStyle name="Percent 3 9 6 3 4" xfId="8832"/>
    <cellStyle name="Percent 3 9 6 4" xfId="8833"/>
    <cellStyle name="Percent 3 9 6 4 2" xfId="8834"/>
    <cellStyle name="Percent 3 9 6 4 2 2" xfId="8835"/>
    <cellStyle name="Percent 3 9 6 4 3" xfId="8836"/>
    <cellStyle name="Percent 3 9 6 4 3 2" xfId="8837"/>
    <cellStyle name="Percent 3 9 6 4 4" xfId="8838"/>
    <cellStyle name="Percent 3 9 6 5" xfId="8839"/>
    <cellStyle name="Percent 3 9 6 5 2" xfId="8840"/>
    <cellStyle name="Percent 3 9 6 5 2 2" xfId="8841"/>
    <cellStyle name="Percent 3 9 6 5 3" xfId="8842"/>
    <cellStyle name="Percent 3 9 6 5 3 2" xfId="8843"/>
    <cellStyle name="Percent 3 9 6 5 4" xfId="8844"/>
    <cellStyle name="Percent 3 9 6 5 4 2" xfId="8845"/>
    <cellStyle name="Percent 3 9 6 5 5" xfId="8846"/>
    <cellStyle name="Percent 3 9 6 6" xfId="8847"/>
    <cellStyle name="Percent 3 9 6 6 2" xfId="8848"/>
    <cellStyle name="Percent 3 9 6 6 2 2" xfId="8849"/>
    <cellStyle name="Percent 3 9 6 6 3" xfId="8850"/>
    <cellStyle name="Percent 3 9 6 6 3 2" xfId="8851"/>
    <cellStyle name="Percent 3 9 6 6 4" xfId="8852"/>
    <cellStyle name="Percent 3 9 6 7" xfId="8853"/>
    <cellStyle name="Percent 3 9 6 7 2" xfId="8854"/>
    <cellStyle name="Percent 3 9 6 8" xfId="8855"/>
    <cellStyle name="Percent 3 9 6 8 2" xfId="8856"/>
    <cellStyle name="Percent 3 9 6 9" xfId="8857"/>
    <cellStyle name="Percent 3 9 6 9 2" xfId="8858"/>
    <cellStyle name="Percent 3 9 7" xfId="8859"/>
    <cellStyle name="Percent 3 9 7 10" xfId="8860"/>
    <cellStyle name="Percent 3 9 7 11" xfId="8861"/>
    <cellStyle name="Percent 3 9 7 12" xfId="8862"/>
    <cellStyle name="Percent 3 9 7 2" xfId="8863"/>
    <cellStyle name="Percent 3 9 7 2 2" xfId="8864"/>
    <cellStyle name="Percent 3 9 7 2 2 2" xfId="8865"/>
    <cellStyle name="Percent 3 9 7 2 3" xfId="8866"/>
    <cellStyle name="Percent 3 9 7 2 3 2" xfId="8867"/>
    <cellStyle name="Percent 3 9 7 2 4" xfId="8868"/>
    <cellStyle name="Percent 3 9 7 2 5" xfId="8869"/>
    <cellStyle name="Percent 3 9 7 3" xfId="8870"/>
    <cellStyle name="Percent 3 9 7 3 2" xfId="8871"/>
    <cellStyle name="Percent 3 9 7 3 2 2" xfId="8872"/>
    <cellStyle name="Percent 3 9 7 3 3" xfId="8873"/>
    <cellStyle name="Percent 3 9 7 3 3 2" xfId="8874"/>
    <cellStyle name="Percent 3 9 7 3 4" xfId="8875"/>
    <cellStyle name="Percent 3 9 7 4" xfId="8876"/>
    <cellStyle name="Percent 3 9 7 4 2" xfId="8877"/>
    <cellStyle name="Percent 3 9 7 4 2 2" xfId="8878"/>
    <cellStyle name="Percent 3 9 7 4 3" xfId="8879"/>
    <cellStyle name="Percent 3 9 7 4 3 2" xfId="8880"/>
    <cellStyle name="Percent 3 9 7 4 4" xfId="8881"/>
    <cellStyle name="Percent 3 9 7 5" xfId="8882"/>
    <cellStyle name="Percent 3 9 7 5 2" xfId="8883"/>
    <cellStyle name="Percent 3 9 7 5 2 2" xfId="8884"/>
    <cellStyle name="Percent 3 9 7 5 3" xfId="8885"/>
    <cellStyle name="Percent 3 9 7 5 3 2" xfId="8886"/>
    <cellStyle name="Percent 3 9 7 5 4" xfId="8887"/>
    <cellStyle name="Percent 3 9 7 5 4 2" xfId="8888"/>
    <cellStyle name="Percent 3 9 7 5 5" xfId="8889"/>
    <cellStyle name="Percent 3 9 7 6" xfId="8890"/>
    <cellStyle name="Percent 3 9 7 6 2" xfId="8891"/>
    <cellStyle name="Percent 3 9 7 6 2 2" xfId="8892"/>
    <cellStyle name="Percent 3 9 7 6 3" xfId="8893"/>
    <cellStyle name="Percent 3 9 7 6 3 2" xfId="8894"/>
    <cellStyle name="Percent 3 9 7 6 4" xfId="8895"/>
    <cellStyle name="Percent 3 9 7 7" xfId="8896"/>
    <cellStyle name="Percent 3 9 7 7 2" xfId="8897"/>
    <cellStyle name="Percent 3 9 7 8" xfId="8898"/>
    <cellStyle name="Percent 3 9 7 8 2" xfId="8899"/>
    <cellStyle name="Percent 3 9 7 9" xfId="8900"/>
    <cellStyle name="Percent 3 9 7 9 2" xfId="8901"/>
    <cellStyle name="Percent 3 9 8" xfId="8902"/>
    <cellStyle name="Percent 3 9 8 10" xfId="8903"/>
    <cellStyle name="Percent 3 9 8 11" xfId="8904"/>
    <cellStyle name="Percent 3 9 8 12" xfId="8905"/>
    <cellStyle name="Percent 3 9 8 2" xfId="8906"/>
    <cellStyle name="Percent 3 9 8 2 2" xfId="8907"/>
    <cellStyle name="Percent 3 9 8 2 2 2" xfId="8908"/>
    <cellStyle name="Percent 3 9 8 2 3" xfId="8909"/>
    <cellStyle name="Percent 3 9 8 2 3 2" xfId="8910"/>
    <cellStyle name="Percent 3 9 8 2 4" xfId="8911"/>
    <cellStyle name="Percent 3 9 8 2 5" xfId="8912"/>
    <cellStyle name="Percent 3 9 8 3" xfId="8913"/>
    <cellStyle name="Percent 3 9 8 3 2" xfId="8914"/>
    <cellStyle name="Percent 3 9 8 3 2 2" xfId="8915"/>
    <cellStyle name="Percent 3 9 8 3 3" xfId="8916"/>
    <cellStyle name="Percent 3 9 8 3 3 2" xfId="8917"/>
    <cellStyle name="Percent 3 9 8 3 4" xfId="8918"/>
    <cellStyle name="Percent 3 9 8 4" xfId="8919"/>
    <cellStyle name="Percent 3 9 8 4 2" xfId="8920"/>
    <cellStyle name="Percent 3 9 8 4 2 2" xfId="8921"/>
    <cellStyle name="Percent 3 9 8 4 3" xfId="8922"/>
    <cellStyle name="Percent 3 9 8 4 3 2" xfId="8923"/>
    <cellStyle name="Percent 3 9 8 4 4" xfId="8924"/>
    <cellStyle name="Percent 3 9 8 5" xfId="8925"/>
    <cellStyle name="Percent 3 9 8 5 2" xfId="8926"/>
    <cellStyle name="Percent 3 9 8 5 2 2" xfId="8927"/>
    <cellStyle name="Percent 3 9 8 5 3" xfId="8928"/>
    <cellStyle name="Percent 3 9 8 5 3 2" xfId="8929"/>
    <cellStyle name="Percent 3 9 8 5 4" xfId="8930"/>
    <cellStyle name="Percent 3 9 8 5 4 2" xfId="8931"/>
    <cellStyle name="Percent 3 9 8 5 5" xfId="8932"/>
    <cellStyle name="Percent 3 9 8 6" xfId="8933"/>
    <cellStyle name="Percent 3 9 8 6 2" xfId="8934"/>
    <cellStyle name="Percent 3 9 8 6 2 2" xfId="8935"/>
    <cellStyle name="Percent 3 9 8 6 3" xfId="8936"/>
    <cellStyle name="Percent 3 9 8 6 3 2" xfId="8937"/>
    <cellStyle name="Percent 3 9 8 6 4" xfId="8938"/>
    <cellStyle name="Percent 3 9 8 7" xfId="8939"/>
    <cellStyle name="Percent 3 9 8 7 2" xfId="8940"/>
    <cellStyle name="Percent 3 9 8 8" xfId="8941"/>
    <cellStyle name="Percent 3 9 8 8 2" xfId="8942"/>
    <cellStyle name="Percent 3 9 8 9" xfId="8943"/>
    <cellStyle name="Percent 3 9 8 9 2" xfId="8944"/>
    <cellStyle name="Percent 3 9 9" xfId="8945"/>
    <cellStyle name="Percent 3 9 9 10" xfId="8946"/>
    <cellStyle name="Percent 3 9 9 11" xfId="8947"/>
    <cellStyle name="Percent 3 9 9 12" xfId="8948"/>
    <cellStyle name="Percent 3 9 9 2" xfId="8949"/>
    <cellStyle name="Percent 3 9 9 2 2" xfId="8950"/>
    <cellStyle name="Percent 3 9 9 2 2 2" xfId="8951"/>
    <cellStyle name="Percent 3 9 9 2 3" xfId="8952"/>
    <cellStyle name="Percent 3 9 9 2 3 2" xfId="8953"/>
    <cellStyle name="Percent 3 9 9 2 4" xfId="8954"/>
    <cellStyle name="Percent 3 9 9 2 5" xfId="8955"/>
    <cellStyle name="Percent 3 9 9 3" xfId="8956"/>
    <cellStyle name="Percent 3 9 9 3 2" xfId="8957"/>
    <cellStyle name="Percent 3 9 9 3 2 2" xfId="8958"/>
    <cellStyle name="Percent 3 9 9 3 3" xfId="8959"/>
    <cellStyle name="Percent 3 9 9 3 3 2" xfId="8960"/>
    <cellStyle name="Percent 3 9 9 3 4" xfId="8961"/>
    <cellStyle name="Percent 3 9 9 4" xfId="8962"/>
    <cellStyle name="Percent 3 9 9 4 2" xfId="8963"/>
    <cellStyle name="Percent 3 9 9 4 2 2" xfId="8964"/>
    <cellStyle name="Percent 3 9 9 4 3" xfId="8965"/>
    <cellStyle name="Percent 3 9 9 4 3 2" xfId="8966"/>
    <cellStyle name="Percent 3 9 9 4 4" xfId="8967"/>
    <cellStyle name="Percent 3 9 9 5" xfId="8968"/>
    <cellStyle name="Percent 3 9 9 5 2" xfId="8969"/>
    <cellStyle name="Percent 3 9 9 5 2 2" xfId="8970"/>
    <cellStyle name="Percent 3 9 9 5 3" xfId="8971"/>
    <cellStyle name="Percent 3 9 9 5 3 2" xfId="8972"/>
    <cellStyle name="Percent 3 9 9 5 4" xfId="8973"/>
    <cellStyle name="Percent 3 9 9 5 4 2" xfId="8974"/>
    <cellStyle name="Percent 3 9 9 5 5" xfId="8975"/>
    <cellStyle name="Percent 3 9 9 6" xfId="8976"/>
    <cellStyle name="Percent 3 9 9 6 2" xfId="8977"/>
    <cellStyle name="Percent 3 9 9 6 2 2" xfId="8978"/>
    <cellStyle name="Percent 3 9 9 6 3" xfId="8979"/>
    <cellStyle name="Percent 3 9 9 6 3 2" xfId="8980"/>
    <cellStyle name="Percent 3 9 9 6 4" xfId="8981"/>
    <cellStyle name="Percent 3 9 9 7" xfId="8982"/>
    <cellStyle name="Percent 3 9 9 7 2" xfId="8983"/>
    <cellStyle name="Percent 3 9 9 8" xfId="8984"/>
    <cellStyle name="Percent 3 9 9 8 2" xfId="8985"/>
    <cellStyle name="Percent 3 9 9 9" xfId="8986"/>
    <cellStyle name="Percent 3 9 9 9 2" xfId="8987"/>
    <cellStyle name="Percent 31" xfId="8988"/>
    <cellStyle name="Percent 31 10" xfId="8989"/>
    <cellStyle name="Percent 31 11" xfId="8990"/>
    <cellStyle name="Percent 31 12" xfId="8991"/>
    <cellStyle name="Percent 31 2" xfId="8992"/>
    <cellStyle name="Percent 31 2 2" xfId="8993"/>
    <cellStyle name="Percent 31 2 2 2" xfId="8994"/>
    <cellStyle name="Percent 31 2 3" xfId="8995"/>
    <cellStyle name="Percent 31 2 3 2" xfId="8996"/>
    <cellStyle name="Percent 31 2 4" xfId="8997"/>
    <cellStyle name="Percent 31 2 5" xfId="8998"/>
    <cellStyle name="Percent 31 3" xfId="8999"/>
    <cellStyle name="Percent 31 3 2" xfId="9000"/>
    <cellStyle name="Percent 31 3 2 2" xfId="9001"/>
    <cellStyle name="Percent 31 3 3" xfId="9002"/>
    <cellStyle name="Percent 31 3 3 2" xfId="9003"/>
    <cellStyle name="Percent 31 3 4" xfId="9004"/>
    <cellStyle name="Percent 31 4" xfId="9005"/>
    <cellStyle name="Percent 31 4 2" xfId="9006"/>
    <cellStyle name="Percent 31 4 2 2" xfId="9007"/>
    <cellStyle name="Percent 31 4 3" xfId="9008"/>
    <cellStyle name="Percent 31 4 3 2" xfId="9009"/>
    <cellStyle name="Percent 31 4 4" xfId="9010"/>
    <cellStyle name="Percent 31 5" xfId="9011"/>
    <cellStyle name="Percent 31 5 2" xfId="9012"/>
    <cellStyle name="Percent 31 5 2 2" xfId="9013"/>
    <cellStyle name="Percent 31 5 3" xfId="9014"/>
    <cellStyle name="Percent 31 5 3 2" xfId="9015"/>
    <cellStyle name="Percent 31 5 4" xfId="9016"/>
    <cellStyle name="Percent 31 5 4 2" xfId="9017"/>
    <cellStyle name="Percent 31 5 5" xfId="9018"/>
    <cellStyle name="Percent 31 6" xfId="9019"/>
    <cellStyle name="Percent 31 6 2" xfId="9020"/>
    <cellStyle name="Percent 31 6 2 2" xfId="9021"/>
    <cellStyle name="Percent 31 6 3" xfId="9022"/>
    <cellStyle name="Percent 31 6 3 2" xfId="9023"/>
    <cellStyle name="Percent 31 6 4" xfId="9024"/>
    <cellStyle name="Percent 31 7" xfId="9025"/>
    <cellStyle name="Percent 31 7 2" xfId="9026"/>
    <cellStyle name="Percent 31 8" xfId="9027"/>
    <cellStyle name="Percent 31 8 2" xfId="9028"/>
    <cellStyle name="Percent 31 9" xfId="9029"/>
    <cellStyle name="Percent 31 9 2" xfId="9030"/>
    <cellStyle name="Percent 4" xfId="9031"/>
    <cellStyle name="Percent 4 10" xfId="9032"/>
    <cellStyle name="Percent 4 10 10" xfId="9033"/>
    <cellStyle name="Percent 4 10 11" xfId="9034"/>
    <cellStyle name="Percent 4 10 12" xfId="9035"/>
    <cellStyle name="Percent 4 10 2" xfId="9036"/>
    <cellStyle name="Percent 4 10 2 2" xfId="9037"/>
    <cellStyle name="Percent 4 10 2 2 2" xfId="9038"/>
    <cellStyle name="Percent 4 10 2 3" xfId="9039"/>
    <cellStyle name="Percent 4 10 2 3 2" xfId="9040"/>
    <cellStyle name="Percent 4 10 2 4" xfId="9041"/>
    <cellStyle name="Percent 4 10 2 5" xfId="9042"/>
    <cellStyle name="Percent 4 10 3" xfId="9043"/>
    <cellStyle name="Percent 4 10 3 2" xfId="9044"/>
    <cellStyle name="Percent 4 10 3 2 2" xfId="9045"/>
    <cellStyle name="Percent 4 10 3 3" xfId="9046"/>
    <cellStyle name="Percent 4 10 3 3 2" xfId="9047"/>
    <cellStyle name="Percent 4 10 3 4" xfId="9048"/>
    <cellStyle name="Percent 4 10 4" xfId="9049"/>
    <cellStyle name="Percent 4 10 4 2" xfId="9050"/>
    <cellStyle name="Percent 4 10 4 2 2" xfId="9051"/>
    <cellStyle name="Percent 4 10 4 3" xfId="9052"/>
    <cellStyle name="Percent 4 10 4 3 2" xfId="9053"/>
    <cellStyle name="Percent 4 10 4 4" xfId="9054"/>
    <cellStyle name="Percent 4 10 5" xfId="9055"/>
    <cellStyle name="Percent 4 10 5 2" xfId="9056"/>
    <cellStyle name="Percent 4 10 5 2 2" xfId="9057"/>
    <cellStyle name="Percent 4 10 5 3" xfId="9058"/>
    <cellStyle name="Percent 4 10 5 3 2" xfId="9059"/>
    <cellStyle name="Percent 4 10 5 4" xfId="9060"/>
    <cellStyle name="Percent 4 10 5 4 2" xfId="9061"/>
    <cellStyle name="Percent 4 10 5 5" xfId="9062"/>
    <cellStyle name="Percent 4 10 6" xfId="9063"/>
    <cellStyle name="Percent 4 10 6 2" xfId="9064"/>
    <cellStyle name="Percent 4 10 6 2 2" xfId="9065"/>
    <cellStyle name="Percent 4 10 6 3" xfId="9066"/>
    <cellStyle name="Percent 4 10 6 3 2" xfId="9067"/>
    <cellStyle name="Percent 4 10 6 4" xfId="9068"/>
    <cellStyle name="Percent 4 10 7" xfId="9069"/>
    <cellStyle name="Percent 4 10 7 2" xfId="9070"/>
    <cellStyle name="Percent 4 10 8" xfId="9071"/>
    <cellStyle name="Percent 4 10 8 2" xfId="9072"/>
    <cellStyle name="Percent 4 10 9" xfId="9073"/>
    <cellStyle name="Percent 4 10 9 2" xfId="9074"/>
    <cellStyle name="Percent 4 11" xfId="9075"/>
    <cellStyle name="Percent 4 11 10" xfId="9076"/>
    <cellStyle name="Percent 4 11 11" xfId="9077"/>
    <cellStyle name="Percent 4 11 12" xfId="9078"/>
    <cellStyle name="Percent 4 11 2" xfId="9079"/>
    <cellStyle name="Percent 4 11 2 2" xfId="9080"/>
    <cellStyle name="Percent 4 11 2 2 2" xfId="9081"/>
    <cellStyle name="Percent 4 11 2 3" xfId="9082"/>
    <cellStyle name="Percent 4 11 2 3 2" xfId="9083"/>
    <cellStyle name="Percent 4 11 2 4" xfId="9084"/>
    <cellStyle name="Percent 4 11 2 5" xfId="9085"/>
    <cellStyle name="Percent 4 11 3" xfId="9086"/>
    <cellStyle name="Percent 4 11 3 2" xfId="9087"/>
    <cellStyle name="Percent 4 11 3 2 2" xfId="9088"/>
    <cellStyle name="Percent 4 11 3 3" xfId="9089"/>
    <cellStyle name="Percent 4 11 3 3 2" xfId="9090"/>
    <cellStyle name="Percent 4 11 3 4" xfId="9091"/>
    <cellStyle name="Percent 4 11 4" xfId="9092"/>
    <cellStyle name="Percent 4 11 4 2" xfId="9093"/>
    <cellStyle name="Percent 4 11 4 2 2" xfId="9094"/>
    <cellStyle name="Percent 4 11 4 3" xfId="9095"/>
    <cellStyle name="Percent 4 11 4 3 2" xfId="9096"/>
    <cellStyle name="Percent 4 11 4 4" xfId="9097"/>
    <cellStyle name="Percent 4 11 5" xfId="9098"/>
    <cellStyle name="Percent 4 11 5 2" xfId="9099"/>
    <cellStyle name="Percent 4 11 5 2 2" xfId="9100"/>
    <cellStyle name="Percent 4 11 5 3" xfId="9101"/>
    <cellStyle name="Percent 4 11 5 3 2" xfId="9102"/>
    <cellStyle name="Percent 4 11 5 4" xfId="9103"/>
    <cellStyle name="Percent 4 11 5 4 2" xfId="9104"/>
    <cellStyle name="Percent 4 11 5 5" xfId="9105"/>
    <cellStyle name="Percent 4 11 6" xfId="9106"/>
    <cellStyle name="Percent 4 11 6 2" xfId="9107"/>
    <cellStyle name="Percent 4 11 6 2 2" xfId="9108"/>
    <cellStyle name="Percent 4 11 6 3" xfId="9109"/>
    <cellStyle name="Percent 4 11 6 3 2" xfId="9110"/>
    <cellStyle name="Percent 4 11 6 4" xfId="9111"/>
    <cellStyle name="Percent 4 11 7" xfId="9112"/>
    <cellStyle name="Percent 4 11 7 2" xfId="9113"/>
    <cellStyle name="Percent 4 11 8" xfId="9114"/>
    <cellStyle name="Percent 4 11 8 2" xfId="9115"/>
    <cellStyle name="Percent 4 11 9" xfId="9116"/>
    <cellStyle name="Percent 4 11 9 2" xfId="9117"/>
    <cellStyle name="Percent 4 12" xfId="9118"/>
    <cellStyle name="Percent 4 12 10" xfId="9119"/>
    <cellStyle name="Percent 4 12 11" xfId="9120"/>
    <cellStyle name="Percent 4 12 12" xfId="9121"/>
    <cellStyle name="Percent 4 12 2" xfId="9122"/>
    <cellStyle name="Percent 4 12 2 2" xfId="9123"/>
    <cellStyle name="Percent 4 12 2 2 2" xfId="9124"/>
    <cellStyle name="Percent 4 12 2 3" xfId="9125"/>
    <cellStyle name="Percent 4 12 2 3 2" xfId="9126"/>
    <cellStyle name="Percent 4 12 2 4" xfId="9127"/>
    <cellStyle name="Percent 4 12 2 5" xfId="9128"/>
    <cellStyle name="Percent 4 12 3" xfId="9129"/>
    <cellStyle name="Percent 4 12 3 2" xfId="9130"/>
    <cellStyle name="Percent 4 12 3 2 2" xfId="9131"/>
    <cellStyle name="Percent 4 12 3 3" xfId="9132"/>
    <cellStyle name="Percent 4 12 3 3 2" xfId="9133"/>
    <cellStyle name="Percent 4 12 3 4" xfId="9134"/>
    <cellStyle name="Percent 4 12 4" xfId="9135"/>
    <cellStyle name="Percent 4 12 4 2" xfId="9136"/>
    <cellStyle name="Percent 4 12 4 2 2" xfId="9137"/>
    <cellStyle name="Percent 4 12 4 3" xfId="9138"/>
    <cellStyle name="Percent 4 12 4 3 2" xfId="9139"/>
    <cellStyle name="Percent 4 12 4 4" xfId="9140"/>
    <cellStyle name="Percent 4 12 5" xfId="9141"/>
    <cellStyle name="Percent 4 12 5 2" xfId="9142"/>
    <cellStyle name="Percent 4 12 5 2 2" xfId="9143"/>
    <cellStyle name="Percent 4 12 5 3" xfId="9144"/>
    <cellStyle name="Percent 4 12 5 3 2" xfId="9145"/>
    <cellStyle name="Percent 4 12 5 4" xfId="9146"/>
    <cellStyle name="Percent 4 12 5 4 2" xfId="9147"/>
    <cellStyle name="Percent 4 12 5 5" xfId="9148"/>
    <cellStyle name="Percent 4 12 6" xfId="9149"/>
    <cellStyle name="Percent 4 12 6 2" xfId="9150"/>
    <cellStyle name="Percent 4 12 6 2 2" xfId="9151"/>
    <cellStyle name="Percent 4 12 6 3" xfId="9152"/>
    <cellStyle name="Percent 4 12 6 3 2" xfId="9153"/>
    <cellStyle name="Percent 4 12 6 4" xfId="9154"/>
    <cellStyle name="Percent 4 12 7" xfId="9155"/>
    <cellStyle name="Percent 4 12 7 2" xfId="9156"/>
    <cellStyle name="Percent 4 12 8" xfId="9157"/>
    <cellStyle name="Percent 4 12 8 2" xfId="9158"/>
    <cellStyle name="Percent 4 12 9" xfId="9159"/>
    <cellStyle name="Percent 4 12 9 2" xfId="9160"/>
    <cellStyle name="Percent 4 13" xfId="9161"/>
    <cellStyle name="Percent 4 13 10" xfId="9162"/>
    <cellStyle name="Percent 4 13 11" xfId="9163"/>
    <cellStyle name="Percent 4 13 12" xfId="9164"/>
    <cellStyle name="Percent 4 13 2" xfId="9165"/>
    <cellStyle name="Percent 4 13 2 2" xfId="9166"/>
    <cellStyle name="Percent 4 13 2 2 2" xfId="9167"/>
    <cellStyle name="Percent 4 13 2 3" xfId="9168"/>
    <cellStyle name="Percent 4 13 2 3 2" xfId="9169"/>
    <cellStyle name="Percent 4 13 2 4" xfId="9170"/>
    <cellStyle name="Percent 4 13 2 5" xfId="9171"/>
    <cellStyle name="Percent 4 13 3" xfId="9172"/>
    <cellStyle name="Percent 4 13 3 2" xfId="9173"/>
    <cellStyle name="Percent 4 13 3 2 2" xfId="9174"/>
    <cellStyle name="Percent 4 13 3 3" xfId="9175"/>
    <cellStyle name="Percent 4 13 3 3 2" xfId="9176"/>
    <cellStyle name="Percent 4 13 3 4" xfId="9177"/>
    <cellStyle name="Percent 4 13 4" xfId="9178"/>
    <cellStyle name="Percent 4 13 4 2" xfId="9179"/>
    <cellStyle name="Percent 4 13 4 2 2" xfId="9180"/>
    <cellStyle name="Percent 4 13 4 3" xfId="9181"/>
    <cellStyle name="Percent 4 13 4 3 2" xfId="9182"/>
    <cellStyle name="Percent 4 13 4 4" xfId="9183"/>
    <cellStyle name="Percent 4 13 5" xfId="9184"/>
    <cellStyle name="Percent 4 13 5 2" xfId="9185"/>
    <cellStyle name="Percent 4 13 5 2 2" xfId="9186"/>
    <cellStyle name="Percent 4 13 5 3" xfId="9187"/>
    <cellStyle name="Percent 4 13 5 3 2" xfId="9188"/>
    <cellStyle name="Percent 4 13 5 4" xfId="9189"/>
    <cellStyle name="Percent 4 13 5 4 2" xfId="9190"/>
    <cellStyle name="Percent 4 13 5 5" xfId="9191"/>
    <cellStyle name="Percent 4 13 6" xfId="9192"/>
    <cellStyle name="Percent 4 13 6 2" xfId="9193"/>
    <cellStyle name="Percent 4 13 6 2 2" xfId="9194"/>
    <cellStyle name="Percent 4 13 6 3" xfId="9195"/>
    <cellStyle name="Percent 4 13 6 3 2" xfId="9196"/>
    <cellStyle name="Percent 4 13 6 4" xfId="9197"/>
    <cellStyle name="Percent 4 13 7" xfId="9198"/>
    <cellStyle name="Percent 4 13 7 2" xfId="9199"/>
    <cellStyle name="Percent 4 13 8" xfId="9200"/>
    <cellStyle name="Percent 4 13 8 2" xfId="9201"/>
    <cellStyle name="Percent 4 13 9" xfId="9202"/>
    <cellStyle name="Percent 4 13 9 2" xfId="9203"/>
    <cellStyle name="Percent 4 14" xfId="9204"/>
    <cellStyle name="Percent 4 14 10" xfId="9205"/>
    <cellStyle name="Percent 4 14 10 2" xfId="9206"/>
    <cellStyle name="Percent 4 14 11" xfId="9207"/>
    <cellStyle name="Percent 4 14 12" xfId="9208"/>
    <cellStyle name="Percent 4 14 13" xfId="9209"/>
    <cellStyle name="Percent 4 14 2" xfId="9210"/>
    <cellStyle name="Percent 4 14 2 10" xfId="9211"/>
    <cellStyle name="Percent 4 14 2 2" xfId="9212"/>
    <cellStyle name="Percent 4 14 2 2 2" xfId="9213"/>
    <cellStyle name="Percent 4 14 2 2 2 2" xfId="9214"/>
    <cellStyle name="Percent 4 14 2 2 3" xfId="9215"/>
    <cellStyle name="Percent 4 14 2 2 3 2" xfId="9216"/>
    <cellStyle name="Percent 4 14 2 2 4" xfId="9217"/>
    <cellStyle name="Percent 4 14 2 3" xfId="9218"/>
    <cellStyle name="Percent 4 14 2 3 2" xfId="9219"/>
    <cellStyle name="Percent 4 14 2 3 2 2" xfId="9220"/>
    <cellStyle name="Percent 4 14 2 3 3" xfId="9221"/>
    <cellStyle name="Percent 4 14 2 3 3 2" xfId="9222"/>
    <cellStyle name="Percent 4 14 2 3 4" xfId="9223"/>
    <cellStyle name="Percent 4 14 2 4" xfId="9224"/>
    <cellStyle name="Percent 4 14 2 4 2" xfId="9225"/>
    <cellStyle name="Percent 4 14 2 4 2 2" xfId="9226"/>
    <cellStyle name="Percent 4 14 2 4 3" xfId="9227"/>
    <cellStyle name="Percent 4 14 2 4 3 2" xfId="9228"/>
    <cellStyle name="Percent 4 14 2 4 4" xfId="9229"/>
    <cellStyle name="Percent 4 14 2 4 4 2" xfId="9230"/>
    <cellStyle name="Percent 4 14 2 4 5" xfId="9231"/>
    <cellStyle name="Percent 4 14 2 5" xfId="9232"/>
    <cellStyle name="Percent 4 14 2 5 2" xfId="9233"/>
    <cellStyle name="Percent 4 14 2 5 2 2" xfId="9234"/>
    <cellStyle name="Percent 4 14 2 5 3" xfId="9235"/>
    <cellStyle name="Percent 4 14 2 5 3 2" xfId="9236"/>
    <cellStyle name="Percent 4 14 2 5 4" xfId="9237"/>
    <cellStyle name="Percent 4 14 2 6" xfId="9238"/>
    <cellStyle name="Percent 4 14 2 6 2" xfId="9239"/>
    <cellStyle name="Percent 4 14 2 7" xfId="9240"/>
    <cellStyle name="Percent 4 14 2 7 2" xfId="9241"/>
    <cellStyle name="Percent 4 14 2 8" xfId="9242"/>
    <cellStyle name="Percent 4 14 2 8 2" xfId="9243"/>
    <cellStyle name="Percent 4 14 2 9" xfId="9244"/>
    <cellStyle name="Percent 4 14 3" xfId="9245"/>
    <cellStyle name="Percent 4 14 3 2" xfId="9246"/>
    <cellStyle name="Percent 4 14 3 2 2" xfId="9247"/>
    <cellStyle name="Percent 4 14 3 3" xfId="9248"/>
    <cellStyle name="Percent 4 14 3 3 2" xfId="9249"/>
    <cellStyle name="Percent 4 14 3 4" xfId="9250"/>
    <cellStyle name="Percent 4 14 3 5" xfId="9251"/>
    <cellStyle name="Percent 4 14 4" xfId="9252"/>
    <cellStyle name="Percent 4 14 4 2" xfId="9253"/>
    <cellStyle name="Percent 4 14 4 2 2" xfId="9254"/>
    <cellStyle name="Percent 4 14 4 3" xfId="9255"/>
    <cellStyle name="Percent 4 14 4 3 2" xfId="9256"/>
    <cellStyle name="Percent 4 14 4 4" xfId="9257"/>
    <cellStyle name="Percent 4 14 5" xfId="9258"/>
    <cellStyle name="Percent 4 14 5 2" xfId="9259"/>
    <cellStyle name="Percent 4 14 5 2 2" xfId="9260"/>
    <cellStyle name="Percent 4 14 5 3" xfId="9261"/>
    <cellStyle name="Percent 4 14 5 3 2" xfId="9262"/>
    <cellStyle name="Percent 4 14 5 4" xfId="9263"/>
    <cellStyle name="Percent 4 14 6" xfId="9264"/>
    <cellStyle name="Percent 4 14 6 2" xfId="9265"/>
    <cellStyle name="Percent 4 14 6 2 2" xfId="9266"/>
    <cellStyle name="Percent 4 14 6 3" xfId="9267"/>
    <cellStyle name="Percent 4 14 6 3 2" xfId="9268"/>
    <cellStyle name="Percent 4 14 6 4" xfId="9269"/>
    <cellStyle name="Percent 4 14 6 4 2" xfId="9270"/>
    <cellStyle name="Percent 4 14 6 5" xfId="9271"/>
    <cellStyle name="Percent 4 14 7" xfId="9272"/>
    <cellStyle name="Percent 4 14 7 2" xfId="9273"/>
    <cellStyle name="Percent 4 14 7 2 2" xfId="9274"/>
    <cellStyle name="Percent 4 14 7 3" xfId="9275"/>
    <cellStyle name="Percent 4 14 7 3 2" xfId="9276"/>
    <cellStyle name="Percent 4 14 7 4" xfId="9277"/>
    <cellStyle name="Percent 4 14 8" xfId="9278"/>
    <cellStyle name="Percent 4 14 8 2" xfId="9279"/>
    <cellStyle name="Percent 4 14 9" xfId="9280"/>
    <cellStyle name="Percent 4 14 9 2" xfId="9281"/>
    <cellStyle name="Percent 4 15" xfId="9282"/>
    <cellStyle name="Percent 4 15 10" xfId="9283"/>
    <cellStyle name="Percent 4 15 11" xfId="9284"/>
    <cellStyle name="Percent 4 15 12" xfId="9285"/>
    <cellStyle name="Percent 4 15 2" xfId="9286"/>
    <cellStyle name="Percent 4 15 2 2" xfId="9287"/>
    <cellStyle name="Percent 4 15 2 2 2" xfId="9288"/>
    <cellStyle name="Percent 4 15 2 3" xfId="9289"/>
    <cellStyle name="Percent 4 15 2 3 2" xfId="9290"/>
    <cellStyle name="Percent 4 15 2 4" xfId="9291"/>
    <cellStyle name="Percent 4 15 2 5" xfId="9292"/>
    <cellStyle name="Percent 4 15 3" xfId="9293"/>
    <cellStyle name="Percent 4 15 3 2" xfId="9294"/>
    <cellStyle name="Percent 4 15 3 2 2" xfId="9295"/>
    <cellStyle name="Percent 4 15 3 3" xfId="9296"/>
    <cellStyle name="Percent 4 15 3 3 2" xfId="9297"/>
    <cellStyle name="Percent 4 15 3 4" xfId="9298"/>
    <cellStyle name="Percent 4 15 4" xfId="9299"/>
    <cellStyle name="Percent 4 15 4 2" xfId="9300"/>
    <cellStyle name="Percent 4 15 4 2 2" xfId="9301"/>
    <cellStyle name="Percent 4 15 4 3" xfId="9302"/>
    <cellStyle name="Percent 4 15 4 3 2" xfId="9303"/>
    <cellStyle name="Percent 4 15 4 4" xfId="9304"/>
    <cellStyle name="Percent 4 15 5" xfId="9305"/>
    <cellStyle name="Percent 4 15 5 2" xfId="9306"/>
    <cellStyle name="Percent 4 15 5 2 2" xfId="9307"/>
    <cellStyle name="Percent 4 15 5 3" xfId="9308"/>
    <cellStyle name="Percent 4 15 5 3 2" xfId="9309"/>
    <cellStyle name="Percent 4 15 5 4" xfId="9310"/>
    <cellStyle name="Percent 4 15 5 4 2" xfId="9311"/>
    <cellStyle name="Percent 4 15 5 5" xfId="9312"/>
    <cellStyle name="Percent 4 15 6" xfId="9313"/>
    <cellStyle name="Percent 4 15 6 2" xfId="9314"/>
    <cellStyle name="Percent 4 15 6 2 2" xfId="9315"/>
    <cellStyle name="Percent 4 15 6 3" xfId="9316"/>
    <cellStyle name="Percent 4 15 6 3 2" xfId="9317"/>
    <cellStyle name="Percent 4 15 6 4" xfId="9318"/>
    <cellStyle name="Percent 4 15 7" xfId="9319"/>
    <cellStyle name="Percent 4 15 7 2" xfId="9320"/>
    <cellStyle name="Percent 4 15 8" xfId="9321"/>
    <cellStyle name="Percent 4 15 8 2" xfId="9322"/>
    <cellStyle name="Percent 4 15 9" xfId="9323"/>
    <cellStyle name="Percent 4 15 9 2" xfId="9324"/>
    <cellStyle name="Percent 4 16" xfId="9325"/>
    <cellStyle name="Percent 4 16 10" xfId="9326"/>
    <cellStyle name="Percent 4 16 11" xfId="9327"/>
    <cellStyle name="Percent 4 16 12" xfId="9328"/>
    <cellStyle name="Percent 4 16 2" xfId="9329"/>
    <cellStyle name="Percent 4 16 2 2" xfId="9330"/>
    <cellStyle name="Percent 4 16 2 2 2" xfId="9331"/>
    <cellStyle name="Percent 4 16 2 3" xfId="9332"/>
    <cellStyle name="Percent 4 16 2 3 2" xfId="9333"/>
    <cellStyle name="Percent 4 16 2 4" xfId="9334"/>
    <cellStyle name="Percent 4 16 2 5" xfId="9335"/>
    <cellStyle name="Percent 4 16 2 6" xfId="9336"/>
    <cellStyle name="Percent 4 16 3" xfId="9337"/>
    <cellStyle name="Percent 4 16 3 2" xfId="9338"/>
    <cellStyle name="Percent 4 16 3 2 2" xfId="9339"/>
    <cellStyle name="Percent 4 16 3 3" xfId="9340"/>
    <cellStyle name="Percent 4 16 3 3 2" xfId="9341"/>
    <cellStyle name="Percent 4 16 3 4" xfId="9342"/>
    <cellStyle name="Percent 4 16 4" xfId="9343"/>
    <cellStyle name="Percent 4 16 4 2" xfId="9344"/>
    <cellStyle name="Percent 4 16 4 2 2" xfId="9345"/>
    <cellStyle name="Percent 4 16 4 3" xfId="9346"/>
    <cellStyle name="Percent 4 16 4 3 2" xfId="9347"/>
    <cellStyle name="Percent 4 16 4 4" xfId="9348"/>
    <cellStyle name="Percent 4 16 5" xfId="9349"/>
    <cellStyle name="Percent 4 16 5 2" xfId="9350"/>
    <cellStyle name="Percent 4 16 5 2 2" xfId="9351"/>
    <cellStyle name="Percent 4 16 5 3" xfId="9352"/>
    <cellStyle name="Percent 4 16 5 3 2" xfId="9353"/>
    <cellStyle name="Percent 4 16 5 4" xfId="9354"/>
    <cellStyle name="Percent 4 16 5 4 2" xfId="9355"/>
    <cellStyle name="Percent 4 16 5 5" xfId="9356"/>
    <cellStyle name="Percent 4 16 6" xfId="9357"/>
    <cellStyle name="Percent 4 16 6 2" xfId="9358"/>
    <cellStyle name="Percent 4 16 6 2 2" xfId="9359"/>
    <cellStyle name="Percent 4 16 6 3" xfId="9360"/>
    <cellStyle name="Percent 4 16 6 3 2" xfId="9361"/>
    <cellStyle name="Percent 4 16 6 4" xfId="9362"/>
    <cellStyle name="Percent 4 16 7" xfId="9363"/>
    <cellStyle name="Percent 4 16 7 2" xfId="9364"/>
    <cellStyle name="Percent 4 16 8" xfId="9365"/>
    <cellStyle name="Percent 4 16 8 2" xfId="9366"/>
    <cellStyle name="Percent 4 16 9" xfId="9367"/>
    <cellStyle name="Percent 4 16 9 2" xfId="9368"/>
    <cellStyle name="Percent 4 17" xfId="9369"/>
    <cellStyle name="Percent 4 17 10" xfId="9370"/>
    <cellStyle name="Percent 4 17 11" xfId="9371"/>
    <cellStyle name="Percent 4 17 12" xfId="9372"/>
    <cellStyle name="Percent 4 17 2" xfId="9373"/>
    <cellStyle name="Percent 4 17 2 2" xfId="9374"/>
    <cellStyle name="Percent 4 17 2 2 2" xfId="9375"/>
    <cellStyle name="Percent 4 17 2 3" xfId="9376"/>
    <cellStyle name="Percent 4 17 2 3 2" xfId="9377"/>
    <cellStyle name="Percent 4 17 2 4" xfId="9378"/>
    <cellStyle name="Percent 4 17 2 5" xfId="9379"/>
    <cellStyle name="Percent 4 17 3" xfId="9380"/>
    <cellStyle name="Percent 4 17 3 2" xfId="9381"/>
    <cellStyle name="Percent 4 17 3 2 2" xfId="9382"/>
    <cellStyle name="Percent 4 17 3 3" xfId="9383"/>
    <cellStyle name="Percent 4 17 3 3 2" xfId="9384"/>
    <cellStyle name="Percent 4 17 3 4" xfId="9385"/>
    <cellStyle name="Percent 4 17 4" xfId="9386"/>
    <cellStyle name="Percent 4 17 4 2" xfId="9387"/>
    <cellStyle name="Percent 4 17 4 2 2" xfId="9388"/>
    <cellStyle name="Percent 4 17 4 3" xfId="9389"/>
    <cellStyle name="Percent 4 17 4 3 2" xfId="9390"/>
    <cellStyle name="Percent 4 17 4 4" xfId="9391"/>
    <cellStyle name="Percent 4 17 5" xfId="9392"/>
    <cellStyle name="Percent 4 17 5 2" xfId="9393"/>
    <cellStyle name="Percent 4 17 5 2 2" xfId="9394"/>
    <cellStyle name="Percent 4 17 5 3" xfId="9395"/>
    <cellStyle name="Percent 4 17 5 3 2" xfId="9396"/>
    <cellStyle name="Percent 4 17 5 4" xfId="9397"/>
    <cellStyle name="Percent 4 17 5 4 2" xfId="9398"/>
    <cellStyle name="Percent 4 17 5 5" xfId="9399"/>
    <cellStyle name="Percent 4 17 6" xfId="9400"/>
    <cellStyle name="Percent 4 17 6 2" xfId="9401"/>
    <cellStyle name="Percent 4 17 6 2 2" xfId="9402"/>
    <cellStyle name="Percent 4 17 6 3" xfId="9403"/>
    <cellStyle name="Percent 4 17 6 3 2" xfId="9404"/>
    <cellStyle name="Percent 4 17 6 4" xfId="9405"/>
    <cellStyle name="Percent 4 17 7" xfId="9406"/>
    <cellStyle name="Percent 4 17 7 2" xfId="9407"/>
    <cellStyle name="Percent 4 17 8" xfId="9408"/>
    <cellStyle name="Percent 4 17 8 2" xfId="9409"/>
    <cellStyle name="Percent 4 17 9" xfId="9410"/>
    <cellStyle name="Percent 4 17 9 2" xfId="9411"/>
    <cellStyle name="Percent 4 18" xfId="9412"/>
    <cellStyle name="Percent 4 18 10" xfId="9413"/>
    <cellStyle name="Percent 4 18 11" xfId="9414"/>
    <cellStyle name="Percent 4 18 12" xfId="9415"/>
    <cellStyle name="Percent 4 18 2" xfId="9416"/>
    <cellStyle name="Percent 4 18 2 2" xfId="9417"/>
    <cellStyle name="Percent 4 18 2 2 2" xfId="9418"/>
    <cellStyle name="Percent 4 18 2 3" xfId="9419"/>
    <cellStyle name="Percent 4 18 2 3 2" xfId="9420"/>
    <cellStyle name="Percent 4 18 2 4" xfId="9421"/>
    <cellStyle name="Percent 4 18 2 5" xfId="9422"/>
    <cellStyle name="Percent 4 18 3" xfId="9423"/>
    <cellStyle name="Percent 4 18 3 2" xfId="9424"/>
    <cellStyle name="Percent 4 18 3 2 2" xfId="9425"/>
    <cellStyle name="Percent 4 18 3 3" xfId="9426"/>
    <cellStyle name="Percent 4 18 3 3 2" xfId="9427"/>
    <cellStyle name="Percent 4 18 3 4" xfId="9428"/>
    <cellStyle name="Percent 4 18 4" xfId="9429"/>
    <cellStyle name="Percent 4 18 4 2" xfId="9430"/>
    <cellStyle name="Percent 4 18 4 2 2" xfId="9431"/>
    <cellStyle name="Percent 4 18 4 3" xfId="9432"/>
    <cellStyle name="Percent 4 18 4 3 2" xfId="9433"/>
    <cellStyle name="Percent 4 18 4 4" xfId="9434"/>
    <cellStyle name="Percent 4 18 5" xfId="9435"/>
    <cellStyle name="Percent 4 18 5 2" xfId="9436"/>
    <cellStyle name="Percent 4 18 5 2 2" xfId="9437"/>
    <cellStyle name="Percent 4 18 5 3" xfId="9438"/>
    <cellStyle name="Percent 4 18 5 3 2" xfId="9439"/>
    <cellStyle name="Percent 4 18 5 4" xfId="9440"/>
    <cellStyle name="Percent 4 18 5 4 2" xfId="9441"/>
    <cellStyle name="Percent 4 18 5 5" xfId="9442"/>
    <cellStyle name="Percent 4 18 6" xfId="9443"/>
    <cellStyle name="Percent 4 18 6 2" xfId="9444"/>
    <cellStyle name="Percent 4 18 6 2 2" xfId="9445"/>
    <cellStyle name="Percent 4 18 6 3" xfId="9446"/>
    <cellStyle name="Percent 4 18 6 3 2" xfId="9447"/>
    <cellStyle name="Percent 4 18 6 4" xfId="9448"/>
    <cellStyle name="Percent 4 18 7" xfId="9449"/>
    <cellStyle name="Percent 4 18 7 2" xfId="9450"/>
    <cellStyle name="Percent 4 18 8" xfId="9451"/>
    <cellStyle name="Percent 4 18 8 2" xfId="9452"/>
    <cellStyle name="Percent 4 18 9" xfId="9453"/>
    <cellStyle name="Percent 4 18 9 2" xfId="9454"/>
    <cellStyle name="Percent 4 19" xfId="9455"/>
    <cellStyle name="Percent 4 19 10" xfId="9456"/>
    <cellStyle name="Percent 4 19 11" xfId="9457"/>
    <cellStyle name="Percent 4 19 12" xfId="9458"/>
    <cellStyle name="Percent 4 19 2" xfId="9459"/>
    <cellStyle name="Percent 4 19 2 2" xfId="9460"/>
    <cellStyle name="Percent 4 19 2 2 2" xfId="9461"/>
    <cellStyle name="Percent 4 19 2 3" xfId="9462"/>
    <cellStyle name="Percent 4 19 2 3 2" xfId="9463"/>
    <cellStyle name="Percent 4 19 2 4" xfId="9464"/>
    <cellStyle name="Percent 4 19 2 5" xfId="9465"/>
    <cellStyle name="Percent 4 19 3" xfId="9466"/>
    <cellStyle name="Percent 4 19 3 2" xfId="9467"/>
    <cellStyle name="Percent 4 19 3 2 2" xfId="9468"/>
    <cellStyle name="Percent 4 19 3 3" xfId="9469"/>
    <cellStyle name="Percent 4 19 3 3 2" xfId="9470"/>
    <cellStyle name="Percent 4 19 3 4" xfId="9471"/>
    <cellStyle name="Percent 4 19 4" xfId="9472"/>
    <cellStyle name="Percent 4 19 4 2" xfId="9473"/>
    <cellStyle name="Percent 4 19 4 2 2" xfId="9474"/>
    <cellStyle name="Percent 4 19 4 3" xfId="9475"/>
    <cellStyle name="Percent 4 19 4 3 2" xfId="9476"/>
    <cellStyle name="Percent 4 19 4 4" xfId="9477"/>
    <cellStyle name="Percent 4 19 5" xfId="9478"/>
    <cellStyle name="Percent 4 19 5 2" xfId="9479"/>
    <cellStyle name="Percent 4 19 5 2 2" xfId="9480"/>
    <cellStyle name="Percent 4 19 5 3" xfId="9481"/>
    <cellStyle name="Percent 4 19 5 3 2" xfId="9482"/>
    <cellStyle name="Percent 4 19 5 4" xfId="9483"/>
    <cellStyle name="Percent 4 19 5 4 2" xfId="9484"/>
    <cellStyle name="Percent 4 19 5 5" xfId="9485"/>
    <cellStyle name="Percent 4 19 6" xfId="9486"/>
    <cellStyle name="Percent 4 19 6 2" xfId="9487"/>
    <cellStyle name="Percent 4 19 6 2 2" xfId="9488"/>
    <cellStyle name="Percent 4 19 6 3" xfId="9489"/>
    <cellStyle name="Percent 4 19 6 3 2" xfId="9490"/>
    <cellStyle name="Percent 4 19 6 4" xfId="9491"/>
    <cellStyle name="Percent 4 19 7" xfId="9492"/>
    <cellStyle name="Percent 4 19 7 2" xfId="9493"/>
    <cellStyle name="Percent 4 19 8" xfId="9494"/>
    <cellStyle name="Percent 4 19 8 2" xfId="9495"/>
    <cellStyle name="Percent 4 19 9" xfId="9496"/>
    <cellStyle name="Percent 4 19 9 2" xfId="9497"/>
    <cellStyle name="Percent 4 2" xfId="9498"/>
    <cellStyle name="Percent 4 2 10" xfId="9499"/>
    <cellStyle name="Percent 4 2 10 2" xfId="9500"/>
    <cellStyle name="Percent 4 2 10 2 2" xfId="9501"/>
    <cellStyle name="Percent 4 2 10 3" xfId="9502"/>
    <cellStyle name="Percent 4 2 10 3 2" xfId="9503"/>
    <cellStyle name="Percent 4 2 10 4" xfId="9504"/>
    <cellStyle name="Percent 4 2 11" xfId="9505"/>
    <cellStyle name="Percent 4 2 11 2" xfId="9506"/>
    <cellStyle name="Percent 4 2 11 2 2" xfId="9507"/>
    <cellStyle name="Percent 4 2 11 3" xfId="9508"/>
    <cellStyle name="Percent 4 2 11 3 2" xfId="9509"/>
    <cellStyle name="Percent 4 2 11 4" xfId="9510"/>
    <cellStyle name="Percent 4 2 12" xfId="9511"/>
    <cellStyle name="Percent 4 2 12 2" xfId="9512"/>
    <cellStyle name="Percent 4 2 12 2 2" xfId="9513"/>
    <cellStyle name="Percent 4 2 12 3" xfId="9514"/>
    <cellStyle name="Percent 4 2 12 3 2" xfId="9515"/>
    <cellStyle name="Percent 4 2 12 4" xfId="9516"/>
    <cellStyle name="Percent 4 2 12 4 2" xfId="9517"/>
    <cellStyle name="Percent 4 2 12 5" xfId="9518"/>
    <cellStyle name="Percent 4 2 13" xfId="9519"/>
    <cellStyle name="Percent 4 2 13 2" xfId="9520"/>
    <cellStyle name="Percent 4 2 13 2 2" xfId="9521"/>
    <cellStyle name="Percent 4 2 13 3" xfId="9522"/>
    <cellStyle name="Percent 4 2 13 3 2" xfId="9523"/>
    <cellStyle name="Percent 4 2 13 4" xfId="9524"/>
    <cellStyle name="Percent 4 2 14" xfId="9525"/>
    <cellStyle name="Percent 4 2 14 2" xfId="9526"/>
    <cellStyle name="Percent 4 2 15" xfId="9527"/>
    <cellStyle name="Percent 4 2 15 2" xfId="9528"/>
    <cellStyle name="Percent 4 2 16" xfId="9529"/>
    <cellStyle name="Percent 4 2 16 2" xfId="9530"/>
    <cellStyle name="Percent 4 2 17" xfId="9531"/>
    <cellStyle name="Percent 4 2 18" xfId="9532"/>
    <cellStyle name="Percent 4 2 19" xfId="9533"/>
    <cellStyle name="Percent 4 2 2" xfId="9534"/>
    <cellStyle name="Percent 4 2 2 10" xfId="9535"/>
    <cellStyle name="Percent 4 2 2 11" xfId="9536"/>
    <cellStyle name="Percent 4 2 2 2" xfId="9537"/>
    <cellStyle name="Percent 4 2 2 2 2" xfId="9538"/>
    <cellStyle name="Percent 4 2 2 2 2 2" xfId="9539"/>
    <cellStyle name="Percent 4 2 2 2 3" xfId="9540"/>
    <cellStyle name="Percent 4 2 2 2 3 2" xfId="9541"/>
    <cellStyle name="Percent 4 2 2 2 4" xfId="9542"/>
    <cellStyle name="Percent 4 2 2 2 5" xfId="9543"/>
    <cellStyle name="Percent 4 2 2 3" xfId="9544"/>
    <cellStyle name="Percent 4 2 2 3 2" xfId="9545"/>
    <cellStyle name="Percent 4 2 2 3 2 2" xfId="9546"/>
    <cellStyle name="Percent 4 2 2 3 3" xfId="9547"/>
    <cellStyle name="Percent 4 2 2 3 3 2" xfId="9548"/>
    <cellStyle name="Percent 4 2 2 3 4" xfId="9549"/>
    <cellStyle name="Percent 4 2 2 4" xfId="9550"/>
    <cellStyle name="Percent 4 2 2 4 2" xfId="9551"/>
    <cellStyle name="Percent 4 2 2 4 2 2" xfId="9552"/>
    <cellStyle name="Percent 4 2 2 4 3" xfId="9553"/>
    <cellStyle name="Percent 4 2 2 4 3 2" xfId="9554"/>
    <cellStyle name="Percent 4 2 2 4 4" xfId="9555"/>
    <cellStyle name="Percent 4 2 2 4 4 2" xfId="9556"/>
    <cellStyle name="Percent 4 2 2 4 5" xfId="9557"/>
    <cellStyle name="Percent 4 2 2 5" xfId="9558"/>
    <cellStyle name="Percent 4 2 2 5 2" xfId="9559"/>
    <cellStyle name="Percent 4 2 2 5 2 2" xfId="9560"/>
    <cellStyle name="Percent 4 2 2 5 3" xfId="9561"/>
    <cellStyle name="Percent 4 2 2 5 3 2" xfId="9562"/>
    <cellStyle name="Percent 4 2 2 5 4" xfId="9563"/>
    <cellStyle name="Percent 4 2 2 6" xfId="9564"/>
    <cellStyle name="Percent 4 2 2 6 2" xfId="9565"/>
    <cellStyle name="Percent 4 2 2 7" xfId="9566"/>
    <cellStyle name="Percent 4 2 2 7 2" xfId="9567"/>
    <cellStyle name="Percent 4 2 2 8" xfId="9568"/>
    <cellStyle name="Percent 4 2 2 8 2" xfId="9569"/>
    <cellStyle name="Percent 4 2 2 9" xfId="9570"/>
    <cellStyle name="Percent 4 2 20" xfId="9571"/>
    <cellStyle name="Percent 4 2 3" xfId="9572"/>
    <cellStyle name="Percent 4 2 3 10" xfId="9573"/>
    <cellStyle name="Percent 4 2 3 11" xfId="9574"/>
    <cellStyle name="Percent 4 2 3 2" xfId="9575"/>
    <cellStyle name="Percent 4 2 3 2 2" xfId="9576"/>
    <cellStyle name="Percent 4 2 3 2 2 2" xfId="9577"/>
    <cellStyle name="Percent 4 2 3 2 3" xfId="9578"/>
    <cellStyle name="Percent 4 2 3 2 3 2" xfId="9579"/>
    <cellStyle name="Percent 4 2 3 2 4" xfId="9580"/>
    <cellStyle name="Percent 4 2 3 2 5" xfId="9581"/>
    <cellStyle name="Percent 4 2 3 3" xfId="9582"/>
    <cellStyle name="Percent 4 2 3 3 2" xfId="9583"/>
    <cellStyle name="Percent 4 2 3 3 2 2" xfId="9584"/>
    <cellStyle name="Percent 4 2 3 3 3" xfId="9585"/>
    <cellStyle name="Percent 4 2 3 3 3 2" xfId="9586"/>
    <cellStyle name="Percent 4 2 3 3 4" xfId="9587"/>
    <cellStyle name="Percent 4 2 3 4" xfId="9588"/>
    <cellStyle name="Percent 4 2 3 4 2" xfId="9589"/>
    <cellStyle name="Percent 4 2 3 4 2 2" xfId="9590"/>
    <cellStyle name="Percent 4 2 3 4 3" xfId="9591"/>
    <cellStyle name="Percent 4 2 3 4 3 2" xfId="9592"/>
    <cellStyle name="Percent 4 2 3 4 4" xfId="9593"/>
    <cellStyle name="Percent 4 2 3 4 4 2" xfId="9594"/>
    <cellStyle name="Percent 4 2 3 4 5" xfId="9595"/>
    <cellStyle name="Percent 4 2 3 5" xfId="9596"/>
    <cellStyle name="Percent 4 2 3 5 2" xfId="9597"/>
    <cellStyle name="Percent 4 2 3 5 2 2" xfId="9598"/>
    <cellStyle name="Percent 4 2 3 5 3" xfId="9599"/>
    <cellStyle name="Percent 4 2 3 5 3 2" xfId="9600"/>
    <cellStyle name="Percent 4 2 3 5 4" xfId="9601"/>
    <cellStyle name="Percent 4 2 3 6" xfId="9602"/>
    <cellStyle name="Percent 4 2 3 6 2" xfId="9603"/>
    <cellStyle name="Percent 4 2 3 7" xfId="9604"/>
    <cellStyle name="Percent 4 2 3 7 2" xfId="9605"/>
    <cellStyle name="Percent 4 2 3 8" xfId="9606"/>
    <cellStyle name="Percent 4 2 3 8 2" xfId="9607"/>
    <cellStyle name="Percent 4 2 3 9" xfId="9608"/>
    <cellStyle name="Percent 4 2 4" xfId="9609"/>
    <cellStyle name="Percent 4 2 4 10" xfId="9610"/>
    <cellStyle name="Percent 4 2 4 11" xfId="9611"/>
    <cellStyle name="Percent 4 2 4 2" xfId="9612"/>
    <cellStyle name="Percent 4 2 4 2 2" xfId="9613"/>
    <cellStyle name="Percent 4 2 4 2 2 2" xfId="9614"/>
    <cellStyle name="Percent 4 2 4 2 3" xfId="9615"/>
    <cellStyle name="Percent 4 2 4 2 3 2" xfId="9616"/>
    <cellStyle name="Percent 4 2 4 2 4" xfId="9617"/>
    <cellStyle name="Percent 4 2 4 2 5" xfId="9618"/>
    <cellStyle name="Percent 4 2 4 2 6" xfId="9619"/>
    <cellStyle name="Percent 4 2 4 3" xfId="9620"/>
    <cellStyle name="Percent 4 2 4 3 2" xfId="9621"/>
    <cellStyle name="Percent 4 2 4 3 2 2" xfId="9622"/>
    <cellStyle name="Percent 4 2 4 3 3" xfId="9623"/>
    <cellStyle name="Percent 4 2 4 3 3 2" xfId="9624"/>
    <cellStyle name="Percent 4 2 4 3 4" xfId="9625"/>
    <cellStyle name="Percent 4 2 4 3 5" xfId="9626"/>
    <cellStyle name="Percent 4 2 4 4" xfId="9627"/>
    <cellStyle name="Percent 4 2 4 4 2" xfId="9628"/>
    <cellStyle name="Percent 4 2 4 4 2 2" xfId="9629"/>
    <cellStyle name="Percent 4 2 4 4 3" xfId="9630"/>
    <cellStyle name="Percent 4 2 4 4 3 2" xfId="9631"/>
    <cellStyle name="Percent 4 2 4 4 4" xfId="9632"/>
    <cellStyle name="Percent 4 2 4 4 4 2" xfId="9633"/>
    <cellStyle name="Percent 4 2 4 4 5" xfId="9634"/>
    <cellStyle name="Percent 4 2 4 5" xfId="9635"/>
    <cellStyle name="Percent 4 2 4 5 2" xfId="9636"/>
    <cellStyle name="Percent 4 2 4 5 2 2" xfId="9637"/>
    <cellStyle name="Percent 4 2 4 5 3" xfId="9638"/>
    <cellStyle name="Percent 4 2 4 5 3 2" xfId="9639"/>
    <cellStyle name="Percent 4 2 4 5 4" xfId="9640"/>
    <cellStyle name="Percent 4 2 4 6" xfId="9641"/>
    <cellStyle name="Percent 4 2 4 6 2" xfId="9642"/>
    <cellStyle name="Percent 4 2 4 7" xfId="9643"/>
    <cellStyle name="Percent 4 2 4 7 2" xfId="9644"/>
    <cellStyle name="Percent 4 2 4 8" xfId="9645"/>
    <cellStyle name="Percent 4 2 4 8 2" xfId="9646"/>
    <cellStyle name="Percent 4 2 4 9" xfId="9647"/>
    <cellStyle name="Percent 4 2 5" xfId="9648"/>
    <cellStyle name="Percent 4 2 5 10" xfId="9649"/>
    <cellStyle name="Percent 4 2 5 11" xfId="9650"/>
    <cellStyle name="Percent 4 2 5 2" xfId="9651"/>
    <cellStyle name="Percent 4 2 5 2 2" xfId="9652"/>
    <cellStyle name="Percent 4 2 5 2 2 2" xfId="9653"/>
    <cellStyle name="Percent 4 2 5 2 3" xfId="9654"/>
    <cellStyle name="Percent 4 2 5 2 3 2" xfId="9655"/>
    <cellStyle name="Percent 4 2 5 2 4" xfId="9656"/>
    <cellStyle name="Percent 4 2 5 3" xfId="9657"/>
    <cellStyle name="Percent 4 2 5 3 2" xfId="9658"/>
    <cellStyle name="Percent 4 2 5 3 2 2" xfId="9659"/>
    <cellStyle name="Percent 4 2 5 3 3" xfId="9660"/>
    <cellStyle name="Percent 4 2 5 3 3 2" xfId="9661"/>
    <cellStyle name="Percent 4 2 5 3 4" xfId="9662"/>
    <cellStyle name="Percent 4 2 5 4" xfId="9663"/>
    <cellStyle name="Percent 4 2 5 4 2" xfId="9664"/>
    <cellStyle name="Percent 4 2 5 4 2 2" xfId="9665"/>
    <cellStyle name="Percent 4 2 5 4 3" xfId="9666"/>
    <cellStyle name="Percent 4 2 5 4 3 2" xfId="9667"/>
    <cellStyle name="Percent 4 2 5 4 4" xfId="9668"/>
    <cellStyle name="Percent 4 2 5 4 4 2" xfId="9669"/>
    <cellStyle name="Percent 4 2 5 4 5" xfId="9670"/>
    <cellStyle name="Percent 4 2 5 5" xfId="9671"/>
    <cellStyle name="Percent 4 2 5 5 2" xfId="9672"/>
    <cellStyle name="Percent 4 2 5 5 2 2" xfId="9673"/>
    <cellStyle name="Percent 4 2 5 5 3" xfId="9674"/>
    <cellStyle name="Percent 4 2 5 5 3 2" xfId="9675"/>
    <cellStyle name="Percent 4 2 5 5 4" xfId="9676"/>
    <cellStyle name="Percent 4 2 5 6" xfId="9677"/>
    <cellStyle name="Percent 4 2 5 6 2" xfId="9678"/>
    <cellStyle name="Percent 4 2 5 7" xfId="9679"/>
    <cellStyle name="Percent 4 2 5 7 2" xfId="9680"/>
    <cellStyle name="Percent 4 2 5 8" xfId="9681"/>
    <cellStyle name="Percent 4 2 5 8 2" xfId="9682"/>
    <cellStyle name="Percent 4 2 5 9" xfId="9683"/>
    <cellStyle name="Percent 4 2 6" xfId="9684"/>
    <cellStyle name="Percent 4 2 6 10" xfId="9685"/>
    <cellStyle name="Percent 4 2 6 11" xfId="9686"/>
    <cellStyle name="Percent 4 2 6 2" xfId="9687"/>
    <cellStyle name="Percent 4 2 6 2 2" xfId="9688"/>
    <cellStyle name="Percent 4 2 6 2 2 2" xfId="9689"/>
    <cellStyle name="Percent 4 2 6 2 3" xfId="9690"/>
    <cellStyle name="Percent 4 2 6 2 3 2" xfId="9691"/>
    <cellStyle name="Percent 4 2 6 2 4" xfId="9692"/>
    <cellStyle name="Percent 4 2 6 2 5" xfId="9693"/>
    <cellStyle name="Percent 4 2 6 3" xfId="9694"/>
    <cellStyle name="Percent 4 2 6 3 2" xfId="9695"/>
    <cellStyle name="Percent 4 2 6 3 2 2" xfId="9696"/>
    <cellStyle name="Percent 4 2 6 3 3" xfId="9697"/>
    <cellStyle name="Percent 4 2 6 3 3 2" xfId="9698"/>
    <cellStyle name="Percent 4 2 6 3 4" xfId="9699"/>
    <cellStyle name="Percent 4 2 6 4" xfId="9700"/>
    <cellStyle name="Percent 4 2 6 4 2" xfId="9701"/>
    <cellStyle name="Percent 4 2 6 4 2 2" xfId="9702"/>
    <cellStyle name="Percent 4 2 6 4 3" xfId="9703"/>
    <cellStyle name="Percent 4 2 6 4 3 2" xfId="9704"/>
    <cellStyle name="Percent 4 2 6 4 4" xfId="9705"/>
    <cellStyle name="Percent 4 2 6 4 4 2" xfId="9706"/>
    <cellStyle name="Percent 4 2 6 4 5" xfId="9707"/>
    <cellStyle name="Percent 4 2 6 5" xfId="9708"/>
    <cellStyle name="Percent 4 2 6 5 2" xfId="9709"/>
    <cellStyle name="Percent 4 2 6 5 2 2" xfId="9710"/>
    <cellStyle name="Percent 4 2 6 5 3" xfId="9711"/>
    <cellStyle name="Percent 4 2 6 5 3 2" xfId="9712"/>
    <cellStyle name="Percent 4 2 6 5 4" xfId="9713"/>
    <cellStyle name="Percent 4 2 6 6" xfId="9714"/>
    <cellStyle name="Percent 4 2 6 6 2" xfId="9715"/>
    <cellStyle name="Percent 4 2 6 7" xfId="9716"/>
    <cellStyle name="Percent 4 2 6 7 2" xfId="9717"/>
    <cellStyle name="Percent 4 2 6 8" xfId="9718"/>
    <cellStyle name="Percent 4 2 6 8 2" xfId="9719"/>
    <cellStyle name="Percent 4 2 6 9" xfId="9720"/>
    <cellStyle name="Percent 4 2 7" xfId="9721"/>
    <cellStyle name="Percent 4 2 7 10" xfId="9722"/>
    <cellStyle name="Percent 4 2 7 11" xfId="9723"/>
    <cellStyle name="Percent 4 2 7 2" xfId="9724"/>
    <cellStyle name="Percent 4 2 7 2 2" xfId="9725"/>
    <cellStyle name="Percent 4 2 7 2 2 2" xfId="9726"/>
    <cellStyle name="Percent 4 2 7 2 3" xfId="9727"/>
    <cellStyle name="Percent 4 2 7 2 3 2" xfId="9728"/>
    <cellStyle name="Percent 4 2 7 2 4" xfId="9729"/>
    <cellStyle name="Percent 4 2 7 3" xfId="9730"/>
    <cellStyle name="Percent 4 2 7 3 2" xfId="9731"/>
    <cellStyle name="Percent 4 2 7 3 2 2" xfId="9732"/>
    <cellStyle name="Percent 4 2 7 3 3" xfId="9733"/>
    <cellStyle name="Percent 4 2 7 3 3 2" xfId="9734"/>
    <cellStyle name="Percent 4 2 7 3 4" xfId="9735"/>
    <cellStyle name="Percent 4 2 7 4" xfId="9736"/>
    <cellStyle name="Percent 4 2 7 4 2" xfId="9737"/>
    <cellStyle name="Percent 4 2 7 4 2 2" xfId="9738"/>
    <cellStyle name="Percent 4 2 7 4 3" xfId="9739"/>
    <cellStyle name="Percent 4 2 7 4 3 2" xfId="9740"/>
    <cellStyle name="Percent 4 2 7 4 4" xfId="9741"/>
    <cellStyle name="Percent 4 2 7 4 4 2" xfId="9742"/>
    <cellStyle name="Percent 4 2 7 4 5" xfId="9743"/>
    <cellStyle name="Percent 4 2 7 5" xfId="9744"/>
    <cellStyle name="Percent 4 2 7 5 2" xfId="9745"/>
    <cellStyle name="Percent 4 2 7 5 2 2" xfId="9746"/>
    <cellStyle name="Percent 4 2 7 5 3" xfId="9747"/>
    <cellStyle name="Percent 4 2 7 5 3 2" xfId="9748"/>
    <cellStyle name="Percent 4 2 7 5 4" xfId="9749"/>
    <cellStyle name="Percent 4 2 7 6" xfId="9750"/>
    <cellStyle name="Percent 4 2 7 6 2" xfId="9751"/>
    <cellStyle name="Percent 4 2 7 7" xfId="9752"/>
    <cellStyle name="Percent 4 2 7 7 2" xfId="9753"/>
    <cellStyle name="Percent 4 2 7 8" xfId="9754"/>
    <cellStyle name="Percent 4 2 7 8 2" xfId="9755"/>
    <cellStyle name="Percent 4 2 7 9" xfId="9756"/>
    <cellStyle name="Percent 4 2 8" xfId="9757"/>
    <cellStyle name="Percent 4 2 8 10" xfId="9758"/>
    <cellStyle name="Percent 4 2 8 11" xfId="9759"/>
    <cellStyle name="Percent 4 2 8 2" xfId="9760"/>
    <cellStyle name="Percent 4 2 8 2 2" xfId="9761"/>
    <cellStyle name="Percent 4 2 8 2 2 2" xfId="9762"/>
    <cellStyle name="Percent 4 2 8 2 3" xfId="9763"/>
    <cellStyle name="Percent 4 2 8 2 3 2" xfId="9764"/>
    <cellStyle name="Percent 4 2 8 2 4" xfId="9765"/>
    <cellStyle name="Percent 4 2 8 3" xfId="9766"/>
    <cellStyle name="Percent 4 2 8 3 2" xfId="9767"/>
    <cellStyle name="Percent 4 2 8 3 2 2" xfId="9768"/>
    <cellStyle name="Percent 4 2 8 3 3" xfId="9769"/>
    <cellStyle name="Percent 4 2 8 3 3 2" xfId="9770"/>
    <cellStyle name="Percent 4 2 8 3 4" xfId="9771"/>
    <cellStyle name="Percent 4 2 8 4" xfId="9772"/>
    <cellStyle name="Percent 4 2 8 4 2" xfId="9773"/>
    <cellStyle name="Percent 4 2 8 4 2 2" xfId="9774"/>
    <cellStyle name="Percent 4 2 8 4 3" xfId="9775"/>
    <cellStyle name="Percent 4 2 8 4 3 2" xfId="9776"/>
    <cellStyle name="Percent 4 2 8 4 4" xfId="9777"/>
    <cellStyle name="Percent 4 2 8 4 4 2" xfId="9778"/>
    <cellStyle name="Percent 4 2 8 4 5" xfId="9779"/>
    <cellStyle name="Percent 4 2 8 5" xfId="9780"/>
    <cellStyle name="Percent 4 2 8 5 2" xfId="9781"/>
    <cellStyle name="Percent 4 2 8 5 2 2" xfId="9782"/>
    <cellStyle name="Percent 4 2 8 5 3" xfId="9783"/>
    <cellStyle name="Percent 4 2 8 5 3 2" xfId="9784"/>
    <cellStyle name="Percent 4 2 8 5 4" xfId="9785"/>
    <cellStyle name="Percent 4 2 8 6" xfId="9786"/>
    <cellStyle name="Percent 4 2 8 6 2" xfId="9787"/>
    <cellStyle name="Percent 4 2 8 7" xfId="9788"/>
    <cellStyle name="Percent 4 2 8 7 2" xfId="9789"/>
    <cellStyle name="Percent 4 2 8 8" xfId="9790"/>
    <cellStyle name="Percent 4 2 8 8 2" xfId="9791"/>
    <cellStyle name="Percent 4 2 8 9" xfId="9792"/>
    <cellStyle name="Percent 4 2 9" xfId="9793"/>
    <cellStyle name="Percent 4 2 9 2" xfId="9794"/>
    <cellStyle name="Percent 4 2 9 2 2" xfId="9795"/>
    <cellStyle name="Percent 4 2 9 3" xfId="9796"/>
    <cellStyle name="Percent 4 2 9 3 2" xfId="9797"/>
    <cellStyle name="Percent 4 2 9 4" xfId="9798"/>
    <cellStyle name="Percent 4 2 9 5" xfId="9799"/>
    <cellStyle name="Percent 4 2 9 6" xfId="9800"/>
    <cellStyle name="Percent 4 20" xfId="9801"/>
    <cellStyle name="Percent 4 20 10" xfId="9802"/>
    <cellStyle name="Percent 4 20 11" xfId="9803"/>
    <cellStyle name="Percent 4 20 12" xfId="9804"/>
    <cellStyle name="Percent 4 20 2" xfId="9805"/>
    <cellStyle name="Percent 4 20 2 2" xfId="9806"/>
    <cellStyle name="Percent 4 20 2 2 2" xfId="9807"/>
    <cellStyle name="Percent 4 20 2 3" xfId="9808"/>
    <cellStyle name="Percent 4 20 2 3 2" xfId="9809"/>
    <cellStyle name="Percent 4 20 2 4" xfId="9810"/>
    <cellStyle name="Percent 4 20 2 5" xfId="9811"/>
    <cellStyle name="Percent 4 20 3" xfId="9812"/>
    <cellStyle name="Percent 4 20 3 2" xfId="9813"/>
    <cellStyle name="Percent 4 20 3 2 2" xfId="9814"/>
    <cellStyle name="Percent 4 20 3 3" xfId="9815"/>
    <cellStyle name="Percent 4 20 3 3 2" xfId="9816"/>
    <cellStyle name="Percent 4 20 3 4" xfId="9817"/>
    <cellStyle name="Percent 4 20 4" xfId="9818"/>
    <cellStyle name="Percent 4 20 4 2" xfId="9819"/>
    <cellStyle name="Percent 4 20 4 2 2" xfId="9820"/>
    <cellStyle name="Percent 4 20 4 3" xfId="9821"/>
    <cellStyle name="Percent 4 20 4 3 2" xfId="9822"/>
    <cellStyle name="Percent 4 20 4 4" xfId="9823"/>
    <cellStyle name="Percent 4 20 5" xfId="9824"/>
    <cellStyle name="Percent 4 20 5 2" xfId="9825"/>
    <cellStyle name="Percent 4 20 5 2 2" xfId="9826"/>
    <cellStyle name="Percent 4 20 5 3" xfId="9827"/>
    <cellStyle name="Percent 4 20 5 3 2" xfId="9828"/>
    <cellStyle name="Percent 4 20 5 4" xfId="9829"/>
    <cellStyle name="Percent 4 20 5 4 2" xfId="9830"/>
    <cellStyle name="Percent 4 20 5 5" xfId="9831"/>
    <cellStyle name="Percent 4 20 6" xfId="9832"/>
    <cellStyle name="Percent 4 20 6 2" xfId="9833"/>
    <cellStyle name="Percent 4 20 6 2 2" xfId="9834"/>
    <cellStyle name="Percent 4 20 6 3" xfId="9835"/>
    <cellStyle name="Percent 4 20 6 3 2" xfId="9836"/>
    <cellStyle name="Percent 4 20 6 4" xfId="9837"/>
    <cellStyle name="Percent 4 20 7" xfId="9838"/>
    <cellStyle name="Percent 4 20 7 2" xfId="9839"/>
    <cellStyle name="Percent 4 20 8" xfId="9840"/>
    <cellStyle name="Percent 4 20 8 2" xfId="9841"/>
    <cellStyle name="Percent 4 20 9" xfId="9842"/>
    <cellStyle name="Percent 4 20 9 2" xfId="9843"/>
    <cellStyle name="Percent 4 21" xfId="9844"/>
    <cellStyle name="Percent 4 21 10" xfId="9845"/>
    <cellStyle name="Percent 4 21 11" xfId="9846"/>
    <cellStyle name="Percent 4 21 12" xfId="9847"/>
    <cellStyle name="Percent 4 21 2" xfId="9848"/>
    <cellStyle name="Percent 4 21 2 2" xfId="9849"/>
    <cellStyle name="Percent 4 21 2 2 2" xfId="9850"/>
    <cellStyle name="Percent 4 21 2 3" xfId="9851"/>
    <cellStyle name="Percent 4 21 2 3 2" xfId="9852"/>
    <cellStyle name="Percent 4 21 2 4" xfId="9853"/>
    <cellStyle name="Percent 4 21 2 5" xfId="9854"/>
    <cellStyle name="Percent 4 21 3" xfId="9855"/>
    <cellStyle name="Percent 4 21 3 2" xfId="9856"/>
    <cellStyle name="Percent 4 21 3 2 2" xfId="9857"/>
    <cellStyle name="Percent 4 21 3 3" xfId="9858"/>
    <cellStyle name="Percent 4 21 3 3 2" xfId="9859"/>
    <cellStyle name="Percent 4 21 3 4" xfId="9860"/>
    <cellStyle name="Percent 4 21 4" xfId="9861"/>
    <cellStyle name="Percent 4 21 4 2" xfId="9862"/>
    <cellStyle name="Percent 4 21 4 2 2" xfId="9863"/>
    <cellStyle name="Percent 4 21 4 3" xfId="9864"/>
    <cellStyle name="Percent 4 21 4 3 2" xfId="9865"/>
    <cellStyle name="Percent 4 21 4 4" xfId="9866"/>
    <cellStyle name="Percent 4 21 5" xfId="9867"/>
    <cellStyle name="Percent 4 21 5 2" xfId="9868"/>
    <cellStyle name="Percent 4 21 5 2 2" xfId="9869"/>
    <cellStyle name="Percent 4 21 5 3" xfId="9870"/>
    <cellStyle name="Percent 4 21 5 3 2" xfId="9871"/>
    <cellStyle name="Percent 4 21 5 4" xfId="9872"/>
    <cellStyle name="Percent 4 21 5 4 2" xfId="9873"/>
    <cellStyle name="Percent 4 21 5 5" xfId="9874"/>
    <cellStyle name="Percent 4 21 6" xfId="9875"/>
    <cellStyle name="Percent 4 21 6 2" xfId="9876"/>
    <cellStyle name="Percent 4 21 6 2 2" xfId="9877"/>
    <cellStyle name="Percent 4 21 6 3" xfId="9878"/>
    <cellStyle name="Percent 4 21 6 3 2" xfId="9879"/>
    <cellStyle name="Percent 4 21 6 4" xfId="9880"/>
    <cellStyle name="Percent 4 21 7" xfId="9881"/>
    <cellStyle name="Percent 4 21 7 2" xfId="9882"/>
    <cellStyle name="Percent 4 21 8" xfId="9883"/>
    <cellStyle name="Percent 4 21 8 2" xfId="9884"/>
    <cellStyle name="Percent 4 21 9" xfId="9885"/>
    <cellStyle name="Percent 4 21 9 2" xfId="9886"/>
    <cellStyle name="Percent 4 22" xfId="9887"/>
    <cellStyle name="Percent 4 22 10" xfId="9888"/>
    <cellStyle name="Percent 4 22 11" xfId="9889"/>
    <cellStyle name="Percent 4 22 12" xfId="9890"/>
    <cellStyle name="Percent 4 22 2" xfId="9891"/>
    <cellStyle name="Percent 4 22 2 2" xfId="9892"/>
    <cellStyle name="Percent 4 22 2 2 2" xfId="9893"/>
    <cellStyle name="Percent 4 22 2 3" xfId="9894"/>
    <cellStyle name="Percent 4 22 2 3 2" xfId="9895"/>
    <cellStyle name="Percent 4 22 2 4" xfId="9896"/>
    <cellStyle name="Percent 4 22 2 5" xfId="9897"/>
    <cellStyle name="Percent 4 22 3" xfId="9898"/>
    <cellStyle name="Percent 4 22 3 2" xfId="9899"/>
    <cellStyle name="Percent 4 22 3 2 2" xfId="9900"/>
    <cellStyle name="Percent 4 22 3 3" xfId="9901"/>
    <cellStyle name="Percent 4 22 3 3 2" xfId="9902"/>
    <cellStyle name="Percent 4 22 3 4" xfId="9903"/>
    <cellStyle name="Percent 4 22 4" xfId="9904"/>
    <cellStyle name="Percent 4 22 4 2" xfId="9905"/>
    <cellStyle name="Percent 4 22 4 2 2" xfId="9906"/>
    <cellStyle name="Percent 4 22 4 3" xfId="9907"/>
    <cellStyle name="Percent 4 22 4 3 2" xfId="9908"/>
    <cellStyle name="Percent 4 22 4 4" xfId="9909"/>
    <cellStyle name="Percent 4 22 5" xfId="9910"/>
    <cellStyle name="Percent 4 22 5 2" xfId="9911"/>
    <cellStyle name="Percent 4 22 5 2 2" xfId="9912"/>
    <cellStyle name="Percent 4 22 5 3" xfId="9913"/>
    <cellStyle name="Percent 4 22 5 3 2" xfId="9914"/>
    <cellStyle name="Percent 4 22 5 4" xfId="9915"/>
    <cellStyle name="Percent 4 22 5 4 2" xfId="9916"/>
    <cellStyle name="Percent 4 22 5 5" xfId="9917"/>
    <cellStyle name="Percent 4 22 6" xfId="9918"/>
    <cellStyle name="Percent 4 22 6 2" xfId="9919"/>
    <cellStyle name="Percent 4 22 6 2 2" xfId="9920"/>
    <cellStyle name="Percent 4 22 6 3" xfId="9921"/>
    <cellStyle name="Percent 4 22 6 3 2" xfId="9922"/>
    <cellStyle name="Percent 4 22 6 4" xfId="9923"/>
    <cellStyle name="Percent 4 22 7" xfId="9924"/>
    <cellStyle name="Percent 4 22 7 2" xfId="9925"/>
    <cellStyle name="Percent 4 22 8" xfId="9926"/>
    <cellStyle name="Percent 4 22 8 2" xfId="9927"/>
    <cellStyle name="Percent 4 22 9" xfId="9928"/>
    <cellStyle name="Percent 4 22 9 2" xfId="9929"/>
    <cellStyle name="Percent 4 23" xfId="9930"/>
    <cellStyle name="Percent 4 23 10" xfId="9931"/>
    <cellStyle name="Percent 4 23 11" xfId="9932"/>
    <cellStyle name="Percent 4 23 12" xfId="9933"/>
    <cellStyle name="Percent 4 23 2" xfId="9934"/>
    <cellStyle name="Percent 4 23 2 2" xfId="9935"/>
    <cellStyle name="Percent 4 23 2 2 2" xfId="9936"/>
    <cellStyle name="Percent 4 23 2 3" xfId="9937"/>
    <cellStyle name="Percent 4 23 2 3 2" xfId="9938"/>
    <cellStyle name="Percent 4 23 2 4" xfId="9939"/>
    <cellStyle name="Percent 4 23 2 5" xfId="9940"/>
    <cellStyle name="Percent 4 23 3" xfId="9941"/>
    <cellStyle name="Percent 4 23 3 2" xfId="9942"/>
    <cellStyle name="Percent 4 23 3 2 2" xfId="9943"/>
    <cellStyle name="Percent 4 23 3 3" xfId="9944"/>
    <cellStyle name="Percent 4 23 3 3 2" xfId="9945"/>
    <cellStyle name="Percent 4 23 3 4" xfId="9946"/>
    <cellStyle name="Percent 4 23 4" xfId="9947"/>
    <cellStyle name="Percent 4 23 4 2" xfId="9948"/>
    <cellStyle name="Percent 4 23 4 2 2" xfId="9949"/>
    <cellStyle name="Percent 4 23 4 3" xfId="9950"/>
    <cellStyle name="Percent 4 23 4 3 2" xfId="9951"/>
    <cellStyle name="Percent 4 23 4 4" xfId="9952"/>
    <cellStyle name="Percent 4 23 5" xfId="9953"/>
    <cellStyle name="Percent 4 23 5 2" xfId="9954"/>
    <cellStyle name="Percent 4 23 5 2 2" xfId="9955"/>
    <cellStyle name="Percent 4 23 5 3" xfId="9956"/>
    <cellStyle name="Percent 4 23 5 3 2" xfId="9957"/>
    <cellStyle name="Percent 4 23 5 4" xfId="9958"/>
    <cellStyle name="Percent 4 23 5 4 2" xfId="9959"/>
    <cellStyle name="Percent 4 23 5 5" xfId="9960"/>
    <cellStyle name="Percent 4 23 6" xfId="9961"/>
    <cellStyle name="Percent 4 23 6 2" xfId="9962"/>
    <cellStyle name="Percent 4 23 6 2 2" xfId="9963"/>
    <cellStyle name="Percent 4 23 6 3" xfId="9964"/>
    <cellStyle name="Percent 4 23 6 3 2" xfId="9965"/>
    <cellStyle name="Percent 4 23 6 4" xfId="9966"/>
    <cellStyle name="Percent 4 23 7" xfId="9967"/>
    <cellStyle name="Percent 4 23 7 2" xfId="9968"/>
    <cellStyle name="Percent 4 23 8" xfId="9969"/>
    <cellStyle name="Percent 4 23 8 2" xfId="9970"/>
    <cellStyle name="Percent 4 23 9" xfId="9971"/>
    <cellStyle name="Percent 4 23 9 2" xfId="9972"/>
    <cellStyle name="Percent 4 24" xfId="9973"/>
    <cellStyle name="Percent 4 24 10" xfId="9974"/>
    <cellStyle name="Percent 4 24 11" xfId="9975"/>
    <cellStyle name="Percent 4 24 12" xfId="9976"/>
    <cellStyle name="Percent 4 24 2" xfId="9977"/>
    <cellStyle name="Percent 4 24 2 2" xfId="9978"/>
    <cellStyle name="Percent 4 24 2 2 2" xfId="9979"/>
    <cellStyle name="Percent 4 24 2 3" xfId="9980"/>
    <cellStyle name="Percent 4 24 2 3 2" xfId="9981"/>
    <cellStyle name="Percent 4 24 2 4" xfId="9982"/>
    <cellStyle name="Percent 4 24 2 5" xfId="9983"/>
    <cellStyle name="Percent 4 24 3" xfId="9984"/>
    <cellStyle name="Percent 4 24 3 2" xfId="9985"/>
    <cellStyle name="Percent 4 24 3 2 2" xfId="9986"/>
    <cellStyle name="Percent 4 24 3 3" xfId="9987"/>
    <cellStyle name="Percent 4 24 3 3 2" xfId="9988"/>
    <cellStyle name="Percent 4 24 3 4" xfId="9989"/>
    <cellStyle name="Percent 4 24 4" xfId="9990"/>
    <cellStyle name="Percent 4 24 4 2" xfId="9991"/>
    <cellStyle name="Percent 4 24 4 2 2" xfId="9992"/>
    <cellStyle name="Percent 4 24 4 3" xfId="9993"/>
    <cellStyle name="Percent 4 24 4 3 2" xfId="9994"/>
    <cellStyle name="Percent 4 24 4 4" xfId="9995"/>
    <cellStyle name="Percent 4 24 5" xfId="9996"/>
    <cellStyle name="Percent 4 24 5 2" xfId="9997"/>
    <cellStyle name="Percent 4 24 5 2 2" xfId="9998"/>
    <cellStyle name="Percent 4 24 5 3" xfId="9999"/>
    <cellStyle name="Percent 4 24 5 3 2" xfId="10000"/>
    <cellStyle name="Percent 4 24 5 4" xfId="10001"/>
    <cellStyle name="Percent 4 24 5 4 2" xfId="10002"/>
    <cellStyle name="Percent 4 24 5 5" xfId="10003"/>
    <cellStyle name="Percent 4 24 6" xfId="10004"/>
    <cellStyle name="Percent 4 24 6 2" xfId="10005"/>
    <cellStyle name="Percent 4 24 6 2 2" xfId="10006"/>
    <cellStyle name="Percent 4 24 6 3" xfId="10007"/>
    <cellStyle name="Percent 4 24 6 3 2" xfId="10008"/>
    <cellStyle name="Percent 4 24 6 4" xfId="10009"/>
    <cellStyle name="Percent 4 24 7" xfId="10010"/>
    <cellStyle name="Percent 4 24 7 2" xfId="10011"/>
    <cellStyle name="Percent 4 24 8" xfId="10012"/>
    <cellStyle name="Percent 4 24 8 2" xfId="10013"/>
    <cellStyle name="Percent 4 24 9" xfId="10014"/>
    <cellStyle name="Percent 4 24 9 2" xfId="10015"/>
    <cellStyle name="Percent 4 25" xfId="10016"/>
    <cellStyle name="Percent 4 25 10" xfId="10017"/>
    <cellStyle name="Percent 4 25 11" xfId="10018"/>
    <cellStyle name="Percent 4 25 12" xfId="10019"/>
    <cellStyle name="Percent 4 25 2" xfId="10020"/>
    <cellStyle name="Percent 4 25 2 2" xfId="10021"/>
    <cellStyle name="Percent 4 25 2 2 2" xfId="10022"/>
    <cellStyle name="Percent 4 25 2 3" xfId="10023"/>
    <cellStyle name="Percent 4 25 2 3 2" xfId="10024"/>
    <cellStyle name="Percent 4 25 2 4" xfId="10025"/>
    <cellStyle name="Percent 4 25 2 5" xfId="10026"/>
    <cellStyle name="Percent 4 25 3" xfId="10027"/>
    <cellStyle name="Percent 4 25 3 2" xfId="10028"/>
    <cellStyle name="Percent 4 25 3 2 2" xfId="10029"/>
    <cellStyle name="Percent 4 25 3 3" xfId="10030"/>
    <cellStyle name="Percent 4 25 3 3 2" xfId="10031"/>
    <cellStyle name="Percent 4 25 3 4" xfId="10032"/>
    <cellStyle name="Percent 4 25 4" xfId="10033"/>
    <cellStyle name="Percent 4 25 4 2" xfId="10034"/>
    <cellStyle name="Percent 4 25 4 2 2" xfId="10035"/>
    <cellStyle name="Percent 4 25 4 3" xfId="10036"/>
    <cellStyle name="Percent 4 25 4 3 2" xfId="10037"/>
    <cellStyle name="Percent 4 25 4 4" xfId="10038"/>
    <cellStyle name="Percent 4 25 5" xfId="10039"/>
    <cellStyle name="Percent 4 25 5 2" xfId="10040"/>
    <cellStyle name="Percent 4 25 5 2 2" xfId="10041"/>
    <cellStyle name="Percent 4 25 5 3" xfId="10042"/>
    <cellStyle name="Percent 4 25 5 3 2" xfId="10043"/>
    <cellStyle name="Percent 4 25 5 4" xfId="10044"/>
    <cellStyle name="Percent 4 25 5 4 2" xfId="10045"/>
    <cellStyle name="Percent 4 25 5 5" xfId="10046"/>
    <cellStyle name="Percent 4 25 6" xfId="10047"/>
    <cellStyle name="Percent 4 25 6 2" xfId="10048"/>
    <cellStyle name="Percent 4 25 6 2 2" xfId="10049"/>
    <cellStyle name="Percent 4 25 6 3" xfId="10050"/>
    <cellStyle name="Percent 4 25 6 3 2" xfId="10051"/>
    <cellStyle name="Percent 4 25 6 4" xfId="10052"/>
    <cellStyle name="Percent 4 25 7" xfId="10053"/>
    <cellStyle name="Percent 4 25 7 2" xfId="10054"/>
    <cellStyle name="Percent 4 25 8" xfId="10055"/>
    <cellStyle name="Percent 4 25 8 2" xfId="10056"/>
    <cellStyle name="Percent 4 25 9" xfId="10057"/>
    <cellStyle name="Percent 4 25 9 2" xfId="10058"/>
    <cellStyle name="Percent 4 26" xfId="10059"/>
    <cellStyle name="Percent 4 26 10" xfId="10060"/>
    <cellStyle name="Percent 4 26 11" xfId="10061"/>
    <cellStyle name="Percent 4 26 12" xfId="10062"/>
    <cellStyle name="Percent 4 26 2" xfId="10063"/>
    <cellStyle name="Percent 4 26 2 2" xfId="10064"/>
    <cellStyle name="Percent 4 26 2 2 2" xfId="10065"/>
    <cellStyle name="Percent 4 26 2 3" xfId="10066"/>
    <cellStyle name="Percent 4 26 2 3 2" xfId="10067"/>
    <cellStyle name="Percent 4 26 2 4" xfId="10068"/>
    <cellStyle name="Percent 4 26 2 5" xfId="10069"/>
    <cellStyle name="Percent 4 26 3" xfId="10070"/>
    <cellStyle name="Percent 4 26 3 2" xfId="10071"/>
    <cellStyle name="Percent 4 26 3 2 2" xfId="10072"/>
    <cellStyle name="Percent 4 26 3 3" xfId="10073"/>
    <cellStyle name="Percent 4 26 3 3 2" xfId="10074"/>
    <cellStyle name="Percent 4 26 3 4" xfId="10075"/>
    <cellStyle name="Percent 4 26 4" xfId="10076"/>
    <cellStyle name="Percent 4 26 4 2" xfId="10077"/>
    <cellStyle name="Percent 4 26 4 2 2" xfId="10078"/>
    <cellStyle name="Percent 4 26 4 3" xfId="10079"/>
    <cellStyle name="Percent 4 26 4 3 2" xfId="10080"/>
    <cellStyle name="Percent 4 26 4 4" xfId="10081"/>
    <cellStyle name="Percent 4 26 5" xfId="10082"/>
    <cellStyle name="Percent 4 26 5 2" xfId="10083"/>
    <cellStyle name="Percent 4 26 5 2 2" xfId="10084"/>
    <cellStyle name="Percent 4 26 5 3" xfId="10085"/>
    <cellStyle name="Percent 4 26 5 3 2" xfId="10086"/>
    <cellStyle name="Percent 4 26 5 4" xfId="10087"/>
    <cellStyle name="Percent 4 26 5 4 2" xfId="10088"/>
    <cellStyle name="Percent 4 26 5 5" xfId="10089"/>
    <cellStyle name="Percent 4 26 6" xfId="10090"/>
    <cellStyle name="Percent 4 26 6 2" xfId="10091"/>
    <cellStyle name="Percent 4 26 6 2 2" xfId="10092"/>
    <cellStyle name="Percent 4 26 6 3" xfId="10093"/>
    <cellStyle name="Percent 4 26 6 3 2" xfId="10094"/>
    <cellStyle name="Percent 4 26 6 4" xfId="10095"/>
    <cellStyle name="Percent 4 26 7" xfId="10096"/>
    <cellStyle name="Percent 4 26 7 2" xfId="10097"/>
    <cellStyle name="Percent 4 26 8" xfId="10098"/>
    <cellStyle name="Percent 4 26 8 2" xfId="10099"/>
    <cellStyle name="Percent 4 26 9" xfId="10100"/>
    <cellStyle name="Percent 4 26 9 2" xfId="10101"/>
    <cellStyle name="Percent 4 27" xfId="10102"/>
    <cellStyle name="Percent 4 27 10" xfId="10103"/>
    <cellStyle name="Percent 4 27 11" xfId="10104"/>
    <cellStyle name="Percent 4 27 12" xfId="10105"/>
    <cellStyle name="Percent 4 27 2" xfId="10106"/>
    <cellStyle name="Percent 4 27 2 2" xfId="10107"/>
    <cellStyle name="Percent 4 27 2 2 2" xfId="10108"/>
    <cellStyle name="Percent 4 27 2 3" xfId="10109"/>
    <cellStyle name="Percent 4 27 2 3 2" xfId="10110"/>
    <cellStyle name="Percent 4 27 2 4" xfId="10111"/>
    <cellStyle name="Percent 4 27 2 5" xfId="10112"/>
    <cellStyle name="Percent 4 27 3" xfId="10113"/>
    <cellStyle name="Percent 4 27 3 2" xfId="10114"/>
    <cellStyle name="Percent 4 27 3 2 2" xfId="10115"/>
    <cellStyle name="Percent 4 27 3 3" xfId="10116"/>
    <cellStyle name="Percent 4 27 3 3 2" xfId="10117"/>
    <cellStyle name="Percent 4 27 3 4" xfId="10118"/>
    <cellStyle name="Percent 4 27 4" xfId="10119"/>
    <cellStyle name="Percent 4 27 4 2" xfId="10120"/>
    <cellStyle name="Percent 4 27 4 2 2" xfId="10121"/>
    <cellStyle name="Percent 4 27 4 3" xfId="10122"/>
    <cellStyle name="Percent 4 27 4 3 2" xfId="10123"/>
    <cellStyle name="Percent 4 27 4 4" xfId="10124"/>
    <cellStyle name="Percent 4 27 5" xfId="10125"/>
    <cellStyle name="Percent 4 27 5 2" xfId="10126"/>
    <cellStyle name="Percent 4 27 5 2 2" xfId="10127"/>
    <cellStyle name="Percent 4 27 5 3" xfId="10128"/>
    <cellStyle name="Percent 4 27 5 3 2" xfId="10129"/>
    <cellStyle name="Percent 4 27 5 4" xfId="10130"/>
    <cellStyle name="Percent 4 27 5 4 2" xfId="10131"/>
    <cellStyle name="Percent 4 27 5 5" xfId="10132"/>
    <cellStyle name="Percent 4 27 6" xfId="10133"/>
    <cellStyle name="Percent 4 27 6 2" xfId="10134"/>
    <cellStyle name="Percent 4 27 6 2 2" xfId="10135"/>
    <cellStyle name="Percent 4 27 6 3" xfId="10136"/>
    <cellStyle name="Percent 4 27 6 3 2" xfId="10137"/>
    <cellStyle name="Percent 4 27 6 4" xfId="10138"/>
    <cellStyle name="Percent 4 27 7" xfId="10139"/>
    <cellStyle name="Percent 4 27 7 2" xfId="10140"/>
    <cellStyle name="Percent 4 27 8" xfId="10141"/>
    <cellStyle name="Percent 4 27 8 2" xfId="10142"/>
    <cellStyle name="Percent 4 27 9" xfId="10143"/>
    <cellStyle name="Percent 4 27 9 2" xfId="10144"/>
    <cellStyle name="Percent 4 28" xfId="10145"/>
    <cellStyle name="Percent 4 28 10" xfId="10146"/>
    <cellStyle name="Percent 4 28 11" xfId="10147"/>
    <cellStyle name="Percent 4 28 12" xfId="10148"/>
    <cellStyle name="Percent 4 28 2" xfId="10149"/>
    <cellStyle name="Percent 4 28 2 2" xfId="10150"/>
    <cellStyle name="Percent 4 28 2 2 2" xfId="10151"/>
    <cellStyle name="Percent 4 28 2 3" xfId="10152"/>
    <cellStyle name="Percent 4 28 2 3 2" xfId="10153"/>
    <cellStyle name="Percent 4 28 2 4" xfId="10154"/>
    <cellStyle name="Percent 4 28 2 5" xfId="10155"/>
    <cellStyle name="Percent 4 28 3" xfId="10156"/>
    <cellStyle name="Percent 4 28 3 2" xfId="10157"/>
    <cellStyle name="Percent 4 28 3 2 2" xfId="10158"/>
    <cellStyle name="Percent 4 28 3 3" xfId="10159"/>
    <cellStyle name="Percent 4 28 3 3 2" xfId="10160"/>
    <cellStyle name="Percent 4 28 3 4" xfId="10161"/>
    <cellStyle name="Percent 4 28 4" xfId="10162"/>
    <cellStyle name="Percent 4 28 4 2" xfId="10163"/>
    <cellStyle name="Percent 4 28 4 2 2" xfId="10164"/>
    <cellStyle name="Percent 4 28 4 3" xfId="10165"/>
    <cellStyle name="Percent 4 28 4 3 2" xfId="10166"/>
    <cellStyle name="Percent 4 28 4 4" xfId="10167"/>
    <cellStyle name="Percent 4 28 5" xfId="10168"/>
    <cellStyle name="Percent 4 28 5 2" xfId="10169"/>
    <cellStyle name="Percent 4 28 5 2 2" xfId="10170"/>
    <cellStyle name="Percent 4 28 5 3" xfId="10171"/>
    <cellStyle name="Percent 4 28 5 3 2" xfId="10172"/>
    <cellStyle name="Percent 4 28 5 4" xfId="10173"/>
    <cellStyle name="Percent 4 28 5 4 2" xfId="10174"/>
    <cellStyle name="Percent 4 28 5 5" xfId="10175"/>
    <cellStyle name="Percent 4 28 6" xfId="10176"/>
    <cellStyle name="Percent 4 28 6 2" xfId="10177"/>
    <cellStyle name="Percent 4 28 6 2 2" xfId="10178"/>
    <cellStyle name="Percent 4 28 6 3" xfId="10179"/>
    <cellStyle name="Percent 4 28 6 3 2" xfId="10180"/>
    <cellStyle name="Percent 4 28 6 4" xfId="10181"/>
    <cellStyle name="Percent 4 28 7" xfId="10182"/>
    <cellStyle name="Percent 4 28 7 2" xfId="10183"/>
    <cellStyle name="Percent 4 28 8" xfId="10184"/>
    <cellStyle name="Percent 4 28 8 2" xfId="10185"/>
    <cellStyle name="Percent 4 28 9" xfId="10186"/>
    <cellStyle name="Percent 4 28 9 2" xfId="10187"/>
    <cellStyle name="Percent 4 29" xfId="10188"/>
    <cellStyle name="Percent 4 29 10" xfId="10189"/>
    <cellStyle name="Percent 4 29 11" xfId="10190"/>
    <cellStyle name="Percent 4 29 12" xfId="10191"/>
    <cellStyle name="Percent 4 29 2" xfId="10192"/>
    <cellStyle name="Percent 4 29 2 2" xfId="10193"/>
    <cellStyle name="Percent 4 29 2 2 2" xfId="10194"/>
    <cellStyle name="Percent 4 29 2 2 3" xfId="10195"/>
    <cellStyle name="Percent 4 29 2 3" xfId="10196"/>
    <cellStyle name="Percent 4 29 2 3 2" xfId="10197"/>
    <cellStyle name="Percent 4 29 2 4" xfId="10198"/>
    <cellStyle name="Percent 4 29 2 5" xfId="10199"/>
    <cellStyle name="Percent 4 29 2 6" xfId="10200"/>
    <cellStyle name="Percent 4 29 3" xfId="10201"/>
    <cellStyle name="Percent 4 29 3 2" xfId="10202"/>
    <cellStyle name="Percent 4 29 3 2 2" xfId="10203"/>
    <cellStyle name="Percent 4 29 3 3" xfId="10204"/>
    <cellStyle name="Percent 4 29 3 3 2" xfId="10205"/>
    <cellStyle name="Percent 4 29 3 4" xfId="10206"/>
    <cellStyle name="Percent 4 29 3 5" xfId="10207"/>
    <cellStyle name="Percent 4 29 4" xfId="10208"/>
    <cellStyle name="Percent 4 29 4 2" xfId="10209"/>
    <cellStyle name="Percent 4 29 4 2 2" xfId="10210"/>
    <cellStyle name="Percent 4 29 4 3" xfId="10211"/>
    <cellStyle name="Percent 4 29 4 3 2" xfId="10212"/>
    <cellStyle name="Percent 4 29 4 4" xfId="10213"/>
    <cellStyle name="Percent 4 29 4 5" xfId="10214"/>
    <cellStyle name="Percent 4 29 5" xfId="10215"/>
    <cellStyle name="Percent 4 29 5 2" xfId="10216"/>
    <cellStyle name="Percent 4 29 5 2 2" xfId="10217"/>
    <cellStyle name="Percent 4 29 5 3" xfId="10218"/>
    <cellStyle name="Percent 4 29 5 3 2" xfId="10219"/>
    <cellStyle name="Percent 4 29 5 4" xfId="10220"/>
    <cellStyle name="Percent 4 29 5 4 2" xfId="10221"/>
    <cellStyle name="Percent 4 29 5 5" xfId="10222"/>
    <cellStyle name="Percent 4 29 6" xfId="10223"/>
    <cellStyle name="Percent 4 29 6 2" xfId="10224"/>
    <cellStyle name="Percent 4 29 6 2 2" xfId="10225"/>
    <cellStyle name="Percent 4 29 6 3" xfId="10226"/>
    <cellStyle name="Percent 4 29 6 3 2" xfId="10227"/>
    <cellStyle name="Percent 4 29 6 4" xfId="10228"/>
    <cellStyle name="Percent 4 29 7" xfId="10229"/>
    <cellStyle name="Percent 4 29 7 2" xfId="10230"/>
    <cellStyle name="Percent 4 29 8" xfId="10231"/>
    <cellStyle name="Percent 4 29 8 2" xfId="10232"/>
    <cellStyle name="Percent 4 29 9" xfId="10233"/>
    <cellStyle name="Percent 4 29 9 2" xfId="10234"/>
    <cellStyle name="Percent 4 3" xfId="10235"/>
    <cellStyle name="Percent 4 3 10" xfId="10236"/>
    <cellStyle name="Percent 4 3 10 2" xfId="10237"/>
    <cellStyle name="Percent 4 3 10 2 2" xfId="10238"/>
    <cellStyle name="Percent 4 3 10 3" xfId="10239"/>
    <cellStyle name="Percent 4 3 10 3 2" xfId="10240"/>
    <cellStyle name="Percent 4 3 10 4" xfId="10241"/>
    <cellStyle name="Percent 4 3 11" xfId="10242"/>
    <cellStyle name="Percent 4 3 11 2" xfId="10243"/>
    <cellStyle name="Percent 4 3 11 2 2" xfId="10244"/>
    <cellStyle name="Percent 4 3 11 3" xfId="10245"/>
    <cellStyle name="Percent 4 3 11 3 2" xfId="10246"/>
    <cellStyle name="Percent 4 3 11 4" xfId="10247"/>
    <cellStyle name="Percent 4 3 12" xfId="10248"/>
    <cellStyle name="Percent 4 3 12 2" xfId="10249"/>
    <cellStyle name="Percent 4 3 12 2 2" xfId="10250"/>
    <cellStyle name="Percent 4 3 12 3" xfId="10251"/>
    <cellStyle name="Percent 4 3 12 3 2" xfId="10252"/>
    <cellStyle name="Percent 4 3 12 4" xfId="10253"/>
    <cellStyle name="Percent 4 3 12 4 2" xfId="10254"/>
    <cellStyle name="Percent 4 3 12 5" xfId="10255"/>
    <cellStyle name="Percent 4 3 13" xfId="10256"/>
    <cellStyle name="Percent 4 3 13 2" xfId="10257"/>
    <cellStyle name="Percent 4 3 13 2 2" xfId="10258"/>
    <cellStyle name="Percent 4 3 13 3" xfId="10259"/>
    <cellStyle name="Percent 4 3 13 3 2" xfId="10260"/>
    <cellStyle name="Percent 4 3 13 4" xfId="10261"/>
    <cellStyle name="Percent 4 3 14" xfId="10262"/>
    <cellStyle name="Percent 4 3 14 2" xfId="10263"/>
    <cellStyle name="Percent 4 3 15" xfId="10264"/>
    <cellStyle name="Percent 4 3 15 2" xfId="10265"/>
    <cellStyle name="Percent 4 3 16" xfId="10266"/>
    <cellStyle name="Percent 4 3 16 2" xfId="10267"/>
    <cellStyle name="Percent 4 3 17" xfId="10268"/>
    <cellStyle name="Percent 4 3 18" xfId="10269"/>
    <cellStyle name="Percent 4 3 19" xfId="10270"/>
    <cellStyle name="Percent 4 3 2" xfId="10271"/>
    <cellStyle name="Percent 4 3 2 10" xfId="10272"/>
    <cellStyle name="Percent 4 3 2 11" xfId="10273"/>
    <cellStyle name="Percent 4 3 2 2" xfId="10274"/>
    <cellStyle name="Percent 4 3 2 2 2" xfId="10275"/>
    <cellStyle name="Percent 4 3 2 2 2 2" xfId="10276"/>
    <cellStyle name="Percent 4 3 2 2 3" xfId="10277"/>
    <cellStyle name="Percent 4 3 2 2 3 2" xfId="10278"/>
    <cellStyle name="Percent 4 3 2 2 4" xfId="10279"/>
    <cellStyle name="Percent 4 3 2 3" xfId="10280"/>
    <cellStyle name="Percent 4 3 2 3 2" xfId="10281"/>
    <cellStyle name="Percent 4 3 2 3 2 2" xfId="10282"/>
    <cellStyle name="Percent 4 3 2 3 3" xfId="10283"/>
    <cellStyle name="Percent 4 3 2 3 3 2" xfId="10284"/>
    <cellStyle name="Percent 4 3 2 3 4" xfId="10285"/>
    <cellStyle name="Percent 4 3 2 4" xfId="10286"/>
    <cellStyle name="Percent 4 3 2 4 2" xfId="10287"/>
    <cellStyle name="Percent 4 3 2 4 2 2" xfId="10288"/>
    <cellStyle name="Percent 4 3 2 4 3" xfId="10289"/>
    <cellStyle name="Percent 4 3 2 4 3 2" xfId="10290"/>
    <cellStyle name="Percent 4 3 2 4 4" xfId="10291"/>
    <cellStyle name="Percent 4 3 2 4 4 2" xfId="10292"/>
    <cellStyle name="Percent 4 3 2 4 5" xfId="10293"/>
    <cellStyle name="Percent 4 3 2 5" xfId="10294"/>
    <cellStyle name="Percent 4 3 2 5 2" xfId="10295"/>
    <cellStyle name="Percent 4 3 2 5 2 2" xfId="10296"/>
    <cellStyle name="Percent 4 3 2 5 3" xfId="10297"/>
    <cellStyle name="Percent 4 3 2 5 3 2" xfId="10298"/>
    <cellStyle name="Percent 4 3 2 5 4" xfId="10299"/>
    <cellStyle name="Percent 4 3 2 6" xfId="10300"/>
    <cellStyle name="Percent 4 3 2 6 2" xfId="10301"/>
    <cellStyle name="Percent 4 3 2 7" xfId="10302"/>
    <cellStyle name="Percent 4 3 2 7 2" xfId="10303"/>
    <cellStyle name="Percent 4 3 2 8" xfId="10304"/>
    <cellStyle name="Percent 4 3 2 8 2" xfId="10305"/>
    <cellStyle name="Percent 4 3 2 9" xfId="10306"/>
    <cellStyle name="Percent 4 3 20" xfId="10307"/>
    <cellStyle name="Percent 4 3 3" xfId="10308"/>
    <cellStyle name="Percent 4 3 3 10" xfId="10309"/>
    <cellStyle name="Percent 4 3 3 11" xfId="10310"/>
    <cellStyle name="Percent 4 3 3 2" xfId="10311"/>
    <cellStyle name="Percent 4 3 3 2 2" xfId="10312"/>
    <cellStyle name="Percent 4 3 3 2 2 2" xfId="10313"/>
    <cellStyle name="Percent 4 3 3 2 3" xfId="10314"/>
    <cellStyle name="Percent 4 3 3 2 3 2" xfId="10315"/>
    <cellStyle name="Percent 4 3 3 2 4" xfId="10316"/>
    <cellStyle name="Percent 4 3 3 3" xfId="10317"/>
    <cellStyle name="Percent 4 3 3 3 2" xfId="10318"/>
    <cellStyle name="Percent 4 3 3 3 2 2" xfId="10319"/>
    <cellStyle name="Percent 4 3 3 3 3" xfId="10320"/>
    <cellStyle name="Percent 4 3 3 3 3 2" xfId="10321"/>
    <cellStyle name="Percent 4 3 3 3 4" xfId="10322"/>
    <cellStyle name="Percent 4 3 3 4" xfId="10323"/>
    <cellStyle name="Percent 4 3 3 4 2" xfId="10324"/>
    <cellStyle name="Percent 4 3 3 4 2 2" xfId="10325"/>
    <cellStyle name="Percent 4 3 3 4 3" xfId="10326"/>
    <cellStyle name="Percent 4 3 3 4 3 2" xfId="10327"/>
    <cellStyle name="Percent 4 3 3 4 4" xfId="10328"/>
    <cellStyle name="Percent 4 3 3 4 4 2" xfId="10329"/>
    <cellStyle name="Percent 4 3 3 4 5" xfId="10330"/>
    <cellStyle name="Percent 4 3 3 5" xfId="10331"/>
    <cellStyle name="Percent 4 3 3 5 2" xfId="10332"/>
    <cellStyle name="Percent 4 3 3 5 2 2" xfId="10333"/>
    <cellStyle name="Percent 4 3 3 5 3" xfId="10334"/>
    <cellStyle name="Percent 4 3 3 5 3 2" xfId="10335"/>
    <cellStyle name="Percent 4 3 3 5 4" xfId="10336"/>
    <cellStyle name="Percent 4 3 3 6" xfId="10337"/>
    <cellStyle name="Percent 4 3 3 6 2" xfId="10338"/>
    <cellStyle name="Percent 4 3 3 7" xfId="10339"/>
    <cellStyle name="Percent 4 3 3 7 2" xfId="10340"/>
    <cellStyle name="Percent 4 3 3 8" xfId="10341"/>
    <cellStyle name="Percent 4 3 3 8 2" xfId="10342"/>
    <cellStyle name="Percent 4 3 3 9" xfId="10343"/>
    <cellStyle name="Percent 4 3 4" xfId="10344"/>
    <cellStyle name="Percent 4 3 4 10" xfId="10345"/>
    <cellStyle name="Percent 4 3 4 11" xfId="10346"/>
    <cellStyle name="Percent 4 3 4 2" xfId="10347"/>
    <cellStyle name="Percent 4 3 4 2 2" xfId="10348"/>
    <cellStyle name="Percent 4 3 4 2 2 2" xfId="10349"/>
    <cellStyle name="Percent 4 3 4 2 3" xfId="10350"/>
    <cellStyle name="Percent 4 3 4 2 3 2" xfId="10351"/>
    <cellStyle name="Percent 4 3 4 2 4" xfId="10352"/>
    <cellStyle name="Percent 4 3 4 3" xfId="10353"/>
    <cellStyle name="Percent 4 3 4 3 2" xfId="10354"/>
    <cellStyle name="Percent 4 3 4 3 2 2" xfId="10355"/>
    <cellStyle name="Percent 4 3 4 3 3" xfId="10356"/>
    <cellStyle name="Percent 4 3 4 3 3 2" xfId="10357"/>
    <cellStyle name="Percent 4 3 4 3 4" xfId="10358"/>
    <cellStyle name="Percent 4 3 4 4" xfId="10359"/>
    <cellStyle name="Percent 4 3 4 4 2" xfId="10360"/>
    <cellStyle name="Percent 4 3 4 4 2 2" xfId="10361"/>
    <cellStyle name="Percent 4 3 4 4 3" xfId="10362"/>
    <cellStyle name="Percent 4 3 4 4 3 2" xfId="10363"/>
    <cellStyle name="Percent 4 3 4 4 4" xfId="10364"/>
    <cellStyle name="Percent 4 3 4 4 4 2" xfId="10365"/>
    <cellStyle name="Percent 4 3 4 4 5" xfId="10366"/>
    <cellStyle name="Percent 4 3 4 5" xfId="10367"/>
    <cellStyle name="Percent 4 3 4 5 2" xfId="10368"/>
    <cellStyle name="Percent 4 3 4 5 2 2" xfId="10369"/>
    <cellStyle name="Percent 4 3 4 5 3" xfId="10370"/>
    <cellStyle name="Percent 4 3 4 5 3 2" xfId="10371"/>
    <cellStyle name="Percent 4 3 4 5 4" xfId="10372"/>
    <cellStyle name="Percent 4 3 4 6" xfId="10373"/>
    <cellStyle name="Percent 4 3 4 6 2" xfId="10374"/>
    <cellStyle name="Percent 4 3 4 7" xfId="10375"/>
    <cellStyle name="Percent 4 3 4 7 2" xfId="10376"/>
    <cellStyle name="Percent 4 3 4 8" xfId="10377"/>
    <cellStyle name="Percent 4 3 4 8 2" xfId="10378"/>
    <cellStyle name="Percent 4 3 4 9" xfId="10379"/>
    <cellStyle name="Percent 4 3 5" xfId="10380"/>
    <cellStyle name="Percent 4 3 5 10" xfId="10381"/>
    <cellStyle name="Percent 4 3 5 11" xfId="10382"/>
    <cellStyle name="Percent 4 3 5 2" xfId="10383"/>
    <cellStyle name="Percent 4 3 5 2 2" xfId="10384"/>
    <cellStyle name="Percent 4 3 5 2 2 2" xfId="10385"/>
    <cellStyle name="Percent 4 3 5 2 3" xfId="10386"/>
    <cellStyle name="Percent 4 3 5 2 3 2" xfId="10387"/>
    <cellStyle name="Percent 4 3 5 2 4" xfId="10388"/>
    <cellStyle name="Percent 4 3 5 3" xfId="10389"/>
    <cellStyle name="Percent 4 3 5 3 2" xfId="10390"/>
    <cellStyle name="Percent 4 3 5 3 2 2" xfId="10391"/>
    <cellStyle name="Percent 4 3 5 3 3" xfId="10392"/>
    <cellStyle name="Percent 4 3 5 3 3 2" xfId="10393"/>
    <cellStyle name="Percent 4 3 5 3 4" xfId="10394"/>
    <cellStyle name="Percent 4 3 5 4" xfId="10395"/>
    <cellStyle name="Percent 4 3 5 4 2" xfId="10396"/>
    <cellStyle name="Percent 4 3 5 4 2 2" xfId="10397"/>
    <cellStyle name="Percent 4 3 5 4 3" xfId="10398"/>
    <cellStyle name="Percent 4 3 5 4 3 2" xfId="10399"/>
    <cellStyle name="Percent 4 3 5 4 4" xfId="10400"/>
    <cellStyle name="Percent 4 3 5 4 4 2" xfId="10401"/>
    <cellStyle name="Percent 4 3 5 4 5" xfId="10402"/>
    <cellStyle name="Percent 4 3 5 5" xfId="10403"/>
    <cellStyle name="Percent 4 3 5 5 2" xfId="10404"/>
    <cellStyle name="Percent 4 3 5 5 2 2" xfId="10405"/>
    <cellStyle name="Percent 4 3 5 5 3" xfId="10406"/>
    <cellStyle name="Percent 4 3 5 5 3 2" xfId="10407"/>
    <cellStyle name="Percent 4 3 5 5 4" xfId="10408"/>
    <cellStyle name="Percent 4 3 5 6" xfId="10409"/>
    <cellStyle name="Percent 4 3 5 6 2" xfId="10410"/>
    <cellStyle name="Percent 4 3 5 7" xfId="10411"/>
    <cellStyle name="Percent 4 3 5 7 2" xfId="10412"/>
    <cellStyle name="Percent 4 3 5 8" xfId="10413"/>
    <cellStyle name="Percent 4 3 5 8 2" xfId="10414"/>
    <cellStyle name="Percent 4 3 5 9" xfId="10415"/>
    <cellStyle name="Percent 4 3 6" xfId="10416"/>
    <cellStyle name="Percent 4 3 6 10" xfId="10417"/>
    <cellStyle name="Percent 4 3 6 11" xfId="10418"/>
    <cellStyle name="Percent 4 3 6 2" xfId="10419"/>
    <cellStyle name="Percent 4 3 6 2 2" xfId="10420"/>
    <cellStyle name="Percent 4 3 6 2 2 2" xfId="10421"/>
    <cellStyle name="Percent 4 3 6 2 3" xfId="10422"/>
    <cellStyle name="Percent 4 3 6 2 3 2" xfId="10423"/>
    <cellStyle name="Percent 4 3 6 2 4" xfId="10424"/>
    <cellStyle name="Percent 4 3 6 3" xfId="10425"/>
    <cellStyle name="Percent 4 3 6 3 2" xfId="10426"/>
    <cellStyle name="Percent 4 3 6 3 2 2" xfId="10427"/>
    <cellStyle name="Percent 4 3 6 3 3" xfId="10428"/>
    <cellStyle name="Percent 4 3 6 3 3 2" xfId="10429"/>
    <cellStyle name="Percent 4 3 6 3 4" xfId="10430"/>
    <cellStyle name="Percent 4 3 6 4" xfId="10431"/>
    <cellStyle name="Percent 4 3 6 4 2" xfId="10432"/>
    <cellStyle name="Percent 4 3 6 4 2 2" xfId="10433"/>
    <cellStyle name="Percent 4 3 6 4 3" xfId="10434"/>
    <cellStyle name="Percent 4 3 6 4 3 2" xfId="10435"/>
    <cellStyle name="Percent 4 3 6 4 4" xfId="10436"/>
    <cellStyle name="Percent 4 3 6 4 4 2" xfId="10437"/>
    <cellStyle name="Percent 4 3 6 4 5" xfId="10438"/>
    <cellStyle name="Percent 4 3 6 5" xfId="10439"/>
    <cellStyle name="Percent 4 3 6 5 2" xfId="10440"/>
    <cellStyle name="Percent 4 3 6 5 2 2" xfId="10441"/>
    <cellStyle name="Percent 4 3 6 5 3" xfId="10442"/>
    <cellStyle name="Percent 4 3 6 5 3 2" xfId="10443"/>
    <cellStyle name="Percent 4 3 6 5 4" xfId="10444"/>
    <cellStyle name="Percent 4 3 6 6" xfId="10445"/>
    <cellStyle name="Percent 4 3 6 6 2" xfId="10446"/>
    <cellStyle name="Percent 4 3 6 7" xfId="10447"/>
    <cellStyle name="Percent 4 3 6 7 2" xfId="10448"/>
    <cellStyle name="Percent 4 3 6 8" xfId="10449"/>
    <cellStyle name="Percent 4 3 6 8 2" xfId="10450"/>
    <cellStyle name="Percent 4 3 6 9" xfId="10451"/>
    <cellStyle name="Percent 4 3 7" xfId="10452"/>
    <cellStyle name="Percent 4 3 7 10" xfId="10453"/>
    <cellStyle name="Percent 4 3 7 11" xfId="10454"/>
    <cellStyle name="Percent 4 3 7 2" xfId="10455"/>
    <cellStyle name="Percent 4 3 7 2 2" xfId="10456"/>
    <cellStyle name="Percent 4 3 7 2 2 2" xfId="10457"/>
    <cellStyle name="Percent 4 3 7 2 3" xfId="10458"/>
    <cellStyle name="Percent 4 3 7 2 3 2" xfId="10459"/>
    <cellStyle name="Percent 4 3 7 2 4" xfId="10460"/>
    <cellStyle name="Percent 4 3 7 3" xfId="10461"/>
    <cellStyle name="Percent 4 3 7 3 2" xfId="10462"/>
    <cellStyle name="Percent 4 3 7 3 2 2" xfId="10463"/>
    <cellStyle name="Percent 4 3 7 3 3" xfId="10464"/>
    <cellStyle name="Percent 4 3 7 3 3 2" xfId="10465"/>
    <cellStyle name="Percent 4 3 7 3 4" xfId="10466"/>
    <cellStyle name="Percent 4 3 7 4" xfId="10467"/>
    <cellStyle name="Percent 4 3 7 4 2" xfId="10468"/>
    <cellStyle name="Percent 4 3 7 4 2 2" xfId="10469"/>
    <cellStyle name="Percent 4 3 7 4 3" xfId="10470"/>
    <cellStyle name="Percent 4 3 7 4 3 2" xfId="10471"/>
    <cellStyle name="Percent 4 3 7 4 4" xfId="10472"/>
    <cellStyle name="Percent 4 3 7 4 4 2" xfId="10473"/>
    <cellStyle name="Percent 4 3 7 4 5" xfId="10474"/>
    <cellStyle name="Percent 4 3 7 5" xfId="10475"/>
    <cellStyle name="Percent 4 3 7 5 2" xfId="10476"/>
    <cellStyle name="Percent 4 3 7 5 2 2" xfId="10477"/>
    <cellStyle name="Percent 4 3 7 5 3" xfId="10478"/>
    <cellStyle name="Percent 4 3 7 5 3 2" xfId="10479"/>
    <cellStyle name="Percent 4 3 7 5 4" xfId="10480"/>
    <cellStyle name="Percent 4 3 7 6" xfId="10481"/>
    <cellStyle name="Percent 4 3 7 6 2" xfId="10482"/>
    <cellStyle name="Percent 4 3 7 7" xfId="10483"/>
    <cellStyle name="Percent 4 3 7 7 2" xfId="10484"/>
    <cellStyle name="Percent 4 3 7 8" xfId="10485"/>
    <cellStyle name="Percent 4 3 7 8 2" xfId="10486"/>
    <cellStyle name="Percent 4 3 7 9" xfId="10487"/>
    <cellStyle name="Percent 4 3 8" xfId="10488"/>
    <cellStyle name="Percent 4 3 8 10" xfId="10489"/>
    <cellStyle name="Percent 4 3 8 11" xfId="10490"/>
    <cellStyle name="Percent 4 3 8 2" xfId="10491"/>
    <cellStyle name="Percent 4 3 8 2 2" xfId="10492"/>
    <cellStyle name="Percent 4 3 8 2 2 2" xfId="10493"/>
    <cellStyle name="Percent 4 3 8 2 3" xfId="10494"/>
    <cellStyle name="Percent 4 3 8 2 3 2" xfId="10495"/>
    <cellStyle name="Percent 4 3 8 2 4" xfId="10496"/>
    <cellStyle name="Percent 4 3 8 3" xfId="10497"/>
    <cellStyle name="Percent 4 3 8 3 2" xfId="10498"/>
    <cellStyle name="Percent 4 3 8 3 2 2" xfId="10499"/>
    <cellStyle name="Percent 4 3 8 3 3" xfId="10500"/>
    <cellStyle name="Percent 4 3 8 3 3 2" xfId="10501"/>
    <cellStyle name="Percent 4 3 8 3 4" xfId="10502"/>
    <cellStyle name="Percent 4 3 8 4" xfId="10503"/>
    <cellStyle name="Percent 4 3 8 4 2" xfId="10504"/>
    <cellStyle name="Percent 4 3 8 4 2 2" xfId="10505"/>
    <cellStyle name="Percent 4 3 8 4 3" xfId="10506"/>
    <cellStyle name="Percent 4 3 8 4 3 2" xfId="10507"/>
    <cellStyle name="Percent 4 3 8 4 4" xfId="10508"/>
    <cellStyle name="Percent 4 3 8 4 4 2" xfId="10509"/>
    <cellStyle name="Percent 4 3 8 4 5" xfId="10510"/>
    <cellStyle name="Percent 4 3 8 5" xfId="10511"/>
    <cellStyle name="Percent 4 3 8 5 2" xfId="10512"/>
    <cellStyle name="Percent 4 3 8 5 2 2" xfId="10513"/>
    <cellStyle name="Percent 4 3 8 5 3" xfId="10514"/>
    <cellStyle name="Percent 4 3 8 5 3 2" xfId="10515"/>
    <cellStyle name="Percent 4 3 8 5 4" xfId="10516"/>
    <cellStyle name="Percent 4 3 8 6" xfId="10517"/>
    <cellStyle name="Percent 4 3 8 6 2" xfId="10518"/>
    <cellStyle name="Percent 4 3 8 7" xfId="10519"/>
    <cellStyle name="Percent 4 3 8 7 2" xfId="10520"/>
    <cellStyle name="Percent 4 3 8 8" xfId="10521"/>
    <cellStyle name="Percent 4 3 8 8 2" xfId="10522"/>
    <cellStyle name="Percent 4 3 8 9" xfId="10523"/>
    <cellStyle name="Percent 4 3 9" xfId="10524"/>
    <cellStyle name="Percent 4 3 9 2" xfId="10525"/>
    <cellStyle name="Percent 4 3 9 2 2" xfId="10526"/>
    <cellStyle name="Percent 4 3 9 3" xfId="10527"/>
    <cellStyle name="Percent 4 3 9 3 2" xfId="10528"/>
    <cellStyle name="Percent 4 3 9 4" xfId="10529"/>
    <cellStyle name="Percent 4 3 9 5" xfId="10530"/>
    <cellStyle name="Percent 4 30" xfId="10531"/>
    <cellStyle name="Percent 4 30 2" xfId="10532"/>
    <cellStyle name="Percent 4 30 2 2" xfId="10533"/>
    <cellStyle name="Percent 4 30 3" xfId="10534"/>
    <cellStyle name="Percent 4 30 3 2" xfId="10535"/>
    <cellStyle name="Percent 4 30 4" xfId="10536"/>
    <cellStyle name="Percent 4 30 5" xfId="10537"/>
    <cellStyle name="Percent 4 30 6" xfId="10538"/>
    <cellStyle name="Percent 4 31" xfId="10539"/>
    <cellStyle name="Percent 4 31 2" xfId="10540"/>
    <cellStyle name="Percent 4 31 2 2" xfId="10541"/>
    <cellStyle name="Percent 4 31 3" xfId="10542"/>
    <cellStyle name="Percent 4 31 3 2" xfId="10543"/>
    <cellStyle name="Percent 4 31 4" xfId="10544"/>
    <cellStyle name="Percent 4 31 5" xfId="10545"/>
    <cellStyle name="Percent 4 32" xfId="10546"/>
    <cellStyle name="Percent 4 32 2" xfId="10547"/>
    <cellStyle name="Percent 4 32 2 2" xfId="10548"/>
    <cellStyle name="Percent 4 32 3" xfId="10549"/>
    <cellStyle name="Percent 4 32 3 2" xfId="10550"/>
    <cellStyle name="Percent 4 32 4" xfId="10551"/>
    <cellStyle name="Percent 4 33" xfId="10552"/>
    <cellStyle name="Percent 4 33 2" xfId="10553"/>
    <cellStyle name="Percent 4 33 2 2" xfId="10554"/>
    <cellStyle name="Percent 4 33 3" xfId="10555"/>
    <cellStyle name="Percent 4 33 3 2" xfId="10556"/>
    <cellStyle name="Percent 4 33 4" xfId="10557"/>
    <cellStyle name="Percent 4 33 4 2" xfId="10558"/>
    <cellStyle name="Percent 4 33 5" xfId="10559"/>
    <cellStyle name="Percent 4 34" xfId="10560"/>
    <cellStyle name="Percent 4 34 2" xfId="10561"/>
    <cellStyle name="Percent 4 34 2 2" xfId="10562"/>
    <cellStyle name="Percent 4 34 3" xfId="10563"/>
    <cellStyle name="Percent 4 34 3 2" xfId="10564"/>
    <cellStyle name="Percent 4 34 4" xfId="10565"/>
    <cellStyle name="Percent 4 35" xfId="10566"/>
    <cellStyle name="Percent 4 35 2" xfId="10567"/>
    <cellStyle name="Percent 4 36" xfId="10568"/>
    <cellStyle name="Percent 4 36 2" xfId="10569"/>
    <cellStyle name="Percent 4 37" xfId="10570"/>
    <cellStyle name="Percent 4 37 2" xfId="10571"/>
    <cellStyle name="Percent 4 38" xfId="10572"/>
    <cellStyle name="Percent 4 39" xfId="10573"/>
    <cellStyle name="Percent 4 4" xfId="10574"/>
    <cellStyle name="Percent 4 4 10" xfId="10575"/>
    <cellStyle name="Percent 4 4 10 2" xfId="10576"/>
    <cellStyle name="Percent 4 4 10 2 2" xfId="10577"/>
    <cellStyle name="Percent 4 4 10 3" xfId="10578"/>
    <cellStyle name="Percent 4 4 10 3 2" xfId="10579"/>
    <cellStyle name="Percent 4 4 10 4" xfId="10580"/>
    <cellStyle name="Percent 4 4 11" xfId="10581"/>
    <cellStyle name="Percent 4 4 11 2" xfId="10582"/>
    <cellStyle name="Percent 4 4 11 2 2" xfId="10583"/>
    <cellStyle name="Percent 4 4 11 3" xfId="10584"/>
    <cellStyle name="Percent 4 4 11 3 2" xfId="10585"/>
    <cellStyle name="Percent 4 4 11 4" xfId="10586"/>
    <cellStyle name="Percent 4 4 12" xfId="10587"/>
    <cellStyle name="Percent 4 4 12 2" xfId="10588"/>
    <cellStyle name="Percent 4 4 12 2 2" xfId="10589"/>
    <cellStyle name="Percent 4 4 12 3" xfId="10590"/>
    <cellStyle name="Percent 4 4 12 3 2" xfId="10591"/>
    <cellStyle name="Percent 4 4 12 4" xfId="10592"/>
    <cellStyle name="Percent 4 4 12 4 2" xfId="10593"/>
    <cellStyle name="Percent 4 4 12 5" xfId="10594"/>
    <cellStyle name="Percent 4 4 13" xfId="10595"/>
    <cellStyle name="Percent 4 4 13 2" xfId="10596"/>
    <cellStyle name="Percent 4 4 13 2 2" xfId="10597"/>
    <cellStyle name="Percent 4 4 13 3" xfId="10598"/>
    <cellStyle name="Percent 4 4 13 3 2" xfId="10599"/>
    <cellStyle name="Percent 4 4 13 4" xfId="10600"/>
    <cellStyle name="Percent 4 4 14" xfId="10601"/>
    <cellStyle name="Percent 4 4 14 2" xfId="10602"/>
    <cellStyle name="Percent 4 4 15" xfId="10603"/>
    <cellStyle name="Percent 4 4 15 2" xfId="10604"/>
    <cellStyle name="Percent 4 4 16" xfId="10605"/>
    <cellStyle name="Percent 4 4 16 2" xfId="10606"/>
    <cellStyle name="Percent 4 4 17" xfId="10607"/>
    <cellStyle name="Percent 4 4 18" xfId="10608"/>
    <cellStyle name="Percent 4 4 19" xfId="10609"/>
    <cellStyle name="Percent 4 4 2" xfId="10610"/>
    <cellStyle name="Percent 4 4 2 10" xfId="10611"/>
    <cellStyle name="Percent 4 4 2 11" xfId="10612"/>
    <cellStyle name="Percent 4 4 2 2" xfId="10613"/>
    <cellStyle name="Percent 4 4 2 2 2" xfId="10614"/>
    <cellStyle name="Percent 4 4 2 2 2 2" xfId="10615"/>
    <cellStyle name="Percent 4 4 2 2 3" xfId="10616"/>
    <cellStyle name="Percent 4 4 2 2 3 2" xfId="10617"/>
    <cellStyle name="Percent 4 4 2 2 4" xfId="10618"/>
    <cellStyle name="Percent 4 4 2 2 5" xfId="10619"/>
    <cellStyle name="Percent 4 4 2 3" xfId="10620"/>
    <cellStyle name="Percent 4 4 2 3 2" xfId="10621"/>
    <cellStyle name="Percent 4 4 2 3 2 2" xfId="10622"/>
    <cellStyle name="Percent 4 4 2 3 3" xfId="10623"/>
    <cellStyle name="Percent 4 4 2 3 3 2" xfId="10624"/>
    <cellStyle name="Percent 4 4 2 3 4" xfId="10625"/>
    <cellStyle name="Percent 4 4 2 4" xfId="10626"/>
    <cellStyle name="Percent 4 4 2 4 2" xfId="10627"/>
    <cellStyle name="Percent 4 4 2 4 2 2" xfId="10628"/>
    <cellStyle name="Percent 4 4 2 4 3" xfId="10629"/>
    <cellStyle name="Percent 4 4 2 4 3 2" xfId="10630"/>
    <cellStyle name="Percent 4 4 2 4 4" xfId="10631"/>
    <cellStyle name="Percent 4 4 2 4 4 2" xfId="10632"/>
    <cellStyle name="Percent 4 4 2 4 5" xfId="10633"/>
    <cellStyle name="Percent 4 4 2 5" xfId="10634"/>
    <cellStyle name="Percent 4 4 2 5 2" xfId="10635"/>
    <cellStyle name="Percent 4 4 2 5 2 2" xfId="10636"/>
    <cellStyle name="Percent 4 4 2 5 3" xfId="10637"/>
    <cellStyle name="Percent 4 4 2 5 3 2" xfId="10638"/>
    <cellStyle name="Percent 4 4 2 5 4" xfId="10639"/>
    <cellStyle name="Percent 4 4 2 6" xfId="10640"/>
    <cellStyle name="Percent 4 4 2 6 2" xfId="10641"/>
    <cellStyle name="Percent 4 4 2 7" xfId="10642"/>
    <cellStyle name="Percent 4 4 2 7 2" xfId="10643"/>
    <cellStyle name="Percent 4 4 2 8" xfId="10644"/>
    <cellStyle name="Percent 4 4 2 8 2" xfId="10645"/>
    <cellStyle name="Percent 4 4 2 9" xfId="10646"/>
    <cellStyle name="Percent 4 4 20" xfId="10647"/>
    <cellStyle name="Percent 4 4 3" xfId="10648"/>
    <cellStyle name="Percent 4 4 3 10" xfId="10649"/>
    <cellStyle name="Percent 4 4 3 11" xfId="10650"/>
    <cellStyle name="Percent 4 4 3 2" xfId="10651"/>
    <cellStyle name="Percent 4 4 3 2 2" xfId="10652"/>
    <cellStyle name="Percent 4 4 3 2 2 2" xfId="10653"/>
    <cellStyle name="Percent 4 4 3 2 3" xfId="10654"/>
    <cellStyle name="Percent 4 4 3 2 3 2" xfId="10655"/>
    <cellStyle name="Percent 4 4 3 2 4" xfId="10656"/>
    <cellStyle name="Percent 4 4 3 3" xfId="10657"/>
    <cellStyle name="Percent 4 4 3 3 2" xfId="10658"/>
    <cellStyle name="Percent 4 4 3 3 2 2" xfId="10659"/>
    <cellStyle name="Percent 4 4 3 3 3" xfId="10660"/>
    <cellStyle name="Percent 4 4 3 3 3 2" xfId="10661"/>
    <cellStyle name="Percent 4 4 3 3 4" xfId="10662"/>
    <cellStyle name="Percent 4 4 3 4" xfId="10663"/>
    <cellStyle name="Percent 4 4 3 4 2" xfId="10664"/>
    <cellStyle name="Percent 4 4 3 4 2 2" xfId="10665"/>
    <cellStyle name="Percent 4 4 3 4 3" xfId="10666"/>
    <cellStyle name="Percent 4 4 3 4 3 2" xfId="10667"/>
    <cellStyle name="Percent 4 4 3 4 4" xfId="10668"/>
    <cellStyle name="Percent 4 4 3 4 4 2" xfId="10669"/>
    <cellStyle name="Percent 4 4 3 4 5" xfId="10670"/>
    <cellStyle name="Percent 4 4 3 5" xfId="10671"/>
    <cellStyle name="Percent 4 4 3 5 2" xfId="10672"/>
    <cellStyle name="Percent 4 4 3 5 2 2" xfId="10673"/>
    <cellStyle name="Percent 4 4 3 5 3" xfId="10674"/>
    <cellStyle name="Percent 4 4 3 5 3 2" xfId="10675"/>
    <cellStyle name="Percent 4 4 3 5 4" xfId="10676"/>
    <cellStyle name="Percent 4 4 3 6" xfId="10677"/>
    <cellStyle name="Percent 4 4 3 6 2" xfId="10678"/>
    <cellStyle name="Percent 4 4 3 7" xfId="10679"/>
    <cellStyle name="Percent 4 4 3 7 2" xfId="10680"/>
    <cellStyle name="Percent 4 4 3 8" xfId="10681"/>
    <cellStyle name="Percent 4 4 3 8 2" xfId="10682"/>
    <cellStyle name="Percent 4 4 3 9" xfId="10683"/>
    <cellStyle name="Percent 4 4 4" xfId="10684"/>
    <cellStyle name="Percent 4 4 4 10" xfId="10685"/>
    <cellStyle name="Percent 4 4 4 11" xfId="10686"/>
    <cellStyle name="Percent 4 4 4 2" xfId="10687"/>
    <cellStyle name="Percent 4 4 4 2 2" xfId="10688"/>
    <cellStyle name="Percent 4 4 4 2 2 2" xfId="10689"/>
    <cellStyle name="Percent 4 4 4 2 3" xfId="10690"/>
    <cellStyle name="Percent 4 4 4 2 3 2" xfId="10691"/>
    <cellStyle name="Percent 4 4 4 2 4" xfId="10692"/>
    <cellStyle name="Percent 4 4 4 3" xfId="10693"/>
    <cellStyle name="Percent 4 4 4 3 2" xfId="10694"/>
    <cellStyle name="Percent 4 4 4 3 2 2" xfId="10695"/>
    <cellStyle name="Percent 4 4 4 3 3" xfId="10696"/>
    <cellStyle name="Percent 4 4 4 3 3 2" xfId="10697"/>
    <cellStyle name="Percent 4 4 4 3 4" xfId="10698"/>
    <cellStyle name="Percent 4 4 4 4" xfId="10699"/>
    <cellStyle name="Percent 4 4 4 4 2" xfId="10700"/>
    <cellStyle name="Percent 4 4 4 4 2 2" xfId="10701"/>
    <cellStyle name="Percent 4 4 4 4 3" xfId="10702"/>
    <cellStyle name="Percent 4 4 4 4 3 2" xfId="10703"/>
    <cellStyle name="Percent 4 4 4 4 4" xfId="10704"/>
    <cellStyle name="Percent 4 4 4 4 4 2" xfId="10705"/>
    <cellStyle name="Percent 4 4 4 4 5" xfId="10706"/>
    <cellStyle name="Percent 4 4 4 5" xfId="10707"/>
    <cellStyle name="Percent 4 4 4 5 2" xfId="10708"/>
    <cellStyle name="Percent 4 4 4 5 2 2" xfId="10709"/>
    <cellStyle name="Percent 4 4 4 5 3" xfId="10710"/>
    <cellStyle name="Percent 4 4 4 5 3 2" xfId="10711"/>
    <cellStyle name="Percent 4 4 4 5 4" xfId="10712"/>
    <cellStyle name="Percent 4 4 4 6" xfId="10713"/>
    <cellStyle name="Percent 4 4 4 6 2" xfId="10714"/>
    <cellStyle name="Percent 4 4 4 7" xfId="10715"/>
    <cellStyle name="Percent 4 4 4 7 2" xfId="10716"/>
    <cellStyle name="Percent 4 4 4 8" xfId="10717"/>
    <cellStyle name="Percent 4 4 4 8 2" xfId="10718"/>
    <cellStyle name="Percent 4 4 4 9" xfId="10719"/>
    <cellStyle name="Percent 4 4 5" xfId="10720"/>
    <cellStyle name="Percent 4 4 5 10" xfId="10721"/>
    <cellStyle name="Percent 4 4 5 11" xfId="10722"/>
    <cellStyle name="Percent 4 4 5 2" xfId="10723"/>
    <cellStyle name="Percent 4 4 5 2 2" xfId="10724"/>
    <cellStyle name="Percent 4 4 5 2 2 2" xfId="10725"/>
    <cellStyle name="Percent 4 4 5 2 3" xfId="10726"/>
    <cellStyle name="Percent 4 4 5 2 3 2" xfId="10727"/>
    <cellStyle name="Percent 4 4 5 2 4" xfId="10728"/>
    <cellStyle name="Percent 4 4 5 3" xfId="10729"/>
    <cellStyle name="Percent 4 4 5 3 2" xfId="10730"/>
    <cellStyle name="Percent 4 4 5 3 2 2" xfId="10731"/>
    <cellStyle name="Percent 4 4 5 3 3" xfId="10732"/>
    <cellStyle name="Percent 4 4 5 3 3 2" xfId="10733"/>
    <cellStyle name="Percent 4 4 5 3 4" xfId="10734"/>
    <cellStyle name="Percent 4 4 5 4" xfId="10735"/>
    <cellStyle name="Percent 4 4 5 4 2" xfId="10736"/>
    <cellStyle name="Percent 4 4 5 4 2 2" xfId="10737"/>
    <cellStyle name="Percent 4 4 5 4 3" xfId="10738"/>
    <cellStyle name="Percent 4 4 5 4 3 2" xfId="10739"/>
    <cellStyle name="Percent 4 4 5 4 4" xfId="10740"/>
    <cellStyle name="Percent 4 4 5 4 4 2" xfId="10741"/>
    <cellStyle name="Percent 4 4 5 4 5" xfId="10742"/>
    <cellStyle name="Percent 4 4 5 5" xfId="10743"/>
    <cellStyle name="Percent 4 4 5 5 2" xfId="10744"/>
    <cellStyle name="Percent 4 4 5 5 2 2" xfId="10745"/>
    <cellStyle name="Percent 4 4 5 5 3" xfId="10746"/>
    <cellStyle name="Percent 4 4 5 5 3 2" xfId="10747"/>
    <cellStyle name="Percent 4 4 5 5 4" xfId="10748"/>
    <cellStyle name="Percent 4 4 5 6" xfId="10749"/>
    <cellStyle name="Percent 4 4 5 6 2" xfId="10750"/>
    <cellStyle name="Percent 4 4 5 7" xfId="10751"/>
    <cellStyle name="Percent 4 4 5 7 2" xfId="10752"/>
    <cellStyle name="Percent 4 4 5 8" xfId="10753"/>
    <cellStyle name="Percent 4 4 5 8 2" xfId="10754"/>
    <cellStyle name="Percent 4 4 5 9" xfId="10755"/>
    <cellStyle name="Percent 4 4 6" xfId="10756"/>
    <cellStyle name="Percent 4 4 6 10" xfId="10757"/>
    <cellStyle name="Percent 4 4 6 11" xfId="10758"/>
    <cellStyle name="Percent 4 4 6 2" xfId="10759"/>
    <cellStyle name="Percent 4 4 6 2 2" xfId="10760"/>
    <cellStyle name="Percent 4 4 6 2 2 2" xfId="10761"/>
    <cellStyle name="Percent 4 4 6 2 3" xfId="10762"/>
    <cellStyle name="Percent 4 4 6 2 3 2" xfId="10763"/>
    <cellStyle name="Percent 4 4 6 2 4" xfId="10764"/>
    <cellStyle name="Percent 4 4 6 3" xfId="10765"/>
    <cellStyle name="Percent 4 4 6 3 2" xfId="10766"/>
    <cellStyle name="Percent 4 4 6 3 2 2" xfId="10767"/>
    <cellStyle name="Percent 4 4 6 3 3" xfId="10768"/>
    <cellStyle name="Percent 4 4 6 3 3 2" xfId="10769"/>
    <cellStyle name="Percent 4 4 6 3 4" xfId="10770"/>
    <cellStyle name="Percent 4 4 6 4" xfId="10771"/>
    <cellStyle name="Percent 4 4 6 4 2" xfId="10772"/>
    <cellStyle name="Percent 4 4 6 4 2 2" xfId="10773"/>
    <cellStyle name="Percent 4 4 6 4 3" xfId="10774"/>
    <cellStyle name="Percent 4 4 6 4 3 2" xfId="10775"/>
    <cellStyle name="Percent 4 4 6 4 4" xfId="10776"/>
    <cellStyle name="Percent 4 4 6 4 4 2" xfId="10777"/>
    <cellStyle name="Percent 4 4 6 4 5" xfId="10778"/>
    <cellStyle name="Percent 4 4 6 5" xfId="10779"/>
    <cellStyle name="Percent 4 4 6 5 2" xfId="10780"/>
    <cellStyle name="Percent 4 4 6 5 2 2" xfId="10781"/>
    <cellStyle name="Percent 4 4 6 5 3" xfId="10782"/>
    <cellStyle name="Percent 4 4 6 5 3 2" xfId="10783"/>
    <cellStyle name="Percent 4 4 6 5 4" xfId="10784"/>
    <cellStyle name="Percent 4 4 6 6" xfId="10785"/>
    <cellStyle name="Percent 4 4 6 6 2" xfId="10786"/>
    <cellStyle name="Percent 4 4 6 7" xfId="10787"/>
    <cellStyle name="Percent 4 4 6 7 2" xfId="10788"/>
    <cellStyle name="Percent 4 4 6 8" xfId="10789"/>
    <cellStyle name="Percent 4 4 6 8 2" xfId="10790"/>
    <cellStyle name="Percent 4 4 6 9" xfId="10791"/>
    <cellStyle name="Percent 4 4 7" xfId="10792"/>
    <cellStyle name="Percent 4 4 7 10" xfId="10793"/>
    <cellStyle name="Percent 4 4 7 11" xfId="10794"/>
    <cellStyle name="Percent 4 4 7 2" xfId="10795"/>
    <cellStyle name="Percent 4 4 7 2 2" xfId="10796"/>
    <cellStyle name="Percent 4 4 7 2 2 2" xfId="10797"/>
    <cellStyle name="Percent 4 4 7 2 3" xfId="10798"/>
    <cellStyle name="Percent 4 4 7 2 3 2" xfId="10799"/>
    <cellStyle name="Percent 4 4 7 2 4" xfId="10800"/>
    <cellStyle name="Percent 4 4 7 3" xfId="10801"/>
    <cellStyle name="Percent 4 4 7 3 2" xfId="10802"/>
    <cellStyle name="Percent 4 4 7 3 2 2" xfId="10803"/>
    <cellStyle name="Percent 4 4 7 3 3" xfId="10804"/>
    <cellStyle name="Percent 4 4 7 3 3 2" xfId="10805"/>
    <cellStyle name="Percent 4 4 7 3 4" xfId="10806"/>
    <cellStyle name="Percent 4 4 7 4" xfId="10807"/>
    <cellStyle name="Percent 4 4 7 4 2" xfId="10808"/>
    <cellStyle name="Percent 4 4 7 4 2 2" xfId="10809"/>
    <cellStyle name="Percent 4 4 7 4 3" xfId="10810"/>
    <cellStyle name="Percent 4 4 7 4 3 2" xfId="10811"/>
    <cellStyle name="Percent 4 4 7 4 4" xfId="10812"/>
    <cellStyle name="Percent 4 4 7 4 4 2" xfId="10813"/>
    <cellStyle name="Percent 4 4 7 4 5" xfId="10814"/>
    <cellStyle name="Percent 4 4 7 5" xfId="10815"/>
    <cellStyle name="Percent 4 4 7 5 2" xfId="10816"/>
    <cellStyle name="Percent 4 4 7 5 2 2" xfId="10817"/>
    <cellStyle name="Percent 4 4 7 5 3" xfId="10818"/>
    <cellStyle name="Percent 4 4 7 5 3 2" xfId="10819"/>
    <cellStyle name="Percent 4 4 7 5 4" xfId="10820"/>
    <cellStyle name="Percent 4 4 7 6" xfId="10821"/>
    <cellStyle name="Percent 4 4 7 6 2" xfId="10822"/>
    <cellStyle name="Percent 4 4 7 7" xfId="10823"/>
    <cellStyle name="Percent 4 4 7 7 2" xfId="10824"/>
    <cellStyle name="Percent 4 4 7 8" xfId="10825"/>
    <cellStyle name="Percent 4 4 7 8 2" xfId="10826"/>
    <cellStyle name="Percent 4 4 7 9" xfId="10827"/>
    <cellStyle name="Percent 4 4 8" xfId="10828"/>
    <cellStyle name="Percent 4 4 8 10" xfId="10829"/>
    <cellStyle name="Percent 4 4 8 11" xfId="10830"/>
    <cellStyle name="Percent 4 4 8 2" xfId="10831"/>
    <cellStyle name="Percent 4 4 8 2 2" xfId="10832"/>
    <cellStyle name="Percent 4 4 8 2 2 2" xfId="10833"/>
    <cellStyle name="Percent 4 4 8 2 3" xfId="10834"/>
    <cellStyle name="Percent 4 4 8 2 3 2" xfId="10835"/>
    <cellStyle name="Percent 4 4 8 2 4" xfId="10836"/>
    <cellStyle name="Percent 4 4 8 3" xfId="10837"/>
    <cellStyle name="Percent 4 4 8 3 2" xfId="10838"/>
    <cellStyle name="Percent 4 4 8 3 2 2" xfId="10839"/>
    <cellStyle name="Percent 4 4 8 3 3" xfId="10840"/>
    <cellStyle name="Percent 4 4 8 3 3 2" xfId="10841"/>
    <cellStyle name="Percent 4 4 8 3 4" xfId="10842"/>
    <cellStyle name="Percent 4 4 8 4" xfId="10843"/>
    <cellStyle name="Percent 4 4 8 4 2" xfId="10844"/>
    <cellStyle name="Percent 4 4 8 4 2 2" xfId="10845"/>
    <cellStyle name="Percent 4 4 8 4 3" xfId="10846"/>
    <cellStyle name="Percent 4 4 8 4 3 2" xfId="10847"/>
    <cellStyle name="Percent 4 4 8 4 4" xfId="10848"/>
    <cellStyle name="Percent 4 4 8 4 4 2" xfId="10849"/>
    <cellStyle name="Percent 4 4 8 4 5" xfId="10850"/>
    <cellStyle name="Percent 4 4 8 5" xfId="10851"/>
    <cellStyle name="Percent 4 4 8 5 2" xfId="10852"/>
    <cellStyle name="Percent 4 4 8 5 2 2" xfId="10853"/>
    <cellStyle name="Percent 4 4 8 5 3" xfId="10854"/>
    <cellStyle name="Percent 4 4 8 5 3 2" xfId="10855"/>
    <cellStyle name="Percent 4 4 8 5 4" xfId="10856"/>
    <cellStyle name="Percent 4 4 8 6" xfId="10857"/>
    <cellStyle name="Percent 4 4 8 6 2" xfId="10858"/>
    <cellStyle name="Percent 4 4 8 7" xfId="10859"/>
    <cellStyle name="Percent 4 4 8 7 2" xfId="10860"/>
    <cellStyle name="Percent 4 4 8 8" xfId="10861"/>
    <cellStyle name="Percent 4 4 8 8 2" xfId="10862"/>
    <cellStyle name="Percent 4 4 8 9" xfId="10863"/>
    <cellStyle name="Percent 4 4 9" xfId="10864"/>
    <cellStyle name="Percent 4 4 9 2" xfId="10865"/>
    <cellStyle name="Percent 4 4 9 2 2" xfId="10866"/>
    <cellStyle name="Percent 4 4 9 3" xfId="10867"/>
    <cellStyle name="Percent 4 4 9 3 2" xfId="10868"/>
    <cellStyle name="Percent 4 4 9 4" xfId="10869"/>
    <cellStyle name="Percent 4 4 9 5" xfId="10870"/>
    <cellStyle name="Percent 4 40" xfId="10871"/>
    <cellStyle name="Percent 4 41" xfId="10872"/>
    <cellStyle name="Percent 4 5" xfId="10873"/>
    <cellStyle name="Percent 4 5 10" xfId="10874"/>
    <cellStyle name="Percent 4 5 10 2" xfId="10875"/>
    <cellStyle name="Percent 4 5 10 2 2" xfId="10876"/>
    <cellStyle name="Percent 4 5 10 3" xfId="10877"/>
    <cellStyle name="Percent 4 5 10 3 2" xfId="10878"/>
    <cellStyle name="Percent 4 5 10 4" xfId="10879"/>
    <cellStyle name="Percent 4 5 11" xfId="10880"/>
    <cellStyle name="Percent 4 5 11 2" xfId="10881"/>
    <cellStyle name="Percent 4 5 11 2 2" xfId="10882"/>
    <cellStyle name="Percent 4 5 11 3" xfId="10883"/>
    <cellStyle name="Percent 4 5 11 3 2" xfId="10884"/>
    <cellStyle name="Percent 4 5 11 4" xfId="10885"/>
    <cellStyle name="Percent 4 5 12" xfId="10886"/>
    <cellStyle name="Percent 4 5 12 2" xfId="10887"/>
    <cellStyle name="Percent 4 5 12 2 2" xfId="10888"/>
    <cellStyle name="Percent 4 5 12 3" xfId="10889"/>
    <cellStyle name="Percent 4 5 12 3 2" xfId="10890"/>
    <cellStyle name="Percent 4 5 12 4" xfId="10891"/>
    <cellStyle name="Percent 4 5 12 4 2" xfId="10892"/>
    <cellStyle name="Percent 4 5 12 5" xfId="10893"/>
    <cellStyle name="Percent 4 5 13" xfId="10894"/>
    <cellStyle name="Percent 4 5 13 2" xfId="10895"/>
    <cellStyle name="Percent 4 5 13 2 2" xfId="10896"/>
    <cellStyle name="Percent 4 5 13 3" xfId="10897"/>
    <cellStyle name="Percent 4 5 13 3 2" xfId="10898"/>
    <cellStyle name="Percent 4 5 13 4" xfId="10899"/>
    <cellStyle name="Percent 4 5 14" xfId="10900"/>
    <cellStyle name="Percent 4 5 14 2" xfId="10901"/>
    <cellStyle name="Percent 4 5 15" xfId="10902"/>
    <cellStyle name="Percent 4 5 15 2" xfId="10903"/>
    <cellStyle name="Percent 4 5 16" xfId="10904"/>
    <cellStyle name="Percent 4 5 16 2" xfId="10905"/>
    <cellStyle name="Percent 4 5 17" xfId="10906"/>
    <cellStyle name="Percent 4 5 18" xfId="10907"/>
    <cellStyle name="Percent 4 5 19" xfId="10908"/>
    <cellStyle name="Percent 4 5 2" xfId="10909"/>
    <cellStyle name="Percent 4 5 2 10" xfId="10910"/>
    <cellStyle name="Percent 4 5 2 11" xfId="10911"/>
    <cellStyle name="Percent 4 5 2 2" xfId="10912"/>
    <cellStyle name="Percent 4 5 2 2 2" xfId="10913"/>
    <cellStyle name="Percent 4 5 2 2 2 2" xfId="10914"/>
    <cellStyle name="Percent 4 5 2 2 3" xfId="10915"/>
    <cellStyle name="Percent 4 5 2 2 3 2" xfId="10916"/>
    <cellStyle name="Percent 4 5 2 2 4" xfId="10917"/>
    <cellStyle name="Percent 4 5 2 2 5" xfId="10918"/>
    <cellStyle name="Percent 4 5 2 3" xfId="10919"/>
    <cellStyle name="Percent 4 5 2 3 2" xfId="10920"/>
    <cellStyle name="Percent 4 5 2 3 2 2" xfId="10921"/>
    <cellStyle name="Percent 4 5 2 3 3" xfId="10922"/>
    <cellStyle name="Percent 4 5 2 3 3 2" xfId="10923"/>
    <cellStyle name="Percent 4 5 2 3 4" xfId="10924"/>
    <cellStyle name="Percent 4 5 2 4" xfId="10925"/>
    <cellStyle name="Percent 4 5 2 4 2" xfId="10926"/>
    <cellStyle name="Percent 4 5 2 4 2 2" xfId="10927"/>
    <cellStyle name="Percent 4 5 2 4 3" xfId="10928"/>
    <cellStyle name="Percent 4 5 2 4 3 2" xfId="10929"/>
    <cellStyle name="Percent 4 5 2 4 4" xfId="10930"/>
    <cellStyle name="Percent 4 5 2 4 4 2" xfId="10931"/>
    <cellStyle name="Percent 4 5 2 4 5" xfId="10932"/>
    <cellStyle name="Percent 4 5 2 5" xfId="10933"/>
    <cellStyle name="Percent 4 5 2 5 2" xfId="10934"/>
    <cellStyle name="Percent 4 5 2 5 2 2" xfId="10935"/>
    <cellStyle name="Percent 4 5 2 5 3" xfId="10936"/>
    <cellStyle name="Percent 4 5 2 5 3 2" xfId="10937"/>
    <cellStyle name="Percent 4 5 2 5 4" xfId="10938"/>
    <cellStyle name="Percent 4 5 2 6" xfId="10939"/>
    <cellStyle name="Percent 4 5 2 6 2" xfId="10940"/>
    <cellStyle name="Percent 4 5 2 7" xfId="10941"/>
    <cellStyle name="Percent 4 5 2 7 2" xfId="10942"/>
    <cellStyle name="Percent 4 5 2 8" xfId="10943"/>
    <cellStyle name="Percent 4 5 2 8 2" xfId="10944"/>
    <cellStyle name="Percent 4 5 2 9" xfId="10945"/>
    <cellStyle name="Percent 4 5 3" xfId="10946"/>
    <cellStyle name="Percent 4 5 3 10" xfId="10947"/>
    <cellStyle name="Percent 4 5 3 11" xfId="10948"/>
    <cellStyle name="Percent 4 5 3 2" xfId="10949"/>
    <cellStyle name="Percent 4 5 3 2 2" xfId="10950"/>
    <cellStyle name="Percent 4 5 3 2 2 2" xfId="10951"/>
    <cellStyle name="Percent 4 5 3 2 3" xfId="10952"/>
    <cellStyle name="Percent 4 5 3 2 3 2" xfId="10953"/>
    <cellStyle name="Percent 4 5 3 2 4" xfId="10954"/>
    <cellStyle name="Percent 4 5 3 2 5" xfId="10955"/>
    <cellStyle name="Percent 4 5 3 3" xfId="10956"/>
    <cellStyle name="Percent 4 5 3 3 2" xfId="10957"/>
    <cellStyle name="Percent 4 5 3 3 2 2" xfId="10958"/>
    <cellStyle name="Percent 4 5 3 3 3" xfId="10959"/>
    <cellStyle name="Percent 4 5 3 3 3 2" xfId="10960"/>
    <cellStyle name="Percent 4 5 3 3 4" xfId="10961"/>
    <cellStyle name="Percent 4 5 3 4" xfId="10962"/>
    <cellStyle name="Percent 4 5 3 4 2" xfId="10963"/>
    <cellStyle name="Percent 4 5 3 4 2 2" xfId="10964"/>
    <cellStyle name="Percent 4 5 3 4 3" xfId="10965"/>
    <cellStyle name="Percent 4 5 3 4 3 2" xfId="10966"/>
    <cellStyle name="Percent 4 5 3 4 4" xfId="10967"/>
    <cellStyle name="Percent 4 5 3 4 4 2" xfId="10968"/>
    <cellStyle name="Percent 4 5 3 4 5" xfId="10969"/>
    <cellStyle name="Percent 4 5 3 5" xfId="10970"/>
    <cellStyle name="Percent 4 5 3 5 2" xfId="10971"/>
    <cellStyle name="Percent 4 5 3 5 2 2" xfId="10972"/>
    <cellStyle name="Percent 4 5 3 5 3" xfId="10973"/>
    <cellStyle name="Percent 4 5 3 5 3 2" xfId="10974"/>
    <cellStyle name="Percent 4 5 3 5 4" xfId="10975"/>
    <cellStyle name="Percent 4 5 3 6" xfId="10976"/>
    <cellStyle name="Percent 4 5 3 6 2" xfId="10977"/>
    <cellStyle name="Percent 4 5 3 7" xfId="10978"/>
    <cellStyle name="Percent 4 5 3 7 2" xfId="10979"/>
    <cellStyle name="Percent 4 5 3 8" xfId="10980"/>
    <cellStyle name="Percent 4 5 3 8 2" xfId="10981"/>
    <cellStyle name="Percent 4 5 3 9" xfId="10982"/>
    <cellStyle name="Percent 4 5 4" xfId="10983"/>
    <cellStyle name="Percent 4 5 4 10" xfId="10984"/>
    <cellStyle name="Percent 4 5 4 11" xfId="10985"/>
    <cellStyle name="Percent 4 5 4 2" xfId="10986"/>
    <cellStyle name="Percent 4 5 4 2 2" xfId="10987"/>
    <cellStyle name="Percent 4 5 4 2 2 2" xfId="10988"/>
    <cellStyle name="Percent 4 5 4 2 3" xfId="10989"/>
    <cellStyle name="Percent 4 5 4 2 3 2" xfId="10990"/>
    <cellStyle name="Percent 4 5 4 2 4" xfId="10991"/>
    <cellStyle name="Percent 4 5 4 3" xfId="10992"/>
    <cellStyle name="Percent 4 5 4 3 2" xfId="10993"/>
    <cellStyle name="Percent 4 5 4 3 2 2" xfId="10994"/>
    <cellStyle name="Percent 4 5 4 3 3" xfId="10995"/>
    <cellStyle name="Percent 4 5 4 3 3 2" xfId="10996"/>
    <cellStyle name="Percent 4 5 4 3 4" xfId="10997"/>
    <cellStyle name="Percent 4 5 4 4" xfId="10998"/>
    <cellStyle name="Percent 4 5 4 4 2" xfId="10999"/>
    <cellStyle name="Percent 4 5 4 4 2 2" xfId="11000"/>
    <cellStyle name="Percent 4 5 4 4 3" xfId="11001"/>
    <cellStyle name="Percent 4 5 4 4 3 2" xfId="11002"/>
    <cellStyle name="Percent 4 5 4 4 4" xfId="11003"/>
    <cellStyle name="Percent 4 5 4 4 4 2" xfId="11004"/>
    <cellStyle name="Percent 4 5 4 4 5" xfId="11005"/>
    <cellStyle name="Percent 4 5 4 5" xfId="11006"/>
    <cellStyle name="Percent 4 5 4 5 2" xfId="11007"/>
    <cellStyle name="Percent 4 5 4 5 2 2" xfId="11008"/>
    <cellStyle name="Percent 4 5 4 5 3" xfId="11009"/>
    <cellStyle name="Percent 4 5 4 5 3 2" xfId="11010"/>
    <cellStyle name="Percent 4 5 4 5 4" xfId="11011"/>
    <cellStyle name="Percent 4 5 4 6" xfId="11012"/>
    <cellStyle name="Percent 4 5 4 6 2" xfId="11013"/>
    <cellStyle name="Percent 4 5 4 7" xfId="11014"/>
    <cellStyle name="Percent 4 5 4 7 2" xfId="11015"/>
    <cellStyle name="Percent 4 5 4 8" xfId="11016"/>
    <cellStyle name="Percent 4 5 4 8 2" xfId="11017"/>
    <cellStyle name="Percent 4 5 4 9" xfId="11018"/>
    <cellStyle name="Percent 4 5 5" xfId="11019"/>
    <cellStyle name="Percent 4 5 5 10" xfId="11020"/>
    <cellStyle name="Percent 4 5 5 11" xfId="11021"/>
    <cellStyle name="Percent 4 5 5 2" xfId="11022"/>
    <cellStyle name="Percent 4 5 5 2 2" xfId="11023"/>
    <cellStyle name="Percent 4 5 5 2 2 2" xfId="11024"/>
    <cellStyle name="Percent 4 5 5 2 3" xfId="11025"/>
    <cellStyle name="Percent 4 5 5 2 3 2" xfId="11026"/>
    <cellStyle name="Percent 4 5 5 2 4" xfId="11027"/>
    <cellStyle name="Percent 4 5 5 3" xfId="11028"/>
    <cellStyle name="Percent 4 5 5 3 2" xfId="11029"/>
    <cellStyle name="Percent 4 5 5 3 2 2" xfId="11030"/>
    <cellStyle name="Percent 4 5 5 3 3" xfId="11031"/>
    <cellStyle name="Percent 4 5 5 3 3 2" xfId="11032"/>
    <cellStyle name="Percent 4 5 5 3 4" xfId="11033"/>
    <cellStyle name="Percent 4 5 5 4" xfId="11034"/>
    <cellStyle name="Percent 4 5 5 4 2" xfId="11035"/>
    <cellStyle name="Percent 4 5 5 4 2 2" xfId="11036"/>
    <cellStyle name="Percent 4 5 5 4 3" xfId="11037"/>
    <cellStyle name="Percent 4 5 5 4 3 2" xfId="11038"/>
    <cellStyle name="Percent 4 5 5 4 4" xfId="11039"/>
    <cellStyle name="Percent 4 5 5 4 4 2" xfId="11040"/>
    <cellStyle name="Percent 4 5 5 4 5" xfId="11041"/>
    <cellStyle name="Percent 4 5 5 5" xfId="11042"/>
    <cellStyle name="Percent 4 5 5 5 2" xfId="11043"/>
    <cellStyle name="Percent 4 5 5 5 2 2" xfId="11044"/>
    <cellStyle name="Percent 4 5 5 5 3" xfId="11045"/>
    <cellStyle name="Percent 4 5 5 5 3 2" xfId="11046"/>
    <cellStyle name="Percent 4 5 5 5 4" xfId="11047"/>
    <cellStyle name="Percent 4 5 5 6" xfId="11048"/>
    <cellStyle name="Percent 4 5 5 6 2" xfId="11049"/>
    <cellStyle name="Percent 4 5 5 7" xfId="11050"/>
    <cellStyle name="Percent 4 5 5 7 2" xfId="11051"/>
    <cellStyle name="Percent 4 5 5 8" xfId="11052"/>
    <cellStyle name="Percent 4 5 5 8 2" xfId="11053"/>
    <cellStyle name="Percent 4 5 5 9" xfId="11054"/>
    <cellStyle name="Percent 4 5 6" xfId="11055"/>
    <cellStyle name="Percent 4 5 6 10" xfId="11056"/>
    <cellStyle name="Percent 4 5 6 11" xfId="11057"/>
    <cellStyle name="Percent 4 5 6 2" xfId="11058"/>
    <cellStyle name="Percent 4 5 6 2 2" xfId="11059"/>
    <cellStyle name="Percent 4 5 6 2 2 2" xfId="11060"/>
    <cellStyle name="Percent 4 5 6 2 3" xfId="11061"/>
    <cellStyle name="Percent 4 5 6 2 3 2" xfId="11062"/>
    <cellStyle name="Percent 4 5 6 2 4" xfId="11063"/>
    <cellStyle name="Percent 4 5 6 3" xfId="11064"/>
    <cellStyle name="Percent 4 5 6 3 2" xfId="11065"/>
    <cellStyle name="Percent 4 5 6 3 2 2" xfId="11066"/>
    <cellStyle name="Percent 4 5 6 3 3" xfId="11067"/>
    <cellStyle name="Percent 4 5 6 3 3 2" xfId="11068"/>
    <cellStyle name="Percent 4 5 6 3 4" xfId="11069"/>
    <cellStyle name="Percent 4 5 6 4" xfId="11070"/>
    <cellStyle name="Percent 4 5 6 4 2" xfId="11071"/>
    <cellStyle name="Percent 4 5 6 4 2 2" xfId="11072"/>
    <cellStyle name="Percent 4 5 6 4 3" xfId="11073"/>
    <cellStyle name="Percent 4 5 6 4 3 2" xfId="11074"/>
    <cellStyle name="Percent 4 5 6 4 4" xfId="11075"/>
    <cellStyle name="Percent 4 5 6 4 4 2" xfId="11076"/>
    <cellStyle name="Percent 4 5 6 4 5" xfId="11077"/>
    <cellStyle name="Percent 4 5 6 5" xfId="11078"/>
    <cellStyle name="Percent 4 5 6 5 2" xfId="11079"/>
    <cellStyle name="Percent 4 5 6 5 2 2" xfId="11080"/>
    <cellStyle name="Percent 4 5 6 5 3" xfId="11081"/>
    <cellStyle name="Percent 4 5 6 5 3 2" xfId="11082"/>
    <cellStyle name="Percent 4 5 6 5 4" xfId="11083"/>
    <cellStyle name="Percent 4 5 6 6" xfId="11084"/>
    <cellStyle name="Percent 4 5 6 6 2" xfId="11085"/>
    <cellStyle name="Percent 4 5 6 7" xfId="11086"/>
    <cellStyle name="Percent 4 5 6 7 2" xfId="11087"/>
    <cellStyle name="Percent 4 5 6 8" xfId="11088"/>
    <cellStyle name="Percent 4 5 6 8 2" xfId="11089"/>
    <cellStyle name="Percent 4 5 6 9" xfId="11090"/>
    <cellStyle name="Percent 4 5 7" xfId="11091"/>
    <cellStyle name="Percent 4 5 7 10" xfId="11092"/>
    <cellStyle name="Percent 4 5 7 11" xfId="11093"/>
    <cellStyle name="Percent 4 5 7 2" xfId="11094"/>
    <cellStyle name="Percent 4 5 7 2 2" xfId="11095"/>
    <cellStyle name="Percent 4 5 7 2 2 2" xfId="11096"/>
    <cellStyle name="Percent 4 5 7 2 3" xfId="11097"/>
    <cellStyle name="Percent 4 5 7 2 3 2" xfId="11098"/>
    <cellStyle name="Percent 4 5 7 2 4" xfId="11099"/>
    <cellStyle name="Percent 4 5 7 3" xfId="11100"/>
    <cellStyle name="Percent 4 5 7 3 2" xfId="11101"/>
    <cellStyle name="Percent 4 5 7 3 2 2" xfId="11102"/>
    <cellStyle name="Percent 4 5 7 3 3" xfId="11103"/>
    <cellStyle name="Percent 4 5 7 3 3 2" xfId="11104"/>
    <cellStyle name="Percent 4 5 7 3 4" xfId="11105"/>
    <cellStyle name="Percent 4 5 7 4" xfId="11106"/>
    <cellStyle name="Percent 4 5 7 4 2" xfId="11107"/>
    <cellStyle name="Percent 4 5 7 4 2 2" xfId="11108"/>
    <cellStyle name="Percent 4 5 7 4 3" xfId="11109"/>
    <cellStyle name="Percent 4 5 7 4 3 2" xfId="11110"/>
    <cellStyle name="Percent 4 5 7 4 4" xfId="11111"/>
    <cellStyle name="Percent 4 5 7 4 4 2" xfId="11112"/>
    <cellStyle name="Percent 4 5 7 4 5" xfId="11113"/>
    <cellStyle name="Percent 4 5 7 5" xfId="11114"/>
    <cellStyle name="Percent 4 5 7 5 2" xfId="11115"/>
    <cellStyle name="Percent 4 5 7 5 2 2" xfId="11116"/>
    <cellStyle name="Percent 4 5 7 5 3" xfId="11117"/>
    <cellStyle name="Percent 4 5 7 5 3 2" xfId="11118"/>
    <cellStyle name="Percent 4 5 7 5 4" xfId="11119"/>
    <cellStyle name="Percent 4 5 7 6" xfId="11120"/>
    <cellStyle name="Percent 4 5 7 6 2" xfId="11121"/>
    <cellStyle name="Percent 4 5 7 7" xfId="11122"/>
    <cellStyle name="Percent 4 5 7 7 2" xfId="11123"/>
    <cellStyle name="Percent 4 5 7 8" xfId="11124"/>
    <cellStyle name="Percent 4 5 7 8 2" xfId="11125"/>
    <cellStyle name="Percent 4 5 7 9" xfId="11126"/>
    <cellStyle name="Percent 4 5 8" xfId="11127"/>
    <cellStyle name="Percent 4 5 8 10" xfId="11128"/>
    <cellStyle name="Percent 4 5 8 11" xfId="11129"/>
    <cellStyle name="Percent 4 5 8 2" xfId="11130"/>
    <cellStyle name="Percent 4 5 8 2 2" xfId="11131"/>
    <cellStyle name="Percent 4 5 8 2 2 2" xfId="11132"/>
    <cellStyle name="Percent 4 5 8 2 3" xfId="11133"/>
    <cellStyle name="Percent 4 5 8 2 3 2" xfId="11134"/>
    <cellStyle name="Percent 4 5 8 2 4" xfId="11135"/>
    <cellStyle name="Percent 4 5 8 3" xfId="11136"/>
    <cellStyle name="Percent 4 5 8 3 2" xfId="11137"/>
    <cellStyle name="Percent 4 5 8 3 2 2" xfId="11138"/>
    <cellStyle name="Percent 4 5 8 3 3" xfId="11139"/>
    <cellStyle name="Percent 4 5 8 3 3 2" xfId="11140"/>
    <cellStyle name="Percent 4 5 8 3 4" xfId="11141"/>
    <cellStyle name="Percent 4 5 8 4" xfId="11142"/>
    <cellStyle name="Percent 4 5 8 4 2" xfId="11143"/>
    <cellStyle name="Percent 4 5 8 4 2 2" xfId="11144"/>
    <cellStyle name="Percent 4 5 8 4 3" xfId="11145"/>
    <cellStyle name="Percent 4 5 8 4 3 2" xfId="11146"/>
    <cellStyle name="Percent 4 5 8 4 4" xfId="11147"/>
    <cellStyle name="Percent 4 5 8 4 4 2" xfId="11148"/>
    <cellStyle name="Percent 4 5 8 4 5" xfId="11149"/>
    <cellStyle name="Percent 4 5 8 5" xfId="11150"/>
    <cellStyle name="Percent 4 5 8 5 2" xfId="11151"/>
    <cellStyle name="Percent 4 5 8 5 2 2" xfId="11152"/>
    <cellStyle name="Percent 4 5 8 5 3" xfId="11153"/>
    <cellStyle name="Percent 4 5 8 5 3 2" xfId="11154"/>
    <cellStyle name="Percent 4 5 8 5 4" xfId="11155"/>
    <cellStyle name="Percent 4 5 8 6" xfId="11156"/>
    <cellStyle name="Percent 4 5 8 6 2" xfId="11157"/>
    <cellStyle name="Percent 4 5 8 7" xfId="11158"/>
    <cellStyle name="Percent 4 5 8 7 2" xfId="11159"/>
    <cellStyle name="Percent 4 5 8 8" xfId="11160"/>
    <cellStyle name="Percent 4 5 8 8 2" xfId="11161"/>
    <cellStyle name="Percent 4 5 8 9" xfId="11162"/>
    <cellStyle name="Percent 4 5 9" xfId="11163"/>
    <cellStyle name="Percent 4 5 9 2" xfId="11164"/>
    <cellStyle name="Percent 4 5 9 2 2" xfId="11165"/>
    <cellStyle name="Percent 4 5 9 3" xfId="11166"/>
    <cellStyle name="Percent 4 5 9 3 2" xfId="11167"/>
    <cellStyle name="Percent 4 5 9 4" xfId="11168"/>
    <cellStyle name="Percent 4 5 9 5" xfId="11169"/>
    <cellStyle name="Percent 4 6" xfId="11170"/>
    <cellStyle name="Percent 4 6 10" xfId="11171"/>
    <cellStyle name="Percent 4 6 10 2" xfId="11172"/>
    <cellStyle name="Percent 4 6 10 2 2" xfId="11173"/>
    <cellStyle name="Percent 4 6 10 3" xfId="11174"/>
    <cellStyle name="Percent 4 6 10 3 2" xfId="11175"/>
    <cellStyle name="Percent 4 6 10 4" xfId="11176"/>
    <cellStyle name="Percent 4 6 11" xfId="11177"/>
    <cellStyle name="Percent 4 6 11 2" xfId="11178"/>
    <cellStyle name="Percent 4 6 11 2 2" xfId="11179"/>
    <cellStyle name="Percent 4 6 11 3" xfId="11180"/>
    <cellStyle name="Percent 4 6 11 3 2" xfId="11181"/>
    <cellStyle name="Percent 4 6 11 4" xfId="11182"/>
    <cellStyle name="Percent 4 6 12" xfId="11183"/>
    <cellStyle name="Percent 4 6 12 2" xfId="11184"/>
    <cellStyle name="Percent 4 6 12 2 2" xfId="11185"/>
    <cellStyle name="Percent 4 6 12 3" xfId="11186"/>
    <cellStyle name="Percent 4 6 12 3 2" xfId="11187"/>
    <cellStyle name="Percent 4 6 12 4" xfId="11188"/>
    <cellStyle name="Percent 4 6 12 4 2" xfId="11189"/>
    <cellStyle name="Percent 4 6 12 5" xfId="11190"/>
    <cellStyle name="Percent 4 6 13" xfId="11191"/>
    <cellStyle name="Percent 4 6 13 2" xfId="11192"/>
    <cellStyle name="Percent 4 6 13 2 2" xfId="11193"/>
    <cellStyle name="Percent 4 6 13 3" xfId="11194"/>
    <cellStyle name="Percent 4 6 13 3 2" xfId="11195"/>
    <cellStyle name="Percent 4 6 13 4" xfId="11196"/>
    <cellStyle name="Percent 4 6 14" xfId="11197"/>
    <cellStyle name="Percent 4 6 14 2" xfId="11198"/>
    <cellStyle name="Percent 4 6 15" xfId="11199"/>
    <cellStyle name="Percent 4 6 15 2" xfId="11200"/>
    <cellStyle name="Percent 4 6 16" xfId="11201"/>
    <cellStyle name="Percent 4 6 16 2" xfId="11202"/>
    <cellStyle name="Percent 4 6 17" xfId="11203"/>
    <cellStyle name="Percent 4 6 18" xfId="11204"/>
    <cellStyle name="Percent 4 6 19" xfId="11205"/>
    <cellStyle name="Percent 4 6 2" xfId="11206"/>
    <cellStyle name="Percent 4 6 2 10" xfId="11207"/>
    <cellStyle name="Percent 4 6 2 11" xfId="11208"/>
    <cellStyle name="Percent 4 6 2 2" xfId="11209"/>
    <cellStyle name="Percent 4 6 2 2 2" xfId="11210"/>
    <cellStyle name="Percent 4 6 2 2 2 2" xfId="11211"/>
    <cellStyle name="Percent 4 6 2 2 3" xfId="11212"/>
    <cellStyle name="Percent 4 6 2 2 3 2" xfId="11213"/>
    <cellStyle name="Percent 4 6 2 2 4" xfId="11214"/>
    <cellStyle name="Percent 4 6 2 3" xfId="11215"/>
    <cellStyle name="Percent 4 6 2 3 2" xfId="11216"/>
    <cellStyle name="Percent 4 6 2 3 2 2" xfId="11217"/>
    <cellStyle name="Percent 4 6 2 3 3" xfId="11218"/>
    <cellStyle name="Percent 4 6 2 3 3 2" xfId="11219"/>
    <cellStyle name="Percent 4 6 2 3 4" xfId="11220"/>
    <cellStyle name="Percent 4 6 2 4" xfId="11221"/>
    <cellStyle name="Percent 4 6 2 4 2" xfId="11222"/>
    <cellStyle name="Percent 4 6 2 4 2 2" xfId="11223"/>
    <cellStyle name="Percent 4 6 2 4 3" xfId="11224"/>
    <cellStyle name="Percent 4 6 2 4 3 2" xfId="11225"/>
    <cellStyle name="Percent 4 6 2 4 4" xfId="11226"/>
    <cellStyle name="Percent 4 6 2 4 4 2" xfId="11227"/>
    <cellStyle name="Percent 4 6 2 4 5" xfId="11228"/>
    <cellStyle name="Percent 4 6 2 5" xfId="11229"/>
    <cellStyle name="Percent 4 6 2 5 2" xfId="11230"/>
    <cellStyle name="Percent 4 6 2 5 2 2" xfId="11231"/>
    <cellStyle name="Percent 4 6 2 5 3" xfId="11232"/>
    <cellStyle name="Percent 4 6 2 5 3 2" xfId="11233"/>
    <cellStyle name="Percent 4 6 2 5 4" xfId="11234"/>
    <cellStyle name="Percent 4 6 2 6" xfId="11235"/>
    <cellStyle name="Percent 4 6 2 6 2" xfId="11236"/>
    <cellStyle name="Percent 4 6 2 7" xfId="11237"/>
    <cellStyle name="Percent 4 6 2 7 2" xfId="11238"/>
    <cellStyle name="Percent 4 6 2 8" xfId="11239"/>
    <cellStyle name="Percent 4 6 2 8 2" xfId="11240"/>
    <cellStyle name="Percent 4 6 2 9" xfId="11241"/>
    <cellStyle name="Percent 4 6 3" xfId="11242"/>
    <cellStyle name="Percent 4 6 3 10" xfId="11243"/>
    <cellStyle name="Percent 4 6 3 11" xfId="11244"/>
    <cellStyle name="Percent 4 6 3 2" xfId="11245"/>
    <cellStyle name="Percent 4 6 3 2 2" xfId="11246"/>
    <cellStyle name="Percent 4 6 3 2 2 2" xfId="11247"/>
    <cellStyle name="Percent 4 6 3 2 3" xfId="11248"/>
    <cellStyle name="Percent 4 6 3 2 3 2" xfId="11249"/>
    <cellStyle name="Percent 4 6 3 2 4" xfId="11250"/>
    <cellStyle name="Percent 4 6 3 3" xfId="11251"/>
    <cellStyle name="Percent 4 6 3 3 2" xfId="11252"/>
    <cellStyle name="Percent 4 6 3 3 2 2" xfId="11253"/>
    <cellStyle name="Percent 4 6 3 3 3" xfId="11254"/>
    <cellStyle name="Percent 4 6 3 3 3 2" xfId="11255"/>
    <cellStyle name="Percent 4 6 3 3 4" xfId="11256"/>
    <cellStyle name="Percent 4 6 3 4" xfId="11257"/>
    <cellStyle name="Percent 4 6 3 4 2" xfId="11258"/>
    <cellStyle name="Percent 4 6 3 4 2 2" xfId="11259"/>
    <cellStyle name="Percent 4 6 3 4 3" xfId="11260"/>
    <cellStyle name="Percent 4 6 3 4 3 2" xfId="11261"/>
    <cellStyle name="Percent 4 6 3 4 4" xfId="11262"/>
    <cellStyle name="Percent 4 6 3 4 4 2" xfId="11263"/>
    <cellStyle name="Percent 4 6 3 4 5" xfId="11264"/>
    <cellStyle name="Percent 4 6 3 5" xfId="11265"/>
    <cellStyle name="Percent 4 6 3 5 2" xfId="11266"/>
    <cellStyle name="Percent 4 6 3 5 2 2" xfId="11267"/>
    <cellStyle name="Percent 4 6 3 5 3" xfId="11268"/>
    <cellStyle name="Percent 4 6 3 5 3 2" xfId="11269"/>
    <cellStyle name="Percent 4 6 3 5 4" xfId="11270"/>
    <cellStyle name="Percent 4 6 3 6" xfId="11271"/>
    <cellStyle name="Percent 4 6 3 6 2" xfId="11272"/>
    <cellStyle name="Percent 4 6 3 7" xfId="11273"/>
    <cellStyle name="Percent 4 6 3 7 2" xfId="11274"/>
    <cellStyle name="Percent 4 6 3 8" xfId="11275"/>
    <cellStyle name="Percent 4 6 3 8 2" xfId="11276"/>
    <cellStyle name="Percent 4 6 3 9" xfId="11277"/>
    <cellStyle name="Percent 4 6 4" xfId="11278"/>
    <cellStyle name="Percent 4 6 4 10" xfId="11279"/>
    <cellStyle name="Percent 4 6 4 11" xfId="11280"/>
    <cellStyle name="Percent 4 6 4 2" xfId="11281"/>
    <cellStyle name="Percent 4 6 4 2 2" xfId="11282"/>
    <cellStyle name="Percent 4 6 4 2 2 2" xfId="11283"/>
    <cellStyle name="Percent 4 6 4 2 3" xfId="11284"/>
    <cellStyle name="Percent 4 6 4 2 3 2" xfId="11285"/>
    <cellStyle name="Percent 4 6 4 2 4" xfId="11286"/>
    <cellStyle name="Percent 4 6 4 3" xfId="11287"/>
    <cellStyle name="Percent 4 6 4 3 2" xfId="11288"/>
    <cellStyle name="Percent 4 6 4 3 2 2" xfId="11289"/>
    <cellStyle name="Percent 4 6 4 3 3" xfId="11290"/>
    <cellStyle name="Percent 4 6 4 3 3 2" xfId="11291"/>
    <cellStyle name="Percent 4 6 4 3 4" xfId="11292"/>
    <cellStyle name="Percent 4 6 4 4" xfId="11293"/>
    <cellStyle name="Percent 4 6 4 4 2" xfId="11294"/>
    <cellStyle name="Percent 4 6 4 4 2 2" xfId="11295"/>
    <cellStyle name="Percent 4 6 4 4 3" xfId="11296"/>
    <cellStyle name="Percent 4 6 4 4 3 2" xfId="11297"/>
    <cellStyle name="Percent 4 6 4 4 4" xfId="11298"/>
    <cellStyle name="Percent 4 6 4 4 4 2" xfId="11299"/>
    <cellStyle name="Percent 4 6 4 4 5" xfId="11300"/>
    <cellStyle name="Percent 4 6 4 5" xfId="11301"/>
    <cellStyle name="Percent 4 6 4 5 2" xfId="11302"/>
    <cellStyle name="Percent 4 6 4 5 2 2" xfId="11303"/>
    <cellStyle name="Percent 4 6 4 5 3" xfId="11304"/>
    <cellStyle name="Percent 4 6 4 5 3 2" xfId="11305"/>
    <cellStyle name="Percent 4 6 4 5 4" xfId="11306"/>
    <cellStyle name="Percent 4 6 4 6" xfId="11307"/>
    <cellStyle name="Percent 4 6 4 6 2" xfId="11308"/>
    <cellStyle name="Percent 4 6 4 7" xfId="11309"/>
    <cellStyle name="Percent 4 6 4 7 2" xfId="11310"/>
    <cellStyle name="Percent 4 6 4 8" xfId="11311"/>
    <cellStyle name="Percent 4 6 4 8 2" xfId="11312"/>
    <cellStyle name="Percent 4 6 4 9" xfId="11313"/>
    <cellStyle name="Percent 4 6 5" xfId="11314"/>
    <cellStyle name="Percent 4 6 5 10" xfId="11315"/>
    <cellStyle name="Percent 4 6 5 11" xfId="11316"/>
    <cellStyle name="Percent 4 6 5 2" xfId="11317"/>
    <cellStyle name="Percent 4 6 5 2 2" xfId="11318"/>
    <cellStyle name="Percent 4 6 5 2 2 2" xfId="11319"/>
    <cellStyle name="Percent 4 6 5 2 3" xfId="11320"/>
    <cellStyle name="Percent 4 6 5 2 3 2" xfId="11321"/>
    <cellStyle name="Percent 4 6 5 2 4" xfId="11322"/>
    <cellStyle name="Percent 4 6 5 3" xfId="11323"/>
    <cellStyle name="Percent 4 6 5 3 2" xfId="11324"/>
    <cellStyle name="Percent 4 6 5 3 2 2" xfId="11325"/>
    <cellStyle name="Percent 4 6 5 3 3" xfId="11326"/>
    <cellStyle name="Percent 4 6 5 3 3 2" xfId="11327"/>
    <cellStyle name="Percent 4 6 5 3 4" xfId="11328"/>
    <cellStyle name="Percent 4 6 5 4" xfId="11329"/>
    <cellStyle name="Percent 4 6 5 4 2" xfId="11330"/>
    <cellStyle name="Percent 4 6 5 4 2 2" xfId="11331"/>
    <cellStyle name="Percent 4 6 5 4 3" xfId="11332"/>
    <cellStyle name="Percent 4 6 5 4 3 2" xfId="11333"/>
    <cellStyle name="Percent 4 6 5 4 4" xfId="11334"/>
    <cellStyle name="Percent 4 6 5 4 4 2" xfId="11335"/>
    <cellStyle name="Percent 4 6 5 4 5" xfId="11336"/>
    <cellStyle name="Percent 4 6 5 5" xfId="11337"/>
    <cellStyle name="Percent 4 6 5 5 2" xfId="11338"/>
    <cellStyle name="Percent 4 6 5 5 2 2" xfId="11339"/>
    <cellStyle name="Percent 4 6 5 5 3" xfId="11340"/>
    <cellStyle name="Percent 4 6 5 5 3 2" xfId="11341"/>
    <cellStyle name="Percent 4 6 5 5 4" xfId="11342"/>
    <cellStyle name="Percent 4 6 5 6" xfId="11343"/>
    <cellStyle name="Percent 4 6 5 6 2" xfId="11344"/>
    <cellStyle name="Percent 4 6 5 7" xfId="11345"/>
    <cellStyle name="Percent 4 6 5 7 2" xfId="11346"/>
    <cellStyle name="Percent 4 6 5 8" xfId="11347"/>
    <cellStyle name="Percent 4 6 5 8 2" xfId="11348"/>
    <cellStyle name="Percent 4 6 5 9" xfId="11349"/>
    <cellStyle name="Percent 4 6 6" xfId="11350"/>
    <cellStyle name="Percent 4 6 6 10" xfId="11351"/>
    <cellStyle name="Percent 4 6 6 11" xfId="11352"/>
    <cellStyle name="Percent 4 6 6 2" xfId="11353"/>
    <cellStyle name="Percent 4 6 6 2 2" xfId="11354"/>
    <cellStyle name="Percent 4 6 6 2 2 2" xfId="11355"/>
    <cellStyle name="Percent 4 6 6 2 3" xfId="11356"/>
    <cellStyle name="Percent 4 6 6 2 3 2" xfId="11357"/>
    <cellStyle name="Percent 4 6 6 2 4" xfId="11358"/>
    <cellStyle name="Percent 4 6 6 3" xfId="11359"/>
    <cellStyle name="Percent 4 6 6 3 2" xfId="11360"/>
    <cellStyle name="Percent 4 6 6 3 2 2" xfId="11361"/>
    <cellStyle name="Percent 4 6 6 3 3" xfId="11362"/>
    <cellStyle name="Percent 4 6 6 3 3 2" xfId="11363"/>
    <cellStyle name="Percent 4 6 6 3 4" xfId="11364"/>
    <cellStyle name="Percent 4 6 6 4" xfId="11365"/>
    <cellStyle name="Percent 4 6 6 4 2" xfId="11366"/>
    <cellStyle name="Percent 4 6 6 4 2 2" xfId="11367"/>
    <cellStyle name="Percent 4 6 6 4 3" xfId="11368"/>
    <cellStyle name="Percent 4 6 6 4 3 2" xfId="11369"/>
    <cellStyle name="Percent 4 6 6 4 4" xfId="11370"/>
    <cellStyle name="Percent 4 6 6 4 4 2" xfId="11371"/>
    <cellStyle name="Percent 4 6 6 4 5" xfId="11372"/>
    <cellStyle name="Percent 4 6 6 5" xfId="11373"/>
    <cellStyle name="Percent 4 6 6 5 2" xfId="11374"/>
    <cellStyle name="Percent 4 6 6 5 2 2" xfId="11375"/>
    <cellStyle name="Percent 4 6 6 5 3" xfId="11376"/>
    <cellStyle name="Percent 4 6 6 5 3 2" xfId="11377"/>
    <cellStyle name="Percent 4 6 6 5 4" xfId="11378"/>
    <cellStyle name="Percent 4 6 6 6" xfId="11379"/>
    <cellStyle name="Percent 4 6 6 6 2" xfId="11380"/>
    <cellStyle name="Percent 4 6 6 7" xfId="11381"/>
    <cellStyle name="Percent 4 6 6 7 2" xfId="11382"/>
    <cellStyle name="Percent 4 6 6 8" xfId="11383"/>
    <cellStyle name="Percent 4 6 6 8 2" xfId="11384"/>
    <cellStyle name="Percent 4 6 6 9" xfId="11385"/>
    <cellStyle name="Percent 4 6 7" xfId="11386"/>
    <cellStyle name="Percent 4 6 7 10" xfId="11387"/>
    <cellStyle name="Percent 4 6 7 11" xfId="11388"/>
    <cellStyle name="Percent 4 6 7 2" xfId="11389"/>
    <cellStyle name="Percent 4 6 7 2 2" xfId="11390"/>
    <cellStyle name="Percent 4 6 7 2 2 2" xfId="11391"/>
    <cellStyle name="Percent 4 6 7 2 3" xfId="11392"/>
    <cellStyle name="Percent 4 6 7 2 3 2" xfId="11393"/>
    <cellStyle name="Percent 4 6 7 2 4" xfId="11394"/>
    <cellStyle name="Percent 4 6 7 3" xfId="11395"/>
    <cellStyle name="Percent 4 6 7 3 2" xfId="11396"/>
    <cellStyle name="Percent 4 6 7 3 2 2" xfId="11397"/>
    <cellStyle name="Percent 4 6 7 3 3" xfId="11398"/>
    <cellStyle name="Percent 4 6 7 3 3 2" xfId="11399"/>
    <cellStyle name="Percent 4 6 7 3 4" xfId="11400"/>
    <cellStyle name="Percent 4 6 7 4" xfId="11401"/>
    <cellStyle name="Percent 4 6 7 4 2" xfId="11402"/>
    <cellStyle name="Percent 4 6 7 4 2 2" xfId="11403"/>
    <cellStyle name="Percent 4 6 7 4 3" xfId="11404"/>
    <cellStyle name="Percent 4 6 7 4 3 2" xfId="11405"/>
    <cellStyle name="Percent 4 6 7 4 4" xfId="11406"/>
    <cellStyle name="Percent 4 6 7 4 4 2" xfId="11407"/>
    <cellStyle name="Percent 4 6 7 4 5" xfId="11408"/>
    <cellStyle name="Percent 4 6 7 5" xfId="11409"/>
    <cellStyle name="Percent 4 6 7 5 2" xfId="11410"/>
    <cellStyle name="Percent 4 6 7 5 2 2" xfId="11411"/>
    <cellStyle name="Percent 4 6 7 5 3" xfId="11412"/>
    <cellStyle name="Percent 4 6 7 5 3 2" xfId="11413"/>
    <cellStyle name="Percent 4 6 7 5 4" xfId="11414"/>
    <cellStyle name="Percent 4 6 7 6" xfId="11415"/>
    <cellStyle name="Percent 4 6 7 6 2" xfId="11416"/>
    <cellStyle name="Percent 4 6 7 7" xfId="11417"/>
    <cellStyle name="Percent 4 6 7 7 2" xfId="11418"/>
    <cellStyle name="Percent 4 6 7 8" xfId="11419"/>
    <cellStyle name="Percent 4 6 7 8 2" xfId="11420"/>
    <cellStyle name="Percent 4 6 7 9" xfId="11421"/>
    <cellStyle name="Percent 4 6 8" xfId="11422"/>
    <cellStyle name="Percent 4 6 8 10" xfId="11423"/>
    <cellStyle name="Percent 4 6 8 11" xfId="11424"/>
    <cellStyle name="Percent 4 6 8 2" xfId="11425"/>
    <cellStyle name="Percent 4 6 8 2 2" xfId="11426"/>
    <cellStyle name="Percent 4 6 8 2 2 2" xfId="11427"/>
    <cellStyle name="Percent 4 6 8 2 3" xfId="11428"/>
    <cellStyle name="Percent 4 6 8 2 3 2" xfId="11429"/>
    <cellStyle name="Percent 4 6 8 2 4" xfId="11430"/>
    <cellStyle name="Percent 4 6 8 3" xfId="11431"/>
    <cellStyle name="Percent 4 6 8 3 2" xfId="11432"/>
    <cellStyle name="Percent 4 6 8 3 2 2" xfId="11433"/>
    <cellStyle name="Percent 4 6 8 3 3" xfId="11434"/>
    <cellStyle name="Percent 4 6 8 3 3 2" xfId="11435"/>
    <cellStyle name="Percent 4 6 8 3 4" xfId="11436"/>
    <cellStyle name="Percent 4 6 8 4" xfId="11437"/>
    <cellStyle name="Percent 4 6 8 4 2" xfId="11438"/>
    <cellStyle name="Percent 4 6 8 4 2 2" xfId="11439"/>
    <cellStyle name="Percent 4 6 8 4 3" xfId="11440"/>
    <cellStyle name="Percent 4 6 8 4 3 2" xfId="11441"/>
    <cellStyle name="Percent 4 6 8 4 4" xfId="11442"/>
    <cellStyle name="Percent 4 6 8 4 4 2" xfId="11443"/>
    <cellStyle name="Percent 4 6 8 4 5" xfId="11444"/>
    <cellStyle name="Percent 4 6 8 5" xfId="11445"/>
    <cellStyle name="Percent 4 6 8 5 2" xfId="11446"/>
    <cellStyle name="Percent 4 6 8 5 2 2" xfId="11447"/>
    <cellStyle name="Percent 4 6 8 5 3" xfId="11448"/>
    <cellStyle name="Percent 4 6 8 5 3 2" xfId="11449"/>
    <cellStyle name="Percent 4 6 8 5 4" xfId="11450"/>
    <cellStyle name="Percent 4 6 8 6" xfId="11451"/>
    <cellStyle name="Percent 4 6 8 6 2" xfId="11452"/>
    <cellStyle name="Percent 4 6 8 7" xfId="11453"/>
    <cellStyle name="Percent 4 6 8 7 2" xfId="11454"/>
    <cellStyle name="Percent 4 6 8 8" xfId="11455"/>
    <cellStyle name="Percent 4 6 8 8 2" xfId="11456"/>
    <cellStyle name="Percent 4 6 8 9" xfId="11457"/>
    <cellStyle name="Percent 4 6 9" xfId="11458"/>
    <cellStyle name="Percent 4 6 9 2" xfId="11459"/>
    <cellStyle name="Percent 4 6 9 2 2" xfId="11460"/>
    <cellStyle name="Percent 4 6 9 3" xfId="11461"/>
    <cellStyle name="Percent 4 6 9 3 2" xfId="11462"/>
    <cellStyle name="Percent 4 6 9 4" xfId="11463"/>
    <cellStyle name="Percent 4 6 9 5" xfId="11464"/>
    <cellStyle name="Percent 4 7" xfId="11465"/>
    <cellStyle name="Percent 4 7 10" xfId="11466"/>
    <cellStyle name="Percent 4 7 11" xfId="11467"/>
    <cellStyle name="Percent 4 7 12" xfId="11468"/>
    <cellStyle name="Percent 4 7 2" xfId="11469"/>
    <cellStyle name="Percent 4 7 2 2" xfId="11470"/>
    <cellStyle name="Percent 4 7 2 2 2" xfId="11471"/>
    <cellStyle name="Percent 4 7 2 3" xfId="11472"/>
    <cellStyle name="Percent 4 7 2 3 2" xfId="11473"/>
    <cellStyle name="Percent 4 7 2 4" xfId="11474"/>
    <cellStyle name="Percent 4 7 2 5" xfId="11475"/>
    <cellStyle name="Percent 4 7 3" xfId="11476"/>
    <cellStyle name="Percent 4 7 3 2" xfId="11477"/>
    <cellStyle name="Percent 4 7 3 2 2" xfId="11478"/>
    <cellStyle name="Percent 4 7 3 3" xfId="11479"/>
    <cellStyle name="Percent 4 7 3 3 2" xfId="11480"/>
    <cellStyle name="Percent 4 7 3 4" xfId="11481"/>
    <cellStyle name="Percent 4 7 4" xfId="11482"/>
    <cellStyle name="Percent 4 7 4 2" xfId="11483"/>
    <cellStyle name="Percent 4 7 4 2 2" xfId="11484"/>
    <cellStyle name="Percent 4 7 4 3" xfId="11485"/>
    <cellStyle name="Percent 4 7 4 3 2" xfId="11486"/>
    <cellStyle name="Percent 4 7 4 4" xfId="11487"/>
    <cellStyle name="Percent 4 7 5" xfId="11488"/>
    <cellStyle name="Percent 4 7 5 2" xfId="11489"/>
    <cellStyle name="Percent 4 7 5 2 2" xfId="11490"/>
    <cellStyle name="Percent 4 7 5 3" xfId="11491"/>
    <cellStyle name="Percent 4 7 5 3 2" xfId="11492"/>
    <cellStyle name="Percent 4 7 5 4" xfId="11493"/>
    <cellStyle name="Percent 4 7 5 4 2" xfId="11494"/>
    <cellStyle name="Percent 4 7 5 5" xfId="11495"/>
    <cellStyle name="Percent 4 7 6" xfId="11496"/>
    <cellStyle name="Percent 4 7 6 2" xfId="11497"/>
    <cellStyle name="Percent 4 7 6 2 2" xfId="11498"/>
    <cellStyle name="Percent 4 7 6 3" xfId="11499"/>
    <cellStyle name="Percent 4 7 6 3 2" xfId="11500"/>
    <cellStyle name="Percent 4 7 6 4" xfId="11501"/>
    <cellStyle name="Percent 4 7 7" xfId="11502"/>
    <cellStyle name="Percent 4 7 7 2" xfId="11503"/>
    <cellStyle name="Percent 4 7 8" xfId="11504"/>
    <cellStyle name="Percent 4 7 8 2" xfId="11505"/>
    <cellStyle name="Percent 4 7 9" xfId="11506"/>
    <cellStyle name="Percent 4 7 9 2" xfId="11507"/>
    <cellStyle name="Percent 4 8" xfId="11508"/>
    <cellStyle name="Percent 4 8 10" xfId="11509"/>
    <cellStyle name="Percent 4 8 11" xfId="11510"/>
    <cellStyle name="Percent 4 8 12" xfId="11511"/>
    <cellStyle name="Percent 4 8 2" xfId="11512"/>
    <cellStyle name="Percent 4 8 2 2" xfId="11513"/>
    <cellStyle name="Percent 4 8 2 2 2" xfId="11514"/>
    <cellStyle name="Percent 4 8 2 3" xfId="11515"/>
    <cellStyle name="Percent 4 8 2 3 2" xfId="11516"/>
    <cellStyle name="Percent 4 8 2 4" xfId="11517"/>
    <cellStyle name="Percent 4 8 2 5" xfId="11518"/>
    <cellStyle name="Percent 4 8 3" xfId="11519"/>
    <cellStyle name="Percent 4 8 3 2" xfId="11520"/>
    <cellStyle name="Percent 4 8 3 2 2" xfId="11521"/>
    <cellStyle name="Percent 4 8 3 3" xfId="11522"/>
    <cellStyle name="Percent 4 8 3 3 2" xfId="11523"/>
    <cellStyle name="Percent 4 8 3 4" xfId="11524"/>
    <cellStyle name="Percent 4 8 4" xfId="11525"/>
    <cellStyle name="Percent 4 8 4 2" xfId="11526"/>
    <cellStyle name="Percent 4 8 4 2 2" xfId="11527"/>
    <cellStyle name="Percent 4 8 4 3" xfId="11528"/>
    <cellStyle name="Percent 4 8 4 3 2" xfId="11529"/>
    <cellStyle name="Percent 4 8 4 4" xfId="11530"/>
    <cellStyle name="Percent 4 8 5" xfId="11531"/>
    <cellStyle name="Percent 4 8 5 2" xfId="11532"/>
    <cellStyle name="Percent 4 8 5 2 2" xfId="11533"/>
    <cellStyle name="Percent 4 8 5 3" xfId="11534"/>
    <cellStyle name="Percent 4 8 5 3 2" xfId="11535"/>
    <cellStyle name="Percent 4 8 5 4" xfId="11536"/>
    <cellStyle name="Percent 4 8 5 4 2" xfId="11537"/>
    <cellStyle name="Percent 4 8 5 5" xfId="11538"/>
    <cellStyle name="Percent 4 8 6" xfId="11539"/>
    <cellStyle name="Percent 4 8 6 2" xfId="11540"/>
    <cellStyle name="Percent 4 8 6 2 2" xfId="11541"/>
    <cellStyle name="Percent 4 8 6 3" xfId="11542"/>
    <cellStyle name="Percent 4 8 6 3 2" xfId="11543"/>
    <cellStyle name="Percent 4 8 6 4" xfId="11544"/>
    <cellStyle name="Percent 4 8 7" xfId="11545"/>
    <cellStyle name="Percent 4 8 7 2" xfId="11546"/>
    <cellStyle name="Percent 4 8 8" xfId="11547"/>
    <cellStyle name="Percent 4 8 8 2" xfId="11548"/>
    <cellStyle name="Percent 4 8 9" xfId="11549"/>
    <cellStyle name="Percent 4 8 9 2" xfId="11550"/>
    <cellStyle name="Percent 4 9" xfId="11551"/>
    <cellStyle name="Percent 4 9 10" xfId="11552"/>
    <cellStyle name="Percent 4 9 11" xfId="11553"/>
    <cellStyle name="Percent 4 9 12" xfId="11554"/>
    <cellStyle name="Percent 4 9 2" xfId="11555"/>
    <cellStyle name="Percent 4 9 2 2" xfId="11556"/>
    <cellStyle name="Percent 4 9 2 2 2" xfId="11557"/>
    <cellStyle name="Percent 4 9 2 3" xfId="11558"/>
    <cellStyle name="Percent 4 9 2 3 2" xfId="11559"/>
    <cellStyle name="Percent 4 9 2 4" xfId="11560"/>
    <cellStyle name="Percent 4 9 2 5" xfId="11561"/>
    <cellStyle name="Percent 4 9 3" xfId="11562"/>
    <cellStyle name="Percent 4 9 3 2" xfId="11563"/>
    <cellStyle name="Percent 4 9 3 2 2" xfId="11564"/>
    <cellStyle name="Percent 4 9 3 3" xfId="11565"/>
    <cellStyle name="Percent 4 9 3 3 2" xfId="11566"/>
    <cellStyle name="Percent 4 9 3 4" xfId="11567"/>
    <cellStyle name="Percent 4 9 4" xfId="11568"/>
    <cellStyle name="Percent 4 9 4 2" xfId="11569"/>
    <cellStyle name="Percent 4 9 4 2 2" xfId="11570"/>
    <cellStyle name="Percent 4 9 4 3" xfId="11571"/>
    <cellStyle name="Percent 4 9 4 3 2" xfId="11572"/>
    <cellStyle name="Percent 4 9 4 4" xfId="11573"/>
    <cellStyle name="Percent 4 9 5" xfId="11574"/>
    <cellStyle name="Percent 4 9 5 2" xfId="11575"/>
    <cellStyle name="Percent 4 9 5 2 2" xfId="11576"/>
    <cellStyle name="Percent 4 9 5 3" xfId="11577"/>
    <cellStyle name="Percent 4 9 5 3 2" xfId="11578"/>
    <cellStyle name="Percent 4 9 5 4" xfId="11579"/>
    <cellStyle name="Percent 4 9 5 4 2" xfId="11580"/>
    <cellStyle name="Percent 4 9 5 5" xfId="11581"/>
    <cellStyle name="Percent 4 9 6" xfId="11582"/>
    <cellStyle name="Percent 4 9 6 2" xfId="11583"/>
    <cellStyle name="Percent 4 9 6 2 2" xfId="11584"/>
    <cellStyle name="Percent 4 9 6 3" xfId="11585"/>
    <cellStyle name="Percent 4 9 6 3 2" xfId="11586"/>
    <cellStyle name="Percent 4 9 6 4" xfId="11587"/>
    <cellStyle name="Percent 4 9 7" xfId="11588"/>
    <cellStyle name="Percent 4 9 7 2" xfId="11589"/>
    <cellStyle name="Percent 4 9 8" xfId="11590"/>
    <cellStyle name="Percent 4 9 8 2" xfId="11591"/>
    <cellStyle name="Percent 4 9 9" xfId="11592"/>
    <cellStyle name="Percent 4 9 9 2" xfId="11593"/>
    <cellStyle name="Percent 5" xfId="11594"/>
    <cellStyle name="Percent 5 10" xfId="11595"/>
    <cellStyle name="Percent 5 10 2" xfId="11596"/>
    <cellStyle name="Percent 5 10 2 2" xfId="11597"/>
    <cellStyle name="Percent 5 10 3" xfId="11598"/>
    <cellStyle name="Percent 5 10 3 2" xfId="11599"/>
    <cellStyle name="Percent 5 10 4" xfId="11600"/>
    <cellStyle name="Percent 5 10 5" xfId="11601"/>
    <cellStyle name="Percent 5 10 6" xfId="11602"/>
    <cellStyle name="Percent 5 11" xfId="11603"/>
    <cellStyle name="Percent 5 11 2" xfId="11604"/>
    <cellStyle name="Percent 5 11 2 2" xfId="11605"/>
    <cellStyle name="Percent 5 11 3" xfId="11606"/>
    <cellStyle name="Percent 5 11 3 2" xfId="11607"/>
    <cellStyle name="Percent 5 11 4" xfId="11608"/>
    <cellStyle name="Percent 5 11 5" xfId="11609"/>
    <cellStyle name="Percent 5 11 6" xfId="11610"/>
    <cellStyle name="Percent 5 12" xfId="11611"/>
    <cellStyle name="Percent 5 12 2" xfId="11612"/>
    <cellStyle name="Percent 5 12 2 2" xfId="11613"/>
    <cellStyle name="Percent 5 12 3" xfId="11614"/>
    <cellStyle name="Percent 5 12 3 2" xfId="11615"/>
    <cellStyle name="Percent 5 12 4" xfId="11616"/>
    <cellStyle name="Percent 5 13" xfId="11617"/>
    <cellStyle name="Percent 5 13 2" xfId="11618"/>
    <cellStyle name="Percent 5 13 2 2" xfId="11619"/>
    <cellStyle name="Percent 5 13 3" xfId="11620"/>
    <cellStyle name="Percent 5 13 3 2" xfId="11621"/>
    <cellStyle name="Percent 5 13 4" xfId="11622"/>
    <cellStyle name="Percent 5 13 4 2" xfId="11623"/>
    <cellStyle name="Percent 5 13 5" xfId="11624"/>
    <cellStyle name="Percent 5 14" xfId="11625"/>
    <cellStyle name="Percent 5 14 2" xfId="11626"/>
    <cellStyle name="Percent 5 14 2 2" xfId="11627"/>
    <cellStyle name="Percent 5 14 3" xfId="11628"/>
    <cellStyle name="Percent 5 14 3 2" xfId="11629"/>
    <cellStyle name="Percent 5 14 4" xfId="11630"/>
    <cellStyle name="Percent 5 15" xfId="11631"/>
    <cellStyle name="Percent 5 15 2" xfId="11632"/>
    <cellStyle name="Percent 5 16" xfId="11633"/>
    <cellStyle name="Percent 5 16 2" xfId="11634"/>
    <cellStyle name="Percent 5 17" xfId="11635"/>
    <cellStyle name="Percent 5 17 2" xfId="11636"/>
    <cellStyle name="Percent 5 18" xfId="11637"/>
    <cellStyle name="Percent 5 19" xfId="11638"/>
    <cellStyle name="Percent 5 2" xfId="11639"/>
    <cellStyle name="Percent 5 2 10" xfId="11640"/>
    <cellStyle name="Percent 5 2 11" xfId="11641"/>
    <cellStyle name="Percent 5 2 2" xfId="11642"/>
    <cellStyle name="Percent 5 2 2 2" xfId="11643"/>
    <cellStyle name="Percent 5 2 2 2 2" xfId="11644"/>
    <cellStyle name="Percent 5 2 2 3" xfId="11645"/>
    <cellStyle name="Percent 5 2 2 3 2" xfId="11646"/>
    <cellStyle name="Percent 5 2 2 4" xfId="11647"/>
    <cellStyle name="Percent 5 2 2 5" xfId="11648"/>
    <cellStyle name="Percent 5 2 3" xfId="11649"/>
    <cellStyle name="Percent 5 2 3 2" xfId="11650"/>
    <cellStyle name="Percent 5 2 3 2 2" xfId="11651"/>
    <cellStyle name="Percent 5 2 3 3" xfId="11652"/>
    <cellStyle name="Percent 5 2 3 3 2" xfId="11653"/>
    <cellStyle name="Percent 5 2 3 4" xfId="11654"/>
    <cellStyle name="Percent 5 2 4" xfId="11655"/>
    <cellStyle name="Percent 5 2 4 2" xfId="11656"/>
    <cellStyle name="Percent 5 2 4 2 2" xfId="11657"/>
    <cellStyle name="Percent 5 2 4 3" xfId="11658"/>
    <cellStyle name="Percent 5 2 4 3 2" xfId="11659"/>
    <cellStyle name="Percent 5 2 4 4" xfId="11660"/>
    <cellStyle name="Percent 5 2 4 4 2" xfId="11661"/>
    <cellStyle name="Percent 5 2 4 5" xfId="11662"/>
    <cellStyle name="Percent 5 2 5" xfId="11663"/>
    <cellStyle name="Percent 5 2 5 2" xfId="11664"/>
    <cellStyle name="Percent 5 2 5 2 2" xfId="11665"/>
    <cellStyle name="Percent 5 2 5 3" xfId="11666"/>
    <cellStyle name="Percent 5 2 5 3 2" xfId="11667"/>
    <cellStyle name="Percent 5 2 5 4" xfId="11668"/>
    <cellStyle name="Percent 5 2 6" xfId="11669"/>
    <cellStyle name="Percent 5 2 6 2" xfId="11670"/>
    <cellStyle name="Percent 5 2 7" xfId="11671"/>
    <cellStyle name="Percent 5 2 7 2" xfId="11672"/>
    <cellStyle name="Percent 5 2 8" xfId="11673"/>
    <cellStyle name="Percent 5 2 8 2" xfId="11674"/>
    <cellStyle name="Percent 5 2 9" xfId="11675"/>
    <cellStyle name="Percent 5 20" xfId="11676"/>
    <cellStyle name="Percent 5 21" xfId="11677"/>
    <cellStyle name="Percent 5 3" xfId="11678"/>
    <cellStyle name="Percent 5 3 10" xfId="11679"/>
    <cellStyle name="Percent 5 3 11" xfId="11680"/>
    <cellStyle name="Percent 5 3 12" xfId="11681"/>
    <cellStyle name="Percent 5 3 2" xfId="11682"/>
    <cellStyle name="Percent 5 3 2 10" xfId="11683"/>
    <cellStyle name="Percent 5 3 2 11" xfId="11684"/>
    <cellStyle name="Percent 5 3 2 2" xfId="11685"/>
    <cellStyle name="Percent 5 3 2 2 2" xfId="11686"/>
    <cellStyle name="Percent 5 3 2 2 2 2" xfId="11687"/>
    <cellStyle name="Percent 5 3 2 2 3" xfId="11688"/>
    <cellStyle name="Percent 5 3 2 2 3 2" xfId="11689"/>
    <cellStyle name="Percent 5 3 2 2 4" xfId="11690"/>
    <cellStyle name="Percent 5 3 2 2 5" xfId="11691"/>
    <cellStyle name="Percent 5 3 2 3" xfId="11692"/>
    <cellStyle name="Percent 5 3 2 3 2" xfId="11693"/>
    <cellStyle name="Percent 5 3 2 3 2 2" xfId="11694"/>
    <cellStyle name="Percent 5 3 2 3 3" xfId="11695"/>
    <cellStyle name="Percent 5 3 2 3 3 2" xfId="11696"/>
    <cellStyle name="Percent 5 3 2 3 4" xfId="11697"/>
    <cellStyle name="Percent 5 3 2 4" xfId="11698"/>
    <cellStyle name="Percent 5 3 2 4 2" xfId="11699"/>
    <cellStyle name="Percent 5 3 2 4 2 2" xfId="11700"/>
    <cellStyle name="Percent 5 3 2 4 3" xfId="11701"/>
    <cellStyle name="Percent 5 3 2 4 3 2" xfId="11702"/>
    <cellStyle name="Percent 5 3 2 4 4" xfId="11703"/>
    <cellStyle name="Percent 5 3 2 4 4 2" xfId="11704"/>
    <cellStyle name="Percent 5 3 2 4 5" xfId="11705"/>
    <cellStyle name="Percent 5 3 2 5" xfId="11706"/>
    <cellStyle name="Percent 5 3 2 5 2" xfId="11707"/>
    <cellStyle name="Percent 5 3 2 5 2 2" xfId="11708"/>
    <cellStyle name="Percent 5 3 2 5 3" xfId="11709"/>
    <cellStyle name="Percent 5 3 2 5 3 2" xfId="11710"/>
    <cellStyle name="Percent 5 3 2 5 4" xfId="11711"/>
    <cellStyle name="Percent 5 3 2 6" xfId="11712"/>
    <cellStyle name="Percent 5 3 2 6 2" xfId="11713"/>
    <cellStyle name="Percent 5 3 2 7" xfId="11714"/>
    <cellStyle name="Percent 5 3 2 7 2" xfId="11715"/>
    <cellStyle name="Percent 5 3 2 8" xfId="11716"/>
    <cellStyle name="Percent 5 3 2 8 2" xfId="11717"/>
    <cellStyle name="Percent 5 3 2 9" xfId="11718"/>
    <cellStyle name="Percent 5 3 3" xfId="11719"/>
    <cellStyle name="Percent 5 3 3 2" xfId="11720"/>
    <cellStyle name="Percent 5 3 3 2 2" xfId="11721"/>
    <cellStyle name="Percent 5 3 3 3" xfId="11722"/>
    <cellStyle name="Percent 5 3 3 3 2" xfId="11723"/>
    <cellStyle name="Percent 5 3 3 4" xfId="11724"/>
    <cellStyle name="Percent 5 3 3 5" xfId="11725"/>
    <cellStyle name="Percent 5 3 4" xfId="11726"/>
    <cellStyle name="Percent 5 3 4 2" xfId="11727"/>
    <cellStyle name="Percent 5 3 4 2 2" xfId="11728"/>
    <cellStyle name="Percent 5 3 4 3" xfId="11729"/>
    <cellStyle name="Percent 5 3 4 3 2" xfId="11730"/>
    <cellStyle name="Percent 5 3 4 4" xfId="11731"/>
    <cellStyle name="Percent 5 3 5" xfId="11732"/>
    <cellStyle name="Percent 5 3 5 2" xfId="11733"/>
    <cellStyle name="Percent 5 3 5 2 2" xfId="11734"/>
    <cellStyle name="Percent 5 3 5 3" xfId="11735"/>
    <cellStyle name="Percent 5 3 5 3 2" xfId="11736"/>
    <cellStyle name="Percent 5 3 5 4" xfId="11737"/>
    <cellStyle name="Percent 5 3 5 4 2" xfId="11738"/>
    <cellStyle name="Percent 5 3 5 5" xfId="11739"/>
    <cellStyle name="Percent 5 3 6" xfId="11740"/>
    <cellStyle name="Percent 5 3 6 2" xfId="11741"/>
    <cellStyle name="Percent 5 3 6 2 2" xfId="11742"/>
    <cellStyle name="Percent 5 3 6 3" xfId="11743"/>
    <cellStyle name="Percent 5 3 6 3 2" xfId="11744"/>
    <cellStyle name="Percent 5 3 6 4" xfId="11745"/>
    <cellStyle name="Percent 5 3 7" xfId="11746"/>
    <cellStyle name="Percent 5 3 7 2" xfId="11747"/>
    <cellStyle name="Percent 5 3 8" xfId="11748"/>
    <cellStyle name="Percent 5 3 8 2" xfId="11749"/>
    <cellStyle name="Percent 5 3 9" xfId="11750"/>
    <cellStyle name="Percent 5 3 9 2" xfId="11751"/>
    <cellStyle name="Percent 5 4" xfId="11752"/>
    <cellStyle name="Percent 5 4 10" xfId="11753"/>
    <cellStyle name="Percent 5 4 11" xfId="11754"/>
    <cellStyle name="Percent 5 4 2" xfId="11755"/>
    <cellStyle name="Percent 5 4 2 2" xfId="11756"/>
    <cellStyle name="Percent 5 4 2 2 2" xfId="11757"/>
    <cellStyle name="Percent 5 4 2 3" xfId="11758"/>
    <cellStyle name="Percent 5 4 2 3 2" xfId="11759"/>
    <cellStyle name="Percent 5 4 2 4" xfId="11760"/>
    <cellStyle name="Percent 5 4 2 5" xfId="11761"/>
    <cellStyle name="Percent 5 4 3" xfId="11762"/>
    <cellStyle name="Percent 5 4 3 2" xfId="11763"/>
    <cellStyle name="Percent 5 4 3 2 2" xfId="11764"/>
    <cellStyle name="Percent 5 4 3 3" xfId="11765"/>
    <cellStyle name="Percent 5 4 3 3 2" xfId="11766"/>
    <cellStyle name="Percent 5 4 3 4" xfId="11767"/>
    <cellStyle name="Percent 5 4 4" xfId="11768"/>
    <cellStyle name="Percent 5 4 4 2" xfId="11769"/>
    <cellStyle name="Percent 5 4 4 2 2" xfId="11770"/>
    <cellStyle name="Percent 5 4 4 3" xfId="11771"/>
    <cellStyle name="Percent 5 4 4 3 2" xfId="11772"/>
    <cellStyle name="Percent 5 4 4 4" xfId="11773"/>
    <cellStyle name="Percent 5 4 4 4 2" xfId="11774"/>
    <cellStyle name="Percent 5 4 4 5" xfId="11775"/>
    <cellStyle name="Percent 5 4 5" xfId="11776"/>
    <cellStyle name="Percent 5 4 5 2" xfId="11777"/>
    <cellStyle name="Percent 5 4 5 2 2" xfId="11778"/>
    <cellStyle name="Percent 5 4 5 3" xfId="11779"/>
    <cellStyle name="Percent 5 4 5 3 2" xfId="11780"/>
    <cellStyle name="Percent 5 4 5 4" xfId="11781"/>
    <cellStyle name="Percent 5 4 6" xfId="11782"/>
    <cellStyle name="Percent 5 4 6 2" xfId="11783"/>
    <cellStyle name="Percent 5 4 7" xfId="11784"/>
    <cellStyle name="Percent 5 4 7 2" xfId="11785"/>
    <cellStyle name="Percent 5 4 8" xfId="11786"/>
    <cellStyle name="Percent 5 4 8 2" xfId="11787"/>
    <cellStyle name="Percent 5 4 9" xfId="11788"/>
    <cellStyle name="Percent 5 5" xfId="11789"/>
    <cellStyle name="Percent 5 5 10" xfId="11790"/>
    <cellStyle name="Percent 5 5 11" xfId="11791"/>
    <cellStyle name="Percent 5 5 2" xfId="11792"/>
    <cellStyle name="Percent 5 5 2 2" xfId="11793"/>
    <cellStyle name="Percent 5 5 2 2 2" xfId="11794"/>
    <cellStyle name="Percent 5 5 2 3" xfId="11795"/>
    <cellStyle name="Percent 5 5 2 3 2" xfId="11796"/>
    <cellStyle name="Percent 5 5 2 4" xfId="11797"/>
    <cellStyle name="Percent 5 5 2 5" xfId="11798"/>
    <cellStyle name="Percent 5 5 3" xfId="11799"/>
    <cellStyle name="Percent 5 5 3 2" xfId="11800"/>
    <cellStyle name="Percent 5 5 3 2 2" xfId="11801"/>
    <cellStyle name="Percent 5 5 3 3" xfId="11802"/>
    <cellStyle name="Percent 5 5 3 3 2" xfId="11803"/>
    <cellStyle name="Percent 5 5 3 4" xfId="11804"/>
    <cellStyle name="Percent 5 5 4" xfId="11805"/>
    <cellStyle name="Percent 5 5 4 2" xfId="11806"/>
    <cellStyle name="Percent 5 5 4 2 2" xfId="11807"/>
    <cellStyle name="Percent 5 5 4 3" xfId="11808"/>
    <cellStyle name="Percent 5 5 4 3 2" xfId="11809"/>
    <cellStyle name="Percent 5 5 4 4" xfId="11810"/>
    <cellStyle name="Percent 5 5 4 4 2" xfId="11811"/>
    <cellStyle name="Percent 5 5 4 5" xfId="11812"/>
    <cellStyle name="Percent 5 5 5" xfId="11813"/>
    <cellStyle name="Percent 5 5 5 2" xfId="11814"/>
    <cellStyle name="Percent 5 5 5 2 2" xfId="11815"/>
    <cellStyle name="Percent 5 5 5 3" xfId="11816"/>
    <cellStyle name="Percent 5 5 5 3 2" xfId="11817"/>
    <cellStyle name="Percent 5 5 5 4" xfId="11818"/>
    <cellStyle name="Percent 5 5 6" xfId="11819"/>
    <cellStyle name="Percent 5 5 6 2" xfId="11820"/>
    <cellStyle name="Percent 5 5 7" xfId="11821"/>
    <cellStyle name="Percent 5 5 7 2" xfId="11822"/>
    <cellStyle name="Percent 5 5 8" xfId="11823"/>
    <cellStyle name="Percent 5 5 8 2" xfId="11824"/>
    <cellStyle name="Percent 5 5 9" xfId="11825"/>
    <cellStyle name="Percent 5 6" xfId="11826"/>
    <cellStyle name="Percent 5 6 10" xfId="11827"/>
    <cellStyle name="Percent 5 6 11" xfId="11828"/>
    <cellStyle name="Percent 5 6 2" xfId="11829"/>
    <cellStyle name="Percent 5 6 2 2" xfId="11830"/>
    <cellStyle name="Percent 5 6 2 2 2" xfId="11831"/>
    <cellStyle name="Percent 5 6 2 3" xfId="11832"/>
    <cellStyle name="Percent 5 6 2 3 2" xfId="11833"/>
    <cellStyle name="Percent 5 6 2 4" xfId="11834"/>
    <cellStyle name="Percent 5 6 3" xfId="11835"/>
    <cellStyle name="Percent 5 6 3 2" xfId="11836"/>
    <cellStyle name="Percent 5 6 3 2 2" xfId="11837"/>
    <cellStyle name="Percent 5 6 3 3" xfId="11838"/>
    <cellStyle name="Percent 5 6 3 3 2" xfId="11839"/>
    <cellStyle name="Percent 5 6 3 4" xfId="11840"/>
    <cellStyle name="Percent 5 6 4" xfId="11841"/>
    <cellStyle name="Percent 5 6 4 2" xfId="11842"/>
    <cellStyle name="Percent 5 6 4 2 2" xfId="11843"/>
    <cellStyle name="Percent 5 6 4 3" xfId="11844"/>
    <cellStyle name="Percent 5 6 4 3 2" xfId="11845"/>
    <cellStyle name="Percent 5 6 4 4" xfId="11846"/>
    <cellStyle name="Percent 5 6 4 4 2" xfId="11847"/>
    <cellStyle name="Percent 5 6 4 5" xfId="11848"/>
    <cellStyle name="Percent 5 6 5" xfId="11849"/>
    <cellStyle name="Percent 5 6 5 2" xfId="11850"/>
    <cellStyle name="Percent 5 6 5 2 2" xfId="11851"/>
    <cellStyle name="Percent 5 6 5 3" xfId="11852"/>
    <cellStyle name="Percent 5 6 5 3 2" xfId="11853"/>
    <cellStyle name="Percent 5 6 5 4" xfId="11854"/>
    <cellStyle name="Percent 5 6 6" xfId="11855"/>
    <cellStyle name="Percent 5 6 6 2" xfId="11856"/>
    <cellStyle name="Percent 5 6 7" xfId="11857"/>
    <cellStyle name="Percent 5 6 7 2" xfId="11858"/>
    <cellStyle name="Percent 5 6 8" xfId="11859"/>
    <cellStyle name="Percent 5 6 8 2" xfId="11860"/>
    <cellStyle name="Percent 5 6 9" xfId="11861"/>
    <cellStyle name="Percent 5 7" xfId="11862"/>
    <cellStyle name="Percent 5 7 10" xfId="11863"/>
    <cellStyle name="Percent 5 7 11" xfId="11864"/>
    <cellStyle name="Percent 5 7 2" xfId="11865"/>
    <cellStyle name="Percent 5 7 2 2" xfId="11866"/>
    <cellStyle name="Percent 5 7 2 2 2" xfId="11867"/>
    <cellStyle name="Percent 5 7 2 3" xfId="11868"/>
    <cellStyle name="Percent 5 7 2 3 2" xfId="11869"/>
    <cellStyle name="Percent 5 7 2 4" xfId="11870"/>
    <cellStyle name="Percent 5 7 3" xfId="11871"/>
    <cellStyle name="Percent 5 7 3 2" xfId="11872"/>
    <cellStyle name="Percent 5 7 3 2 2" xfId="11873"/>
    <cellStyle name="Percent 5 7 3 3" xfId="11874"/>
    <cellStyle name="Percent 5 7 3 3 2" xfId="11875"/>
    <cellStyle name="Percent 5 7 3 4" xfId="11876"/>
    <cellStyle name="Percent 5 7 4" xfId="11877"/>
    <cellStyle name="Percent 5 7 4 2" xfId="11878"/>
    <cellStyle name="Percent 5 7 4 2 2" xfId="11879"/>
    <cellStyle name="Percent 5 7 4 3" xfId="11880"/>
    <cellStyle name="Percent 5 7 4 3 2" xfId="11881"/>
    <cellStyle name="Percent 5 7 4 4" xfId="11882"/>
    <cellStyle name="Percent 5 7 4 4 2" xfId="11883"/>
    <cellStyle name="Percent 5 7 4 5" xfId="11884"/>
    <cellStyle name="Percent 5 7 5" xfId="11885"/>
    <cellStyle name="Percent 5 7 5 2" xfId="11886"/>
    <cellStyle name="Percent 5 7 5 2 2" xfId="11887"/>
    <cellStyle name="Percent 5 7 5 3" xfId="11888"/>
    <cellStyle name="Percent 5 7 5 3 2" xfId="11889"/>
    <cellStyle name="Percent 5 7 5 4" xfId="11890"/>
    <cellStyle name="Percent 5 7 6" xfId="11891"/>
    <cellStyle name="Percent 5 7 6 2" xfId="11892"/>
    <cellStyle name="Percent 5 7 7" xfId="11893"/>
    <cellStyle name="Percent 5 7 7 2" xfId="11894"/>
    <cellStyle name="Percent 5 7 8" xfId="11895"/>
    <cellStyle name="Percent 5 7 8 2" xfId="11896"/>
    <cellStyle name="Percent 5 7 9" xfId="11897"/>
    <cellStyle name="Percent 5 8" xfId="11898"/>
    <cellStyle name="Percent 5 8 10" xfId="11899"/>
    <cellStyle name="Percent 5 8 11" xfId="11900"/>
    <cellStyle name="Percent 5 8 2" xfId="11901"/>
    <cellStyle name="Percent 5 8 2 2" xfId="11902"/>
    <cellStyle name="Percent 5 8 2 2 2" xfId="11903"/>
    <cellStyle name="Percent 5 8 2 3" xfId="11904"/>
    <cellStyle name="Percent 5 8 2 3 2" xfId="11905"/>
    <cellStyle name="Percent 5 8 2 4" xfId="11906"/>
    <cellStyle name="Percent 5 8 3" xfId="11907"/>
    <cellStyle name="Percent 5 8 3 2" xfId="11908"/>
    <cellStyle name="Percent 5 8 3 2 2" xfId="11909"/>
    <cellStyle name="Percent 5 8 3 3" xfId="11910"/>
    <cellStyle name="Percent 5 8 3 3 2" xfId="11911"/>
    <cellStyle name="Percent 5 8 3 4" xfId="11912"/>
    <cellStyle name="Percent 5 8 4" xfId="11913"/>
    <cellStyle name="Percent 5 8 4 2" xfId="11914"/>
    <cellStyle name="Percent 5 8 4 2 2" xfId="11915"/>
    <cellStyle name="Percent 5 8 4 3" xfId="11916"/>
    <cellStyle name="Percent 5 8 4 3 2" xfId="11917"/>
    <cellStyle name="Percent 5 8 4 4" xfId="11918"/>
    <cellStyle name="Percent 5 8 4 4 2" xfId="11919"/>
    <cellStyle name="Percent 5 8 4 5" xfId="11920"/>
    <cellStyle name="Percent 5 8 5" xfId="11921"/>
    <cellStyle name="Percent 5 8 5 2" xfId="11922"/>
    <cellStyle name="Percent 5 8 5 2 2" xfId="11923"/>
    <cellStyle name="Percent 5 8 5 3" xfId="11924"/>
    <cellStyle name="Percent 5 8 5 3 2" xfId="11925"/>
    <cellStyle name="Percent 5 8 5 4" xfId="11926"/>
    <cellStyle name="Percent 5 8 6" xfId="11927"/>
    <cellStyle name="Percent 5 8 6 2" xfId="11928"/>
    <cellStyle name="Percent 5 8 7" xfId="11929"/>
    <cellStyle name="Percent 5 8 7 2" xfId="11930"/>
    <cellStyle name="Percent 5 8 8" xfId="11931"/>
    <cellStyle name="Percent 5 8 8 2" xfId="11932"/>
    <cellStyle name="Percent 5 8 9" xfId="11933"/>
    <cellStyle name="Percent 5 9" xfId="11934"/>
    <cellStyle name="Percent 5 9 10" xfId="11935"/>
    <cellStyle name="Percent 5 9 11" xfId="11936"/>
    <cellStyle name="Percent 5 9 2" xfId="11937"/>
    <cellStyle name="Percent 5 9 2 2" xfId="11938"/>
    <cellStyle name="Percent 5 9 2 2 2" xfId="11939"/>
    <cellStyle name="Percent 5 9 2 3" xfId="11940"/>
    <cellStyle name="Percent 5 9 2 3 2" xfId="11941"/>
    <cellStyle name="Percent 5 9 2 4" xfId="11942"/>
    <cellStyle name="Percent 5 9 2 5" xfId="11943"/>
    <cellStyle name="Percent 5 9 3" xfId="11944"/>
    <cellStyle name="Percent 5 9 3 2" xfId="11945"/>
    <cellStyle name="Percent 5 9 3 2 2" xfId="11946"/>
    <cellStyle name="Percent 5 9 3 3" xfId="11947"/>
    <cellStyle name="Percent 5 9 3 3 2" xfId="11948"/>
    <cellStyle name="Percent 5 9 3 4" xfId="11949"/>
    <cellStyle name="Percent 5 9 4" xfId="11950"/>
    <cellStyle name="Percent 5 9 4 2" xfId="11951"/>
    <cellStyle name="Percent 5 9 4 2 2" xfId="11952"/>
    <cellStyle name="Percent 5 9 4 3" xfId="11953"/>
    <cellStyle name="Percent 5 9 4 3 2" xfId="11954"/>
    <cellStyle name="Percent 5 9 4 4" xfId="11955"/>
    <cellStyle name="Percent 5 9 4 4 2" xfId="11956"/>
    <cellStyle name="Percent 5 9 4 5" xfId="11957"/>
    <cellStyle name="Percent 5 9 5" xfId="11958"/>
    <cellStyle name="Percent 5 9 5 2" xfId="11959"/>
    <cellStyle name="Percent 5 9 5 2 2" xfId="11960"/>
    <cellStyle name="Percent 5 9 5 3" xfId="11961"/>
    <cellStyle name="Percent 5 9 5 3 2" xfId="11962"/>
    <cellStyle name="Percent 5 9 5 4" xfId="11963"/>
    <cellStyle name="Percent 5 9 6" xfId="11964"/>
    <cellStyle name="Percent 5 9 6 2" xfId="11965"/>
    <cellStyle name="Percent 5 9 7" xfId="11966"/>
    <cellStyle name="Percent 5 9 7 2" xfId="11967"/>
    <cellStyle name="Percent 5 9 8" xfId="11968"/>
    <cellStyle name="Percent 5 9 8 2" xfId="11969"/>
    <cellStyle name="Percent 5 9 9" xfId="11970"/>
    <cellStyle name="Percent 6" xfId="11971"/>
    <cellStyle name="Percent 6 10" xfId="11972"/>
    <cellStyle name="Percent 6 10 2" xfId="11973"/>
    <cellStyle name="Percent 6 10 2 2" xfId="11974"/>
    <cellStyle name="Percent 6 10 3" xfId="11975"/>
    <cellStyle name="Percent 6 10 3 2" xfId="11976"/>
    <cellStyle name="Percent 6 10 4" xfId="11977"/>
    <cellStyle name="Percent 6 10 5" xfId="11978"/>
    <cellStyle name="Percent 6 11" xfId="11979"/>
    <cellStyle name="Percent 6 11 2" xfId="11980"/>
    <cellStyle name="Percent 6 11 2 2" xfId="11981"/>
    <cellStyle name="Percent 6 11 3" xfId="11982"/>
    <cellStyle name="Percent 6 11 3 2" xfId="11983"/>
    <cellStyle name="Percent 6 11 4" xfId="11984"/>
    <cellStyle name="Percent 6 11 5" xfId="11985"/>
    <cellStyle name="Percent 6 12" xfId="11986"/>
    <cellStyle name="Percent 6 12 2" xfId="11987"/>
    <cellStyle name="Percent 6 12 2 2" xfId="11988"/>
    <cellStyle name="Percent 6 12 3" xfId="11989"/>
    <cellStyle name="Percent 6 12 3 2" xfId="11990"/>
    <cellStyle name="Percent 6 12 4" xfId="11991"/>
    <cellStyle name="Percent 6 13" xfId="11992"/>
    <cellStyle name="Percent 6 13 2" xfId="11993"/>
    <cellStyle name="Percent 6 13 2 2" xfId="11994"/>
    <cellStyle name="Percent 6 13 3" xfId="11995"/>
    <cellStyle name="Percent 6 13 3 2" xfId="11996"/>
    <cellStyle name="Percent 6 13 4" xfId="11997"/>
    <cellStyle name="Percent 6 13 4 2" xfId="11998"/>
    <cellStyle name="Percent 6 13 5" xfId="11999"/>
    <cellStyle name="Percent 6 14" xfId="12000"/>
    <cellStyle name="Percent 6 14 2" xfId="12001"/>
    <cellStyle name="Percent 6 14 2 2" xfId="12002"/>
    <cellStyle name="Percent 6 14 3" xfId="12003"/>
    <cellStyle name="Percent 6 14 3 2" xfId="12004"/>
    <cellStyle name="Percent 6 14 4" xfId="12005"/>
    <cellStyle name="Percent 6 15" xfId="12006"/>
    <cellStyle name="Percent 6 15 2" xfId="12007"/>
    <cellStyle name="Percent 6 16" xfId="12008"/>
    <cellStyle name="Percent 6 16 2" xfId="12009"/>
    <cellStyle name="Percent 6 17" xfId="12010"/>
    <cellStyle name="Percent 6 17 2" xfId="12011"/>
    <cellStyle name="Percent 6 18" xfId="12012"/>
    <cellStyle name="Percent 6 19" xfId="12013"/>
    <cellStyle name="Percent 6 2" xfId="12014"/>
    <cellStyle name="Percent 6 2 10" xfId="12015"/>
    <cellStyle name="Percent 6 2 11" xfId="12016"/>
    <cellStyle name="Percent 6 2 2" xfId="12017"/>
    <cellStyle name="Percent 6 2 2 2" xfId="12018"/>
    <cellStyle name="Percent 6 2 2 2 2" xfId="12019"/>
    <cellStyle name="Percent 6 2 2 3" xfId="12020"/>
    <cellStyle name="Percent 6 2 2 3 2" xfId="12021"/>
    <cellStyle name="Percent 6 2 2 4" xfId="12022"/>
    <cellStyle name="Percent 6 2 3" xfId="12023"/>
    <cellStyle name="Percent 6 2 3 2" xfId="12024"/>
    <cellStyle name="Percent 6 2 3 2 2" xfId="12025"/>
    <cellStyle name="Percent 6 2 3 3" xfId="12026"/>
    <cellStyle name="Percent 6 2 3 3 2" xfId="12027"/>
    <cellStyle name="Percent 6 2 3 4" xfId="12028"/>
    <cellStyle name="Percent 6 2 4" xfId="12029"/>
    <cellStyle name="Percent 6 2 4 2" xfId="12030"/>
    <cellStyle name="Percent 6 2 4 2 2" xfId="12031"/>
    <cellStyle name="Percent 6 2 4 3" xfId="12032"/>
    <cellStyle name="Percent 6 2 4 3 2" xfId="12033"/>
    <cellStyle name="Percent 6 2 4 4" xfId="12034"/>
    <cellStyle name="Percent 6 2 4 4 2" xfId="12035"/>
    <cellStyle name="Percent 6 2 4 5" xfId="12036"/>
    <cellStyle name="Percent 6 2 5" xfId="12037"/>
    <cellStyle name="Percent 6 2 5 2" xfId="12038"/>
    <cellStyle name="Percent 6 2 5 2 2" xfId="12039"/>
    <cellStyle name="Percent 6 2 5 3" xfId="12040"/>
    <cellStyle name="Percent 6 2 5 3 2" xfId="12041"/>
    <cellStyle name="Percent 6 2 5 4" xfId="12042"/>
    <cellStyle name="Percent 6 2 6" xfId="12043"/>
    <cellStyle name="Percent 6 2 6 2" xfId="12044"/>
    <cellStyle name="Percent 6 2 7" xfId="12045"/>
    <cellStyle name="Percent 6 2 7 2" xfId="12046"/>
    <cellStyle name="Percent 6 2 8" xfId="12047"/>
    <cellStyle name="Percent 6 2 8 2" xfId="12048"/>
    <cellStyle name="Percent 6 2 9" xfId="12049"/>
    <cellStyle name="Percent 6 20" xfId="12050"/>
    <cellStyle name="Percent 6 21" xfId="12051"/>
    <cellStyle name="Percent 6 3" xfId="12052"/>
    <cellStyle name="Percent 6 3 10" xfId="12053"/>
    <cellStyle name="Percent 6 3 11" xfId="12054"/>
    <cellStyle name="Percent 6 3 2" xfId="12055"/>
    <cellStyle name="Percent 6 3 2 2" xfId="12056"/>
    <cellStyle name="Percent 6 3 2 2 2" xfId="12057"/>
    <cellStyle name="Percent 6 3 2 3" xfId="12058"/>
    <cellStyle name="Percent 6 3 2 3 2" xfId="12059"/>
    <cellStyle name="Percent 6 3 2 4" xfId="12060"/>
    <cellStyle name="Percent 6 3 2 5" xfId="12061"/>
    <cellStyle name="Percent 6 3 3" xfId="12062"/>
    <cellStyle name="Percent 6 3 3 2" xfId="12063"/>
    <cellStyle name="Percent 6 3 3 2 2" xfId="12064"/>
    <cellStyle name="Percent 6 3 3 3" xfId="12065"/>
    <cellStyle name="Percent 6 3 3 3 2" xfId="12066"/>
    <cellStyle name="Percent 6 3 3 4" xfId="12067"/>
    <cellStyle name="Percent 6 3 4" xfId="12068"/>
    <cellStyle name="Percent 6 3 4 2" xfId="12069"/>
    <cellStyle name="Percent 6 3 4 2 2" xfId="12070"/>
    <cellStyle name="Percent 6 3 4 3" xfId="12071"/>
    <cellStyle name="Percent 6 3 4 3 2" xfId="12072"/>
    <cellStyle name="Percent 6 3 4 4" xfId="12073"/>
    <cellStyle name="Percent 6 3 4 4 2" xfId="12074"/>
    <cellStyle name="Percent 6 3 4 5" xfId="12075"/>
    <cellStyle name="Percent 6 3 5" xfId="12076"/>
    <cellStyle name="Percent 6 3 5 2" xfId="12077"/>
    <cellStyle name="Percent 6 3 5 2 2" xfId="12078"/>
    <cellStyle name="Percent 6 3 5 3" xfId="12079"/>
    <cellStyle name="Percent 6 3 5 3 2" xfId="12080"/>
    <cellStyle name="Percent 6 3 5 4" xfId="12081"/>
    <cellStyle name="Percent 6 3 6" xfId="12082"/>
    <cellStyle name="Percent 6 3 6 2" xfId="12083"/>
    <cellStyle name="Percent 6 3 7" xfId="12084"/>
    <cellStyle name="Percent 6 3 7 2" xfId="12085"/>
    <cellStyle name="Percent 6 3 8" xfId="12086"/>
    <cellStyle name="Percent 6 3 8 2" xfId="12087"/>
    <cellStyle name="Percent 6 3 9" xfId="12088"/>
    <cellStyle name="Percent 6 4" xfId="12089"/>
    <cellStyle name="Percent 6 4 10" xfId="12090"/>
    <cellStyle name="Percent 6 4 11" xfId="12091"/>
    <cellStyle name="Percent 6 4 2" xfId="12092"/>
    <cellStyle name="Percent 6 4 2 2" xfId="12093"/>
    <cellStyle name="Percent 6 4 2 2 2" xfId="12094"/>
    <cellStyle name="Percent 6 4 2 3" xfId="12095"/>
    <cellStyle name="Percent 6 4 2 3 2" xfId="12096"/>
    <cellStyle name="Percent 6 4 2 4" xfId="12097"/>
    <cellStyle name="Percent 6 4 3" xfId="12098"/>
    <cellStyle name="Percent 6 4 3 2" xfId="12099"/>
    <cellStyle name="Percent 6 4 3 2 2" xfId="12100"/>
    <cellStyle name="Percent 6 4 3 3" xfId="12101"/>
    <cellStyle name="Percent 6 4 3 3 2" xfId="12102"/>
    <cellStyle name="Percent 6 4 3 4" xfId="12103"/>
    <cellStyle name="Percent 6 4 4" xfId="12104"/>
    <cellStyle name="Percent 6 4 4 2" xfId="12105"/>
    <cellStyle name="Percent 6 4 4 2 2" xfId="12106"/>
    <cellStyle name="Percent 6 4 4 3" xfId="12107"/>
    <cellStyle name="Percent 6 4 4 3 2" xfId="12108"/>
    <cellStyle name="Percent 6 4 4 4" xfId="12109"/>
    <cellStyle name="Percent 6 4 4 4 2" xfId="12110"/>
    <cellStyle name="Percent 6 4 4 5" xfId="12111"/>
    <cellStyle name="Percent 6 4 5" xfId="12112"/>
    <cellStyle name="Percent 6 4 5 2" xfId="12113"/>
    <cellStyle name="Percent 6 4 5 2 2" xfId="12114"/>
    <cellStyle name="Percent 6 4 5 3" xfId="12115"/>
    <cellStyle name="Percent 6 4 5 3 2" xfId="12116"/>
    <cellStyle name="Percent 6 4 5 4" xfId="12117"/>
    <cellStyle name="Percent 6 4 6" xfId="12118"/>
    <cellStyle name="Percent 6 4 6 2" xfId="12119"/>
    <cellStyle name="Percent 6 4 7" xfId="12120"/>
    <cellStyle name="Percent 6 4 7 2" xfId="12121"/>
    <cellStyle name="Percent 6 4 8" xfId="12122"/>
    <cellStyle name="Percent 6 4 8 2" xfId="12123"/>
    <cellStyle name="Percent 6 4 9" xfId="12124"/>
    <cellStyle name="Percent 6 5" xfId="12125"/>
    <cellStyle name="Percent 6 5 10" xfId="12126"/>
    <cellStyle name="Percent 6 5 11" xfId="12127"/>
    <cellStyle name="Percent 6 5 2" xfId="12128"/>
    <cellStyle name="Percent 6 5 2 2" xfId="12129"/>
    <cellStyle name="Percent 6 5 2 2 2" xfId="12130"/>
    <cellStyle name="Percent 6 5 2 3" xfId="12131"/>
    <cellStyle name="Percent 6 5 2 3 2" xfId="12132"/>
    <cellStyle name="Percent 6 5 2 4" xfId="12133"/>
    <cellStyle name="Percent 6 5 3" xfId="12134"/>
    <cellStyle name="Percent 6 5 3 2" xfId="12135"/>
    <cellStyle name="Percent 6 5 3 2 2" xfId="12136"/>
    <cellStyle name="Percent 6 5 3 3" xfId="12137"/>
    <cellStyle name="Percent 6 5 3 3 2" xfId="12138"/>
    <cellStyle name="Percent 6 5 3 4" xfId="12139"/>
    <cellStyle name="Percent 6 5 4" xfId="12140"/>
    <cellStyle name="Percent 6 5 4 2" xfId="12141"/>
    <cellStyle name="Percent 6 5 4 2 2" xfId="12142"/>
    <cellStyle name="Percent 6 5 4 3" xfId="12143"/>
    <cellStyle name="Percent 6 5 4 3 2" xfId="12144"/>
    <cellStyle name="Percent 6 5 4 4" xfId="12145"/>
    <cellStyle name="Percent 6 5 4 4 2" xfId="12146"/>
    <cellStyle name="Percent 6 5 4 5" xfId="12147"/>
    <cellStyle name="Percent 6 5 5" xfId="12148"/>
    <cellStyle name="Percent 6 5 5 2" xfId="12149"/>
    <cellStyle name="Percent 6 5 5 2 2" xfId="12150"/>
    <cellStyle name="Percent 6 5 5 3" xfId="12151"/>
    <cellStyle name="Percent 6 5 5 3 2" xfId="12152"/>
    <cellStyle name="Percent 6 5 5 4" xfId="12153"/>
    <cellStyle name="Percent 6 5 6" xfId="12154"/>
    <cellStyle name="Percent 6 5 6 2" xfId="12155"/>
    <cellStyle name="Percent 6 5 7" xfId="12156"/>
    <cellStyle name="Percent 6 5 7 2" xfId="12157"/>
    <cellStyle name="Percent 6 5 8" xfId="12158"/>
    <cellStyle name="Percent 6 5 8 2" xfId="12159"/>
    <cellStyle name="Percent 6 5 9" xfId="12160"/>
    <cellStyle name="Percent 6 6" xfId="12161"/>
    <cellStyle name="Percent 6 6 10" xfId="12162"/>
    <cellStyle name="Percent 6 6 11" xfId="12163"/>
    <cellStyle name="Percent 6 6 2" xfId="12164"/>
    <cellStyle name="Percent 6 6 2 2" xfId="12165"/>
    <cellStyle name="Percent 6 6 2 2 2" xfId="12166"/>
    <cellStyle name="Percent 6 6 2 3" xfId="12167"/>
    <cellStyle name="Percent 6 6 2 3 2" xfId="12168"/>
    <cellStyle name="Percent 6 6 2 4" xfId="12169"/>
    <cellStyle name="Percent 6 6 3" xfId="12170"/>
    <cellStyle name="Percent 6 6 3 2" xfId="12171"/>
    <cellStyle name="Percent 6 6 3 2 2" xfId="12172"/>
    <cellStyle name="Percent 6 6 3 3" xfId="12173"/>
    <cellStyle name="Percent 6 6 3 3 2" xfId="12174"/>
    <cellStyle name="Percent 6 6 3 4" xfId="12175"/>
    <cellStyle name="Percent 6 6 4" xfId="12176"/>
    <cellStyle name="Percent 6 6 4 2" xfId="12177"/>
    <cellStyle name="Percent 6 6 4 2 2" xfId="12178"/>
    <cellStyle name="Percent 6 6 4 3" xfId="12179"/>
    <cellStyle name="Percent 6 6 4 3 2" xfId="12180"/>
    <cellStyle name="Percent 6 6 4 4" xfId="12181"/>
    <cellStyle name="Percent 6 6 4 4 2" xfId="12182"/>
    <cellStyle name="Percent 6 6 4 5" xfId="12183"/>
    <cellStyle name="Percent 6 6 5" xfId="12184"/>
    <cellStyle name="Percent 6 6 5 2" xfId="12185"/>
    <cellStyle name="Percent 6 6 5 2 2" xfId="12186"/>
    <cellStyle name="Percent 6 6 5 3" xfId="12187"/>
    <cellStyle name="Percent 6 6 5 3 2" xfId="12188"/>
    <cellStyle name="Percent 6 6 5 4" xfId="12189"/>
    <cellStyle name="Percent 6 6 6" xfId="12190"/>
    <cellStyle name="Percent 6 6 6 2" xfId="12191"/>
    <cellStyle name="Percent 6 6 7" xfId="12192"/>
    <cellStyle name="Percent 6 6 7 2" xfId="12193"/>
    <cellStyle name="Percent 6 6 8" xfId="12194"/>
    <cellStyle name="Percent 6 6 8 2" xfId="12195"/>
    <cellStyle name="Percent 6 6 9" xfId="12196"/>
    <cellStyle name="Percent 6 7" xfId="12197"/>
    <cellStyle name="Percent 6 7 10" xfId="12198"/>
    <cellStyle name="Percent 6 7 11" xfId="12199"/>
    <cellStyle name="Percent 6 7 2" xfId="12200"/>
    <cellStyle name="Percent 6 7 2 2" xfId="12201"/>
    <cellStyle name="Percent 6 7 2 2 2" xfId="12202"/>
    <cellStyle name="Percent 6 7 2 3" xfId="12203"/>
    <cellStyle name="Percent 6 7 2 3 2" xfId="12204"/>
    <cellStyle name="Percent 6 7 2 4" xfId="12205"/>
    <cellStyle name="Percent 6 7 3" xfId="12206"/>
    <cellStyle name="Percent 6 7 3 2" xfId="12207"/>
    <cellStyle name="Percent 6 7 3 2 2" xfId="12208"/>
    <cellStyle name="Percent 6 7 3 3" xfId="12209"/>
    <cellStyle name="Percent 6 7 3 3 2" xfId="12210"/>
    <cellStyle name="Percent 6 7 3 4" xfId="12211"/>
    <cellStyle name="Percent 6 7 4" xfId="12212"/>
    <cellStyle name="Percent 6 7 4 2" xfId="12213"/>
    <cellStyle name="Percent 6 7 4 2 2" xfId="12214"/>
    <cellStyle name="Percent 6 7 4 3" xfId="12215"/>
    <cellStyle name="Percent 6 7 4 3 2" xfId="12216"/>
    <cellStyle name="Percent 6 7 4 4" xfId="12217"/>
    <cellStyle name="Percent 6 7 4 4 2" xfId="12218"/>
    <cellStyle name="Percent 6 7 4 5" xfId="12219"/>
    <cellStyle name="Percent 6 7 5" xfId="12220"/>
    <cellStyle name="Percent 6 7 5 2" xfId="12221"/>
    <cellStyle name="Percent 6 7 5 2 2" xfId="12222"/>
    <cellStyle name="Percent 6 7 5 3" xfId="12223"/>
    <cellStyle name="Percent 6 7 5 3 2" xfId="12224"/>
    <cellStyle name="Percent 6 7 5 4" xfId="12225"/>
    <cellStyle name="Percent 6 7 6" xfId="12226"/>
    <cellStyle name="Percent 6 7 6 2" xfId="12227"/>
    <cellStyle name="Percent 6 7 7" xfId="12228"/>
    <cellStyle name="Percent 6 7 7 2" xfId="12229"/>
    <cellStyle name="Percent 6 7 8" xfId="12230"/>
    <cellStyle name="Percent 6 7 8 2" xfId="12231"/>
    <cellStyle name="Percent 6 7 9" xfId="12232"/>
    <cellStyle name="Percent 6 8" xfId="12233"/>
    <cellStyle name="Percent 6 8 10" xfId="12234"/>
    <cellStyle name="Percent 6 8 11" xfId="12235"/>
    <cellStyle name="Percent 6 8 2" xfId="12236"/>
    <cellStyle name="Percent 6 8 2 2" xfId="12237"/>
    <cellStyle name="Percent 6 8 2 2 2" xfId="12238"/>
    <cellStyle name="Percent 6 8 2 3" xfId="12239"/>
    <cellStyle name="Percent 6 8 2 3 2" xfId="12240"/>
    <cellStyle name="Percent 6 8 2 4" xfId="12241"/>
    <cellStyle name="Percent 6 8 3" xfId="12242"/>
    <cellStyle name="Percent 6 8 3 2" xfId="12243"/>
    <cellStyle name="Percent 6 8 3 2 2" xfId="12244"/>
    <cellStyle name="Percent 6 8 3 3" xfId="12245"/>
    <cellStyle name="Percent 6 8 3 3 2" xfId="12246"/>
    <cellStyle name="Percent 6 8 3 4" xfId="12247"/>
    <cellStyle name="Percent 6 8 4" xfId="12248"/>
    <cellStyle name="Percent 6 8 4 2" xfId="12249"/>
    <cellStyle name="Percent 6 8 4 2 2" xfId="12250"/>
    <cellStyle name="Percent 6 8 4 3" xfId="12251"/>
    <cellStyle name="Percent 6 8 4 3 2" xfId="12252"/>
    <cellStyle name="Percent 6 8 4 4" xfId="12253"/>
    <cellStyle name="Percent 6 8 4 4 2" xfId="12254"/>
    <cellStyle name="Percent 6 8 4 5" xfId="12255"/>
    <cellStyle name="Percent 6 8 5" xfId="12256"/>
    <cellStyle name="Percent 6 8 5 2" xfId="12257"/>
    <cellStyle name="Percent 6 8 5 2 2" xfId="12258"/>
    <cellStyle name="Percent 6 8 5 3" xfId="12259"/>
    <cellStyle name="Percent 6 8 5 3 2" xfId="12260"/>
    <cellStyle name="Percent 6 8 5 4" xfId="12261"/>
    <cellStyle name="Percent 6 8 6" xfId="12262"/>
    <cellStyle name="Percent 6 8 6 2" xfId="12263"/>
    <cellStyle name="Percent 6 8 7" xfId="12264"/>
    <cellStyle name="Percent 6 8 7 2" xfId="12265"/>
    <cellStyle name="Percent 6 8 8" xfId="12266"/>
    <cellStyle name="Percent 6 8 8 2" xfId="12267"/>
    <cellStyle name="Percent 6 8 9" xfId="12268"/>
    <cellStyle name="Percent 6 9" xfId="12269"/>
    <cellStyle name="Percent 6 9 10" xfId="12270"/>
    <cellStyle name="Percent 6 9 2" xfId="12271"/>
    <cellStyle name="Percent 6 9 2 2" xfId="12272"/>
    <cellStyle name="Percent 6 9 2 2 2" xfId="12273"/>
    <cellStyle name="Percent 6 9 2 3" xfId="12274"/>
    <cellStyle name="Percent 6 9 2 3 2" xfId="12275"/>
    <cellStyle name="Percent 6 9 2 4" xfId="12276"/>
    <cellStyle name="Percent 6 9 3" xfId="12277"/>
    <cellStyle name="Percent 6 9 3 2" xfId="12278"/>
    <cellStyle name="Percent 6 9 3 2 2" xfId="12279"/>
    <cellStyle name="Percent 6 9 3 3" xfId="12280"/>
    <cellStyle name="Percent 6 9 3 3 2" xfId="12281"/>
    <cellStyle name="Percent 6 9 3 4" xfId="12282"/>
    <cellStyle name="Percent 6 9 4" xfId="12283"/>
    <cellStyle name="Percent 6 9 4 2" xfId="12284"/>
    <cellStyle name="Percent 6 9 4 2 2" xfId="12285"/>
    <cellStyle name="Percent 6 9 4 3" xfId="12286"/>
    <cellStyle name="Percent 6 9 4 3 2" xfId="12287"/>
    <cellStyle name="Percent 6 9 4 4" xfId="12288"/>
    <cellStyle name="Percent 6 9 4 4 2" xfId="12289"/>
    <cellStyle name="Percent 6 9 4 5" xfId="12290"/>
    <cellStyle name="Percent 6 9 5" xfId="12291"/>
    <cellStyle name="Percent 6 9 5 2" xfId="12292"/>
    <cellStyle name="Percent 6 9 5 2 2" xfId="12293"/>
    <cellStyle name="Percent 6 9 5 3" xfId="12294"/>
    <cellStyle name="Percent 6 9 5 3 2" xfId="12295"/>
    <cellStyle name="Percent 6 9 5 4" xfId="12296"/>
    <cellStyle name="Percent 6 9 6" xfId="12297"/>
    <cellStyle name="Percent 6 9 6 2" xfId="12298"/>
    <cellStyle name="Percent 6 9 7" xfId="12299"/>
    <cellStyle name="Percent 6 9 7 2" xfId="12300"/>
    <cellStyle name="Percent 6 9 8" xfId="12301"/>
    <cellStyle name="Percent 6 9 8 2" xfId="12302"/>
    <cellStyle name="Percent 6 9 9" xfId="12303"/>
    <cellStyle name="Percent 7" xfId="12304"/>
    <cellStyle name="Percent 7 10" xfId="12305"/>
    <cellStyle name="Percent 7 10 2" xfId="12306"/>
    <cellStyle name="Percent 7 10 2 2" xfId="12307"/>
    <cellStyle name="Percent 7 10 3" xfId="12308"/>
    <cellStyle name="Percent 7 10 3 2" xfId="12309"/>
    <cellStyle name="Percent 7 10 4" xfId="12310"/>
    <cellStyle name="Percent 7 10 5" xfId="12311"/>
    <cellStyle name="Percent 7 11" xfId="12312"/>
    <cellStyle name="Percent 7 11 2" xfId="12313"/>
    <cellStyle name="Percent 7 11 2 2" xfId="12314"/>
    <cellStyle name="Percent 7 11 3" xfId="12315"/>
    <cellStyle name="Percent 7 11 3 2" xfId="12316"/>
    <cellStyle name="Percent 7 11 4" xfId="12317"/>
    <cellStyle name="Percent 7 12" xfId="12318"/>
    <cellStyle name="Percent 7 12 2" xfId="12319"/>
    <cellStyle name="Percent 7 12 2 2" xfId="12320"/>
    <cellStyle name="Percent 7 12 3" xfId="12321"/>
    <cellStyle name="Percent 7 12 3 2" xfId="12322"/>
    <cellStyle name="Percent 7 12 4" xfId="12323"/>
    <cellStyle name="Percent 7 13" xfId="12324"/>
    <cellStyle name="Percent 7 13 2" xfId="12325"/>
    <cellStyle name="Percent 7 13 2 2" xfId="12326"/>
    <cellStyle name="Percent 7 13 3" xfId="12327"/>
    <cellStyle name="Percent 7 13 3 2" xfId="12328"/>
    <cellStyle name="Percent 7 13 4" xfId="12329"/>
    <cellStyle name="Percent 7 13 4 2" xfId="12330"/>
    <cellStyle name="Percent 7 13 5" xfId="12331"/>
    <cellStyle name="Percent 7 14" xfId="12332"/>
    <cellStyle name="Percent 7 14 2" xfId="12333"/>
    <cellStyle name="Percent 7 14 2 2" xfId="12334"/>
    <cellStyle name="Percent 7 14 3" xfId="12335"/>
    <cellStyle name="Percent 7 14 3 2" xfId="12336"/>
    <cellStyle name="Percent 7 14 4" xfId="12337"/>
    <cellStyle name="Percent 7 15" xfId="12338"/>
    <cellStyle name="Percent 7 15 2" xfId="12339"/>
    <cellStyle name="Percent 7 16" xfId="12340"/>
    <cellStyle name="Percent 7 16 2" xfId="12341"/>
    <cellStyle name="Percent 7 17" xfId="12342"/>
    <cellStyle name="Percent 7 17 2" xfId="12343"/>
    <cellStyle name="Percent 7 18" xfId="12344"/>
    <cellStyle name="Percent 7 19" xfId="12345"/>
    <cellStyle name="Percent 7 2" xfId="12346"/>
    <cellStyle name="Percent 7 2 10" xfId="12347"/>
    <cellStyle name="Percent 7 2 11" xfId="12348"/>
    <cellStyle name="Percent 7 2 2" xfId="12349"/>
    <cellStyle name="Percent 7 2 2 2" xfId="12350"/>
    <cellStyle name="Percent 7 2 2 2 2" xfId="12351"/>
    <cellStyle name="Percent 7 2 2 3" xfId="12352"/>
    <cellStyle name="Percent 7 2 2 3 2" xfId="12353"/>
    <cellStyle name="Percent 7 2 2 4" xfId="12354"/>
    <cellStyle name="Percent 7 2 3" xfId="12355"/>
    <cellStyle name="Percent 7 2 3 2" xfId="12356"/>
    <cellStyle name="Percent 7 2 3 2 2" xfId="12357"/>
    <cellStyle name="Percent 7 2 3 3" xfId="12358"/>
    <cellStyle name="Percent 7 2 3 3 2" xfId="12359"/>
    <cellStyle name="Percent 7 2 3 4" xfId="12360"/>
    <cellStyle name="Percent 7 2 4" xfId="12361"/>
    <cellStyle name="Percent 7 2 4 2" xfId="12362"/>
    <cellStyle name="Percent 7 2 4 2 2" xfId="12363"/>
    <cellStyle name="Percent 7 2 4 3" xfId="12364"/>
    <cellStyle name="Percent 7 2 4 3 2" xfId="12365"/>
    <cellStyle name="Percent 7 2 4 4" xfId="12366"/>
    <cellStyle name="Percent 7 2 4 4 2" xfId="12367"/>
    <cellStyle name="Percent 7 2 4 5" xfId="12368"/>
    <cellStyle name="Percent 7 2 5" xfId="12369"/>
    <cellStyle name="Percent 7 2 5 2" xfId="12370"/>
    <cellStyle name="Percent 7 2 5 2 2" xfId="12371"/>
    <cellStyle name="Percent 7 2 5 3" xfId="12372"/>
    <cellStyle name="Percent 7 2 5 3 2" xfId="12373"/>
    <cellStyle name="Percent 7 2 5 4" xfId="12374"/>
    <cellStyle name="Percent 7 2 6" xfId="12375"/>
    <cellStyle name="Percent 7 2 6 2" xfId="12376"/>
    <cellStyle name="Percent 7 2 7" xfId="12377"/>
    <cellStyle name="Percent 7 2 7 2" xfId="12378"/>
    <cellStyle name="Percent 7 2 8" xfId="12379"/>
    <cellStyle name="Percent 7 2 8 2" xfId="12380"/>
    <cellStyle name="Percent 7 2 9" xfId="12381"/>
    <cellStyle name="Percent 7 20" xfId="12382"/>
    <cellStyle name="Percent 7 21" xfId="12383"/>
    <cellStyle name="Percent 7 3" xfId="12384"/>
    <cellStyle name="Percent 7 3 10" xfId="12385"/>
    <cellStyle name="Percent 7 3 11" xfId="12386"/>
    <cellStyle name="Percent 7 3 2" xfId="12387"/>
    <cellStyle name="Percent 7 3 2 2" xfId="12388"/>
    <cellStyle name="Percent 7 3 2 2 2" xfId="12389"/>
    <cellStyle name="Percent 7 3 2 3" xfId="12390"/>
    <cellStyle name="Percent 7 3 2 3 2" xfId="12391"/>
    <cellStyle name="Percent 7 3 2 4" xfId="12392"/>
    <cellStyle name="Percent 7 3 3" xfId="12393"/>
    <cellStyle name="Percent 7 3 3 2" xfId="12394"/>
    <cellStyle name="Percent 7 3 3 2 2" xfId="12395"/>
    <cellStyle name="Percent 7 3 3 3" xfId="12396"/>
    <cellStyle name="Percent 7 3 3 3 2" xfId="12397"/>
    <cellStyle name="Percent 7 3 3 4" xfId="12398"/>
    <cellStyle name="Percent 7 3 4" xfId="12399"/>
    <cellStyle name="Percent 7 3 4 2" xfId="12400"/>
    <cellStyle name="Percent 7 3 4 2 2" xfId="12401"/>
    <cellStyle name="Percent 7 3 4 3" xfId="12402"/>
    <cellStyle name="Percent 7 3 4 3 2" xfId="12403"/>
    <cellStyle name="Percent 7 3 4 4" xfId="12404"/>
    <cellStyle name="Percent 7 3 4 4 2" xfId="12405"/>
    <cellStyle name="Percent 7 3 4 5" xfId="12406"/>
    <cellStyle name="Percent 7 3 5" xfId="12407"/>
    <cellStyle name="Percent 7 3 5 2" xfId="12408"/>
    <cellStyle name="Percent 7 3 5 2 2" xfId="12409"/>
    <cellStyle name="Percent 7 3 5 3" xfId="12410"/>
    <cellStyle name="Percent 7 3 5 3 2" xfId="12411"/>
    <cellStyle name="Percent 7 3 5 4" xfId="12412"/>
    <cellStyle name="Percent 7 3 6" xfId="12413"/>
    <cellStyle name="Percent 7 3 6 2" xfId="12414"/>
    <cellStyle name="Percent 7 3 7" xfId="12415"/>
    <cellStyle name="Percent 7 3 7 2" xfId="12416"/>
    <cellStyle name="Percent 7 3 8" xfId="12417"/>
    <cellStyle name="Percent 7 3 8 2" xfId="12418"/>
    <cellStyle name="Percent 7 3 9" xfId="12419"/>
    <cellStyle name="Percent 7 4" xfId="12420"/>
    <cellStyle name="Percent 7 4 10" xfId="12421"/>
    <cellStyle name="Percent 7 4 11" xfId="12422"/>
    <cellStyle name="Percent 7 4 2" xfId="12423"/>
    <cellStyle name="Percent 7 4 2 2" xfId="12424"/>
    <cellStyle name="Percent 7 4 2 2 2" xfId="12425"/>
    <cellStyle name="Percent 7 4 2 3" xfId="12426"/>
    <cellStyle name="Percent 7 4 2 3 2" xfId="12427"/>
    <cellStyle name="Percent 7 4 2 4" xfId="12428"/>
    <cellStyle name="Percent 7 4 3" xfId="12429"/>
    <cellStyle name="Percent 7 4 3 2" xfId="12430"/>
    <cellStyle name="Percent 7 4 3 2 2" xfId="12431"/>
    <cellStyle name="Percent 7 4 3 3" xfId="12432"/>
    <cellStyle name="Percent 7 4 3 3 2" xfId="12433"/>
    <cellStyle name="Percent 7 4 3 4" xfId="12434"/>
    <cellStyle name="Percent 7 4 4" xfId="12435"/>
    <cellStyle name="Percent 7 4 4 2" xfId="12436"/>
    <cellStyle name="Percent 7 4 4 2 2" xfId="12437"/>
    <cellStyle name="Percent 7 4 4 3" xfId="12438"/>
    <cellStyle name="Percent 7 4 4 3 2" xfId="12439"/>
    <cellStyle name="Percent 7 4 4 4" xfId="12440"/>
    <cellStyle name="Percent 7 4 4 4 2" xfId="12441"/>
    <cellStyle name="Percent 7 4 4 5" xfId="12442"/>
    <cellStyle name="Percent 7 4 5" xfId="12443"/>
    <cellStyle name="Percent 7 4 5 2" xfId="12444"/>
    <cellStyle name="Percent 7 4 5 2 2" xfId="12445"/>
    <cellStyle name="Percent 7 4 5 3" xfId="12446"/>
    <cellStyle name="Percent 7 4 5 3 2" xfId="12447"/>
    <cellStyle name="Percent 7 4 5 4" xfId="12448"/>
    <cellStyle name="Percent 7 4 6" xfId="12449"/>
    <cellStyle name="Percent 7 4 6 2" xfId="12450"/>
    <cellStyle name="Percent 7 4 7" xfId="12451"/>
    <cellStyle name="Percent 7 4 7 2" xfId="12452"/>
    <cellStyle name="Percent 7 4 8" xfId="12453"/>
    <cellStyle name="Percent 7 4 8 2" xfId="12454"/>
    <cellStyle name="Percent 7 4 9" xfId="12455"/>
    <cellStyle name="Percent 7 5" xfId="12456"/>
    <cellStyle name="Percent 7 5 10" xfId="12457"/>
    <cellStyle name="Percent 7 5 11" xfId="12458"/>
    <cellStyle name="Percent 7 5 2" xfId="12459"/>
    <cellStyle name="Percent 7 5 2 2" xfId="12460"/>
    <cellStyle name="Percent 7 5 2 2 2" xfId="12461"/>
    <cellStyle name="Percent 7 5 2 3" xfId="12462"/>
    <cellStyle name="Percent 7 5 2 3 2" xfId="12463"/>
    <cellStyle name="Percent 7 5 2 4" xfId="12464"/>
    <cellStyle name="Percent 7 5 3" xfId="12465"/>
    <cellStyle name="Percent 7 5 3 2" xfId="12466"/>
    <cellStyle name="Percent 7 5 3 2 2" xfId="12467"/>
    <cellStyle name="Percent 7 5 3 3" xfId="12468"/>
    <cellStyle name="Percent 7 5 3 3 2" xfId="12469"/>
    <cellStyle name="Percent 7 5 3 4" xfId="12470"/>
    <cellStyle name="Percent 7 5 4" xfId="12471"/>
    <cellStyle name="Percent 7 5 4 2" xfId="12472"/>
    <cellStyle name="Percent 7 5 4 2 2" xfId="12473"/>
    <cellStyle name="Percent 7 5 4 3" xfId="12474"/>
    <cellStyle name="Percent 7 5 4 3 2" xfId="12475"/>
    <cellStyle name="Percent 7 5 4 4" xfId="12476"/>
    <cellStyle name="Percent 7 5 4 4 2" xfId="12477"/>
    <cellStyle name="Percent 7 5 4 5" xfId="12478"/>
    <cellStyle name="Percent 7 5 5" xfId="12479"/>
    <cellStyle name="Percent 7 5 5 2" xfId="12480"/>
    <cellStyle name="Percent 7 5 5 2 2" xfId="12481"/>
    <cellStyle name="Percent 7 5 5 3" xfId="12482"/>
    <cellStyle name="Percent 7 5 5 3 2" xfId="12483"/>
    <cellStyle name="Percent 7 5 5 4" xfId="12484"/>
    <cellStyle name="Percent 7 5 6" xfId="12485"/>
    <cellStyle name="Percent 7 5 6 2" xfId="12486"/>
    <cellStyle name="Percent 7 5 7" xfId="12487"/>
    <cellStyle name="Percent 7 5 7 2" xfId="12488"/>
    <cellStyle name="Percent 7 5 8" xfId="12489"/>
    <cellStyle name="Percent 7 5 8 2" xfId="12490"/>
    <cellStyle name="Percent 7 5 9" xfId="12491"/>
    <cellStyle name="Percent 7 6" xfId="12492"/>
    <cellStyle name="Percent 7 6 10" xfId="12493"/>
    <cellStyle name="Percent 7 6 11" xfId="12494"/>
    <cellStyle name="Percent 7 6 2" xfId="12495"/>
    <cellStyle name="Percent 7 6 2 2" xfId="12496"/>
    <cellStyle name="Percent 7 6 2 2 2" xfId="12497"/>
    <cellStyle name="Percent 7 6 2 3" xfId="12498"/>
    <cellStyle name="Percent 7 6 2 3 2" xfId="12499"/>
    <cellStyle name="Percent 7 6 2 4" xfId="12500"/>
    <cellStyle name="Percent 7 6 3" xfId="12501"/>
    <cellStyle name="Percent 7 6 3 2" xfId="12502"/>
    <cellStyle name="Percent 7 6 3 2 2" xfId="12503"/>
    <cellStyle name="Percent 7 6 3 3" xfId="12504"/>
    <cellStyle name="Percent 7 6 3 3 2" xfId="12505"/>
    <cellStyle name="Percent 7 6 3 4" xfId="12506"/>
    <cellStyle name="Percent 7 6 4" xfId="12507"/>
    <cellStyle name="Percent 7 6 4 2" xfId="12508"/>
    <cellStyle name="Percent 7 6 4 2 2" xfId="12509"/>
    <cellStyle name="Percent 7 6 4 3" xfId="12510"/>
    <cellStyle name="Percent 7 6 4 3 2" xfId="12511"/>
    <cellStyle name="Percent 7 6 4 4" xfId="12512"/>
    <cellStyle name="Percent 7 6 4 4 2" xfId="12513"/>
    <cellStyle name="Percent 7 6 4 5" xfId="12514"/>
    <cellStyle name="Percent 7 6 5" xfId="12515"/>
    <cellStyle name="Percent 7 6 5 2" xfId="12516"/>
    <cellStyle name="Percent 7 6 5 2 2" xfId="12517"/>
    <cellStyle name="Percent 7 6 5 3" xfId="12518"/>
    <cellStyle name="Percent 7 6 5 3 2" xfId="12519"/>
    <cellStyle name="Percent 7 6 5 4" xfId="12520"/>
    <cellStyle name="Percent 7 6 6" xfId="12521"/>
    <cellStyle name="Percent 7 6 6 2" xfId="12522"/>
    <cellStyle name="Percent 7 6 7" xfId="12523"/>
    <cellStyle name="Percent 7 6 7 2" xfId="12524"/>
    <cellStyle name="Percent 7 6 8" xfId="12525"/>
    <cellStyle name="Percent 7 6 8 2" xfId="12526"/>
    <cellStyle name="Percent 7 6 9" xfId="12527"/>
    <cellStyle name="Percent 7 7" xfId="12528"/>
    <cellStyle name="Percent 7 7 10" xfId="12529"/>
    <cellStyle name="Percent 7 7 11" xfId="12530"/>
    <cellStyle name="Percent 7 7 2" xfId="12531"/>
    <cellStyle name="Percent 7 7 2 2" xfId="12532"/>
    <cellStyle name="Percent 7 7 2 2 2" xfId="12533"/>
    <cellStyle name="Percent 7 7 2 3" xfId="12534"/>
    <cellStyle name="Percent 7 7 2 3 2" xfId="12535"/>
    <cellStyle name="Percent 7 7 2 4" xfId="12536"/>
    <cellStyle name="Percent 7 7 3" xfId="12537"/>
    <cellStyle name="Percent 7 7 3 2" xfId="12538"/>
    <cellStyle name="Percent 7 7 3 2 2" xfId="12539"/>
    <cellStyle name="Percent 7 7 3 3" xfId="12540"/>
    <cellStyle name="Percent 7 7 3 3 2" xfId="12541"/>
    <cellStyle name="Percent 7 7 3 4" xfId="12542"/>
    <cellStyle name="Percent 7 7 4" xfId="12543"/>
    <cellStyle name="Percent 7 7 4 2" xfId="12544"/>
    <cellStyle name="Percent 7 7 4 2 2" xfId="12545"/>
    <cellStyle name="Percent 7 7 4 3" xfId="12546"/>
    <cellStyle name="Percent 7 7 4 3 2" xfId="12547"/>
    <cellStyle name="Percent 7 7 4 4" xfId="12548"/>
    <cellStyle name="Percent 7 7 4 4 2" xfId="12549"/>
    <cellStyle name="Percent 7 7 4 5" xfId="12550"/>
    <cellStyle name="Percent 7 7 5" xfId="12551"/>
    <cellStyle name="Percent 7 7 5 2" xfId="12552"/>
    <cellStyle name="Percent 7 7 5 2 2" xfId="12553"/>
    <cellStyle name="Percent 7 7 5 3" xfId="12554"/>
    <cellStyle name="Percent 7 7 5 3 2" xfId="12555"/>
    <cellStyle name="Percent 7 7 5 4" xfId="12556"/>
    <cellStyle name="Percent 7 7 6" xfId="12557"/>
    <cellStyle name="Percent 7 7 6 2" xfId="12558"/>
    <cellStyle name="Percent 7 7 7" xfId="12559"/>
    <cellStyle name="Percent 7 7 7 2" xfId="12560"/>
    <cellStyle name="Percent 7 7 8" xfId="12561"/>
    <cellStyle name="Percent 7 7 8 2" xfId="12562"/>
    <cellStyle name="Percent 7 7 9" xfId="12563"/>
    <cellStyle name="Percent 7 8" xfId="12564"/>
    <cellStyle name="Percent 7 8 10" xfId="12565"/>
    <cellStyle name="Percent 7 8 11" xfId="12566"/>
    <cellStyle name="Percent 7 8 2" xfId="12567"/>
    <cellStyle name="Percent 7 8 2 2" xfId="12568"/>
    <cellStyle name="Percent 7 8 2 2 2" xfId="12569"/>
    <cellStyle name="Percent 7 8 2 3" xfId="12570"/>
    <cellStyle name="Percent 7 8 2 3 2" xfId="12571"/>
    <cellStyle name="Percent 7 8 2 4" xfId="12572"/>
    <cellStyle name="Percent 7 8 3" xfId="12573"/>
    <cellStyle name="Percent 7 8 3 2" xfId="12574"/>
    <cellStyle name="Percent 7 8 3 2 2" xfId="12575"/>
    <cellStyle name="Percent 7 8 3 3" xfId="12576"/>
    <cellStyle name="Percent 7 8 3 3 2" xfId="12577"/>
    <cellStyle name="Percent 7 8 3 4" xfId="12578"/>
    <cellStyle name="Percent 7 8 4" xfId="12579"/>
    <cellStyle name="Percent 7 8 4 2" xfId="12580"/>
    <cellStyle name="Percent 7 8 4 2 2" xfId="12581"/>
    <cellStyle name="Percent 7 8 4 3" xfId="12582"/>
    <cellStyle name="Percent 7 8 4 3 2" xfId="12583"/>
    <cellStyle name="Percent 7 8 4 4" xfId="12584"/>
    <cellStyle name="Percent 7 8 4 4 2" xfId="12585"/>
    <cellStyle name="Percent 7 8 4 5" xfId="12586"/>
    <cellStyle name="Percent 7 8 5" xfId="12587"/>
    <cellStyle name="Percent 7 8 5 2" xfId="12588"/>
    <cellStyle name="Percent 7 8 5 2 2" xfId="12589"/>
    <cellStyle name="Percent 7 8 5 3" xfId="12590"/>
    <cellStyle name="Percent 7 8 5 3 2" xfId="12591"/>
    <cellStyle name="Percent 7 8 5 4" xfId="12592"/>
    <cellStyle name="Percent 7 8 6" xfId="12593"/>
    <cellStyle name="Percent 7 8 6 2" xfId="12594"/>
    <cellStyle name="Percent 7 8 7" xfId="12595"/>
    <cellStyle name="Percent 7 8 7 2" xfId="12596"/>
    <cellStyle name="Percent 7 8 8" xfId="12597"/>
    <cellStyle name="Percent 7 8 8 2" xfId="12598"/>
    <cellStyle name="Percent 7 8 9" xfId="12599"/>
    <cellStyle name="Percent 7 9" xfId="12600"/>
    <cellStyle name="Percent 7 9 10" xfId="12601"/>
    <cellStyle name="Percent 7 9 2" xfId="12602"/>
    <cellStyle name="Percent 7 9 2 2" xfId="12603"/>
    <cellStyle name="Percent 7 9 2 2 2" xfId="12604"/>
    <cellStyle name="Percent 7 9 2 3" xfId="12605"/>
    <cellStyle name="Percent 7 9 2 3 2" xfId="12606"/>
    <cellStyle name="Percent 7 9 2 4" xfId="12607"/>
    <cellStyle name="Percent 7 9 3" xfId="12608"/>
    <cellStyle name="Percent 7 9 3 2" xfId="12609"/>
    <cellStyle name="Percent 7 9 3 2 2" xfId="12610"/>
    <cellStyle name="Percent 7 9 3 3" xfId="12611"/>
    <cellStyle name="Percent 7 9 3 3 2" xfId="12612"/>
    <cellStyle name="Percent 7 9 3 4" xfId="12613"/>
    <cellStyle name="Percent 7 9 4" xfId="12614"/>
    <cellStyle name="Percent 7 9 4 2" xfId="12615"/>
    <cellStyle name="Percent 7 9 4 2 2" xfId="12616"/>
    <cellStyle name="Percent 7 9 4 3" xfId="12617"/>
    <cellStyle name="Percent 7 9 4 3 2" xfId="12618"/>
    <cellStyle name="Percent 7 9 4 4" xfId="12619"/>
    <cellStyle name="Percent 7 9 4 4 2" xfId="12620"/>
    <cellStyle name="Percent 7 9 4 5" xfId="12621"/>
    <cellStyle name="Percent 7 9 5" xfId="12622"/>
    <cellStyle name="Percent 7 9 5 2" xfId="12623"/>
    <cellStyle name="Percent 7 9 5 2 2" xfId="12624"/>
    <cellStyle name="Percent 7 9 5 3" xfId="12625"/>
    <cellStyle name="Percent 7 9 5 3 2" xfId="12626"/>
    <cellStyle name="Percent 7 9 5 4" xfId="12627"/>
    <cellStyle name="Percent 7 9 6" xfId="12628"/>
    <cellStyle name="Percent 7 9 6 2" xfId="12629"/>
    <cellStyle name="Percent 7 9 7" xfId="12630"/>
    <cellStyle name="Percent 7 9 7 2" xfId="12631"/>
    <cellStyle name="Percent 7 9 8" xfId="12632"/>
    <cellStyle name="Percent 7 9 8 2" xfId="12633"/>
    <cellStyle name="Percent 7 9 9" xfId="12634"/>
    <cellStyle name="Percent 8" xfId="12635"/>
    <cellStyle name="Percent 8 10" xfId="12636"/>
    <cellStyle name="Percent 8 10 2" xfId="12637"/>
    <cellStyle name="Percent 8 10 2 2" xfId="12638"/>
    <cellStyle name="Percent 8 10 3" xfId="12639"/>
    <cellStyle name="Percent 8 10 3 2" xfId="12640"/>
    <cellStyle name="Percent 8 10 4" xfId="12641"/>
    <cellStyle name="Percent 8 11" xfId="12642"/>
    <cellStyle name="Percent 8 11 2" xfId="12643"/>
    <cellStyle name="Percent 8 11 2 2" xfId="12644"/>
    <cellStyle name="Percent 8 11 3" xfId="12645"/>
    <cellStyle name="Percent 8 11 3 2" xfId="12646"/>
    <cellStyle name="Percent 8 11 4" xfId="12647"/>
    <cellStyle name="Percent 8 11 4 2" xfId="12648"/>
    <cellStyle name="Percent 8 11 5" xfId="12649"/>
    <cellStyle name="Percent 8 12" xfId="12650"/>
    <cellStyle name="Percent 8 12 2" xfId="12651"/>
    <cellStyle name="Percent 8 12 2 2" xfId="12652"/>
    <cellStyle name="Percent 8 12 3" xfId="12653"/>
    <cellStyle name="Percent 8 12 3 2" xfId="12654"/>
    <cellStyle name="Percent 8 12 4" xfId="12655"/>
    <cellStyle name="Percent 8 13" xfId="12656"/>
    <cellStyle name="Percent 8 13 2" xfId="12657"/>
    <cellStyle name="Percent 8 14" xfId="12658"/>
    <cellStyle name="Percent 8 14 2" xfId="12659"/>
    <cellStyle name="Percent 8 15" xfId="12660"/>
    <cellStyle name="Percent 8 15 2" xfId="12661"/>
    <cellStyle name="Percent 8 16" xfId="12662"/>
    <cellStyle name="Percent 8 17" xfId="12663"/>
    <cellStyle name="Percent 8 18" xfId="12664"/>
    <cellStyle name="Percent 8 19" xfId="12665"/>
    <cellStyle name="Percent 8 2" xfId="12666"/>
    <cellStyle name="Percent 8 2 10" xfId="12667"/>
    <cellStyle name="Percent 8 2 11" xfId="12668"/>
    <cellStyle name="Percent 8 2 2" xfId="12669"/>
    <cellStyle name="Percent 8 2 2 2" xfId="12670"/>
    <cellStyle name="Percent 8 2 2 2 2" xfId="12671"/>
    <cellStyle name="Percent 8 2 2 3" xfId="12672"/>
    <cellStyle name="Percent 8 2 2 3 2" xfId="12673"/>
    <cellStyle name="Percent 8 2 2 4" xfId="12674"/>
    <cellStyle name="Percent 8 2 3" xfId="12675"/>
    <cellStyle name="Percent 8 2 3 2" xfId="12676"/>
    <cellStyle name="Percent 8 2 3 2 2" xfId="12677"/>
    <cellStyle name="Percent 8 2 3 3" xfId="12678"/>
    <cellStyle name="Percent 8 2 3 3 2" xfId="12679"/>
    <cellStyle name="Percent 8 2 3 4" xfId="12680"/>
    <cellStyle name="Percent 8 2 4" xfId="12681"/>
    <cellStyle name="Percent 8 2 4 2" xfId="12682"/>
    <cellStyle name="Percent 8 2 4 2 2" xfId="12683"/>
    <cellStyle name="Percent 8 2 4 3" xfId="12684"/>
    <cellStyle name="Percent 8 2 4 3 2" xfId="12685"/>
    <cellStyle name="Percent 8 2 4 4" xfId="12686"/>
    <cellStyle name="Percent 8 2 4 4 2" xfId="12687"/>
    <cellStyle name="Percent 8 2 4 5" xfId="12688"/>
    <cellStyle name="Percent 8 2 5" xfId="12689"/>
    <cellStyle name="Percent 8 2 5 2" xfId="12690"/>
    <cellStyle name="Percent 8 2 5 2 2" xfId="12691"/>
    <cellStyle name="Percent 8 2 5 3" xfId="12692"/>
    <cellStyle name="Percent 8 2 5 3 2" xfId="12693"/>
    <cellStyle name="Percent 8 2 5 4" xfId="12694"/>
    <cellStyle name="Percent 8 2 6" xfId="12695"/>
    <cellStyle name="Percent 8 2 6 2" xfId="12696"/>
    <cellStyle name="Percent 8 2 7" xfId="12697"/>
    <cellStyle name="Percent 8 2 7 2" xfId="12698"/>
    <cellStyle name="Percent 8 2 8" xfId="12699"/>
    <cellStyle name="Percent 8 2 8 2" xfId="12700"/>
    <cellStyle name="Percent 8 2 9" xfId="12701"/>
    <cellStyle name="Percent 8 3" xfId="12702"/>
    <cellStyle name="Percent 8 3 10" xfId="12703"/>
    <cellStyle name="Percent 8 3 11" xfId="12704"/>
    <cellStyle name="Percent 8 3 2" xfId="12705"/>
    <cellStyle name="Percent 8 3 2 2" xfId="12706"/>
    <cellStyle name="Percent 8 3 2 2 2" xfId="12707"/>
    <cellStyle name="Percent 8 3 2 3" xfId="12708"/>
    <cellStyle name="Percent 8 3 2 3 2" xfId="12709"/>
    <cellStyle name="Percent 8 3 2 4" xfId="12710"/>
    <cellStyle name="Percent 8 3 3" xfId="12711"/>
    <cellStyle name="Percent 8 3 3 2" xfId="12712"/>
    <cellStyle name="Percent 8 3 3 2 2" xfId="12713"/>
    <cellStyle name="Percent 8 3 3 3" xfId="12714"/>
    <cellStyle name="Percent 8 3 3 3 2" xfId="12715"/>
    <cellStyle name="Percent 8 3 3 4" xfId="12716"/>
    <cellStyle name="Percent 8 3 4" xfId="12717"/>
    <cellStyle name="Percent 8 3 4 2" xfId="12718"/>
    <cellStyle name="Percent 8 3 4 2 2" xfId="12719"/>
    <cellStyle name="Percent 8 3 4 3" xfId="12720"/>
    <cellStyle name="Percent 8 3 4 3 2" xfId="12721"/>
    <cellStyle name="Percent 8 3 4 4" xfId="12722"/>
    <cellStyle name="Percent 8 3 4 4 2" xfId="12723"/>
    <cellStyle name="Percent 8 3 4 5" xfId="12724"/>
    <cellStyle name="Percent 8 3 5" xfId="12725"/>
    <cellStyle name="Percent 8 3 5 2" xfId="12726"/>
    <cellStyle name="Percent 8 3 5 2 2" xfId="12727"/>
    <cellStyle name="Percent 8 3 5 3" xfId="12728"/>
    <cellStyle name="Percent 8 3 5 3 2" xfId="12729"/>
    <cellStyle name="Percent 8 3 5 4" xfId="12730"/>
    <cellStyle name="Percent 8 3 6" xfId="12731"/>
    <cellStyle name="Percent 8 3 6 2" xfId="12732"/>
    <cellStyle name="Percent 8 3 7" xfId="12733"/>
    <cellStyle name="Percent 8 3 7 2" xfId="12734"/>
    <cellStyle name="Percent 8 3 8" xfId="12735"/>
    <cellStyle name="Percent 8 3 8 2" xfId="12736"/>
    <cellStyle name="Percent 8 3 9" xfId="12737"/>
    <cellStyle name="Percent 8 4" xfId="12738"/>
    <cellStyle name="Percent 8 4 10" xfId="12739"/>
    <cellStyle name="Percent 8 4 11" xfId="12740"/>
    <cellStyle name="Percent 8 4 2" xfId="12741"/>
    <cellStyle name="Percent 8 4 2 2" xfId="12742"/>
    <cellStyle name="Percent 8 4 2 2 2" xfId="12743"/>
    <cellStyle name="Percent 8 4 2 3" xfId="12744"/>
    <cellStyle name="Percent 8 4 2 3 2" xfId="12745"/>
    <cellStyle name="Percent 8 4 2 4" xfId="12746"/>
    <cellStyle name="Percent 8 4 3" xfId="12747"/>
    <cellStyle name="Percent 8 4 3 2" xfId="12748"/>
    <cellStyle name="Percent 8 4 3 2 2" xfId="12749"/>
    <cellStyle name="Percent 8 4 3 3" xfId="12750"/>
    <cellStyle name="Percent 8 4 3 3 2" xfId="12751"/>
    <cellStyle name="Percent 8 4 3 4" xfId="12752"/>
    <cellStyle name="Percent 8 4 4" xfId="12753"/>
    <cellStyle name="Percent 8 4 4 2" xfId="12754"/>
    <cellStyle name="Percent 8 4 4 2 2" xfId="12755"/>
    <cellStyle name="Percent 8 4 4 3" xfId="12756"/>
    <cellStyle name="Percent 8 4 4 3 2" xfId="12757"/>
    <cellStyle name="Percent 8 4 4 4" xfId="12758"/>
    <cellStyle name="Percent 8 4 4 4 2" xfId="12759"/>
    <cellStyle name="Percent 8 4 4 5" xfId="12760"/>
    <cellStyle name="Percent 8 4 5" xfId="12761"/>
    <cellStyle name="Percent 8 4 5 2" xfId="12762"/>
    <cellStyle name="Percent 8 4 5 2 2" xfId="12763"/>
    <cellStyle name="Percent 8 4 5 3" xfId="12764"/>
    <cellStyle name="Percent 8 4 5 3 2" xfId="12765"/>
    <cellStyle name="Percent 8 4 5 4" xfId="12766"/>
    <cellStyle name="Percent 8 4 6" xfId="12767"/>
    <cellStyle name="Percent 8 4 6 2" xfId="12768"/>
    <cellStyle name="Percent 8 4 7" xfId="12769"/>
    <cellStyle name="Percent 8 4 7 2" xfId="12770"/>
    <cellStyle name="Percent 8 4 8" xfId="12771"/>
    <cellStyle name="Percent 8 4 8 2" xfId="12772"/>
    <cellStyle name="Percent 8 4 9" xfId="12773"/>
    <cellStyle name="Percent 8 5" xfId="12774"/>
    <cellStyle name="Percent 8 5 10" xfId="12775"/>
    <cellStyle name="Percent 8 5 11" xfId="12776"/>
    <cellStyle name="Percent 8 5 2" xfId="12777"/>
    <cellStyle name="Percent 8 5 2 2" xfId="12778"/>
    <cellStyle name="Percent 8 5 2 2 2" xfId="12779"/>
    <cellStyle name="Percent 8 5 2 3" xfId="12780"/>
    <cellStyle name="Percent 8 5 2 3 2" xfId="12781"/>
    <cellStyle name="Percent 8 5 2 4" xfId="12782"/>
    <cellStyle name="Percent 8 5 3" xfId="12783"/>
    <cellStyle name="Percent 8 5 3 2" xfId="12784"/>
    <cellStyle name="Percent 8 5 3 2 2" xfId="12785"/>
    <cellStyle name="Percent 8 5 3 3" xfId="12786"/>
    <cellStyle name="Percent 8 5 3 3 2" xfId="12787"/>
    <cellStyle name="Percent 8 5 3 4" xfId="12788"/>
    <cellStyle name="Percent 8 5 4" xfId="12789"/>
    <cellStyle name="Percent 8 5 4 2" xfId="12790"/>
    <cellStyle name="Percent 8 5 4 2 2" xfId="12791"/>
    <cellStyle name="Percent 8 5 4 3" xfId="12792"/>
    <cellStyle name="Percent 8 5 4 3 2" xfId="12793"/>
    <cellStyle name="Percent 8 5 4 4" xfId="12794"/>
    <cellStyle name="Percent 8 5 4 4 2" xfId="12795"/>
    <cellStyle name="Percent 8 5 4 5" xfId="12796"/>
    <cellStyle name="Percent 8 5 5" xfId="12797"/>
    <cellStyle name="Percent 8 5 5 2" xfId="12798"/>
    <cellStyle name="Percent 8 5 5 2 2" xfId="12799"/>
    <cellStyle name="Percent 8 5 5 3" xfId="12800"/>
    <cellStyle name="Percent 8 5 5 3 2" xfId="12801"/>
    <cellStyle name="Percent 8 5 5 4" xfId="12802"/>
    <cellStyle name="Percent 8 5 6" xfId="12803"/>
    <cellStyle name="Percent 8 5 6 2" xfId="12804"/>
    <cellStyle name="Percent 8 5 7" xfId="12805"/>
    <cellStyle name="Percent 8 5 7 2" xfId="12806"/>
    <cellStyle name="Percent 8 5 8" xfId="12807"/>
    <cellStyle name="Percent 8 5 8 2" xfId="12808"/>
    <cellStyle name="Percent 8 5 9" xfId="12809"/>
    <cellStyle name="Percent 8 6" xfId="12810"/>
    <cellStyle name="Percent 8 6 10" xfId="12811"/>
    <cellStyle name="Percent 8 6 11" xfId="12812"/>
    <cellStyle name="Percent 8 6 2" xfId="12813"/>
    <cellStyle name="Percent 8 6 2 2" xfId="12814"/>
    <cellStyle name="Percent 8 6 2 2 2" xfId="12815"/>
    <cellStyle name="Percent 8 6 2 3" xfId="12816"/>
    <cellStyle name="Percent 8 6 2 3 2" xfId="12817"/>
    <cellStyle name="Percent 8 6 2 4" xfId="12818"/>
    <cellStyle name="Percent 8 6 3" xfId="12819"/>
    <cellStyle name="Percent 8 6 3 2" xfId="12820"/>
    <cellStyle name="Percent 8 6 3 2 2" xfId="12821"/>
    <cellStyle name="Percent 8 6 3 3" xfId="12822"/>
    <cellStyle name="Percent 8 6 3 3 2" xfId="12823"/>
    <cellStyle name="Percent 8 6 3 4" xfId="12824"/>
    <cellStyle name="Percent 8 6 4" xfId="12825"/>
    <cellStyle name="Percent 8 6 4 2" xfId="12826"/>
    <cellStyle name="Percent 8 6 4 2 2" xfId="12827"/>
    <cellStyle name="Percent 8 6 4 3" xfId="12828"/>
    <cellStyle name="Percent 8 6 4 3 2" xfId="12829"/>
    <cellStyle name="Percent 8 6 4 4" xfId="12830"/>
    <cellStyle name="Percent 8 6 4 4 2" xfId="12831"/>
    <cellStyle name="Percent 8 6 4 5" xfId="12832"/>
    <cellStyle name="Percent 8 6 5" xfId="12833"/>
    <cellStyle name="Percent 8 6 5 2" xfId="12834"/>
    <cellStyle name="Percent 8 6 5 2 2" xfId="12835"/>
    <cellStyle name="Percent 8 6 5 3" xfId="12836"/>
    <cellStyle name="Percent 8 6 5 3 2" xfId="12837"/>
    <cellStyle name="Percent 8 6 5 4" xfId="12838"/>
    <cellStyle name="Percent 8 6 6" xfId="12839"/>
    <cellStyle name="Percent 8 6 6 2" xfId="12840"/>
    <cellStyle name="Percent 8 6 7" xfId="12841"/>
    <cellStyle name="Percent 8 6 7 2" xfId="12842"/>
    <cellStyle name="Percent 8 6 8" xfId="12843"/>
    <cellStyle name="Percent 8 6 8 2" xfId="12844"/>
    <cellStyle name="Percent 8 6 9" xfId="12845"/>
    <cellStyle name="Percent 8 7" xfId="12846"/>
    <cellStyle name="Percent 8 7 10" xfId="12847"/>
    <cellStyle name="Percent 8 7 11" xfId="12848"/>
    <cellStyle name="Percent 8 7 2" xfId="12849"/>
    <cellStyle name="Percent 8 7 2 2" xfId="12850"/>
    <cellStyle name="Percent 8 7 2 2 2" xfId="12851"/>
    <cellStyle name="Percent 8 7 2 3" xfId="12852"/>
    <cellStyle name="Percent 8 7 2 3 2" xfId="12853"/>
    <cellStyle name="Percent 8 7 2 4" xfId="12854"/>
    <cellStyle name="Percent 8 7 3" xfId="12855"/>
    <cellStyle name="Percent 8 7 3 2" xfId="12856"/>
    <cellStyle name="Percent 8 7 3 2 2" xfId="12857"/>
    <cellStyle name="Percent 8 7 3 3" xfId="12858"/>
    <cellStyle name="Percent 8 7 3 3 2" xfId="12859"/>
    <cellStyle name="Percent 8 7 3 4" xfId="12860"/>
    <cellStyle name="Percent 8 7 4" xfId="12861"/>
    <cellStyle name="Percent 8 7 4 2" xfId="12862"/>
    <cellStyle name="Percent 8 7 4 2 2" xfId="12863"/>
    <cellStyle name="Percent 8 7 4 3" xfId="12864"/>
    <cellStyle name="Percent 8 7 4 3 2" xfId="12865"/>
    <cellStyle name="Percent 8 7 4 4" xfId="12866"/>
    <cellStyle name="Percent 8 7 4 4 2" xfId="12867"/>
    <cellStyle name="Percent 8 7 4 5" xfId="12868"/>
    <cellStyle name="Percent 8 7 5" xfId="12869"/>
    <cellStyle name="Percent 8 7 5 2" xfId="12870"/>
    <cellStyle name="Percent 8 7 5 2 2" xfId="12871"/>
    <cellStyle name="Percent 8 7 5 3" xfId="12872"/>
    <cellStyle name="Percent 8 7 5 3 2" xfId="12873"/>
    <cellStyle name="Percent 8 7 5 4" xfId="12874"/>
    <cellStyle name="Percent 8 7 6" xfId="12875"/>
    <cellStyle name="Percent 8 7 6 2" xfId="12876"/>
    <cellStyle name="Percent 8 7 7" xfId="12877"/>
    <cellStyle name="Percent 8 7 7 2" xfId="12878"/>
    <cellStyle name="Percent 8 7 8" xfId="12879"/>
    <cellStyle name="Percent 8 7 8 2" xfId="12880"/>
    <cellStyle name="Percent 8 7 9" xfId="12881"/>
    <cellStyle name="Percent 8 8" xfId="12882"/>
    <cellStyle name="Percent 8 8 10" xfId="12883"/>
    <cellStyle name="Percent 8 8 11" xfId="12884"/>
    <cellStyle name="Percent 8 8 2" xfId="12885"/>
    <cellStyle name="Percent 8 8 2 2" xfId="12886"/>
    <cellStyle name="Percent 8 8 2 2 2" xfId="12887"/>
    <cellStyle name="Percent 8 8 2 3" xfId="12888"/>
    <cellStyle name="Percent 8 8 2 3 2" xfId="12889"/>
    <cellStyle name="Percent 8 8 2 4" xfId="12890"/>
    <cellStyle name="Percent 8 8 3" xfId="12891"/>
    <cellStyle name="Percent 8 8 3 2" xfId="12892"/>
    <cellStyle name="Percent 8 8 3 2 2" xfId="12893"/>
    <cellStyle name="Percent 8 8 3 3" xfId="12894"/>
    <cellStyle name="Percent 8 8 3 3 2" xfId="12895"/>
    <cellStyle name="Percent 8 8 3 4" xfId="12896"/>
    <cellStyle name="Percent 8 8 4" xfId="12897"/>
    <cellStyle name="Percent 8 8 4 2" xfId="12898"/>
    <cellStyle name="Percent 8 8 4 2 2" xfId="12899"/>
    <cellStyle name="Percent 8 8 4 3" xfId="12900"/>
    <cellStyle name="Percent 8 8 4 3 2" xfId="12901"/>
    <cellStyle name="Percent 8 8 4 4" xfId="12902"/>
    <cellStyle name="Percent 8 8 4 4 2" xfId="12903"/>
    <cellStyle name="Percent 8 8 4 5" xfId="12904"/>
    <cellStyle name="Percent 8 8 5" xfId="12905"/>
    <cellStyle name="Percent 8 8 5 2" xfId="12906"/>
    <cellStyle name="Percent 8 8 5 2 2" xfId="12907"/>
    <cellStyle name="Percent 8 8 5 3" xfId="12908"/>
    <cellStyle name="Percent 8 8 5 3 2" xfId="12909"/>
    <cellStyle name="Percent 8 8 5 4" xfId="12910"/>
    <cellStyle name="Percent 8 8 6" xfId="12911"/>
    <cellStyle name="Percent 8 8 6 2" xfId="12912"/>
    <cellStyle name="Percent 8 8 7" xfId="12913"/>
    <cellStyle name="Percent 8 8 7 2" xfId="12914"/>
    <cellStyle name="Percent 8 8 8" xfId="12915"/>
    <cellStyle name="Percent 8 8 8 2" xfId="12916"/>
    <cellStyle name="Percent 8 8 9" xfId="12917"/>
    <cellStyle name="Percent 8 9" xfId="12918"/>
    <cellStyle name="Percent 8 9 2" xfId="12919"/>
    <cellStyle name="Percent 8 9 2 2" xfId="12920"/>
    <cellStyle name="Percent 8 9 3" xfId="12921"/>
    <cellStyle name="Percent 8 9 3 2" xfId="12922"/>
    <cellStyle name="Percent 8 9 4" xfId="12923"/>
    <cellStyle name="Percent 9" xfId="12924"/>
    <cellStyle name="Percent 9 10" xfId="12925"/>
    <cellStyle name="Percent 9 10 10" xfId="12926"/>
    <cellStyle name="Percent 9 10 11" xfId="12927"/>
    <cellStyle name="Percent 9 10 12" xfId="12928"/>
    <cellStyle name="Percent 9 10 2" xfId="12929"/>
    <cellStyle name="Percent 9 10 2 2" xfId="12930"/>
    <cellStyle name="Percent 9 10 2 2 2" xfId="12931"/>
    <cellStyle name="Percent 9 10 2 3" xfId="12932"/>
    <cellStyle name="Percent 9 10 2 3 2" xfId="12933"/>
    <cellStyle name="Percent 9 10 2 4" xfId="12934"/>
    <cellStyle name="Percent 9 10 2 5" xfId="12935"/>
    <cellStyle name="Percent 9 10 3" xfId="12936"/>
    <cellStyle name="Percent 9 10 3 2" xfId="12937"/>
    <cellStyle name="Percent 9 10 3 2 2" xfId="12938"/>
    <cellStyle name="Percent 9 10 3 3" xfId="12939"/>
    <cellStyle name="Percent 9 10 3 3 2" xfId="12940"/>
    <cellStyle name="Percent 9 10 3 4" xfId="12941"/>
    <cellStyle name="Percent 9 10 4" xfId="12942"/>
    <cellStyle name="Percent 9 10 4 2" xfId="12943"/>
    <cellStyle name="Percent 9 10 4 2 2" xfId="12944"/>
    <cellStyle name="Percent 9 10 4 3" xfId="12945"/>
    <cellStyle name="Percent 9 10 4 3 2" xfId="12946"/>
    <cellStyle name="Percent 9 10 4 4" xfId="12947"/>
    <cellStyle name="Percent 9 10 5" xfId="12948"/>
    <cellStyle name="Percent 9 10 5 2" xfId="12949"/>
    <cellStyle name="Percent 9 10 5 2 2" xfId="12950"/>
    <cellStyle name="Percent 9 10 5 3" xfId="12951"/>
    <cellStyle name="Percent 9 10 5 3 2" xfId="12952"/>
    <cellStyle name="Percent 9 10 5 4" xfId="12953"/>
    <cellStyle name="Percent 9 10 5 4 2" xfId="12954"/>
    <cellStyle name="Percent 9 10 5 5" xfId="12955"/>
    <cellStyle name="Percent 9 10 6" xfId="12956"/>
    <cellStyle name="Percent 9 10 6 2" xfId="12957"/>
    <cellStyle name="Percent 9 10 6 2 2" xfId="12958"/>
    <cellStyle name="Percent 9 10 6 3" xfId="12959"/>
    <cellStyle name="Percent 9 10 6 3 2" xfId="12960"/>
    <cellStyle name="Percent 9 10 6 4" xfId="12961"/>
    <cellStyle name="Percent 9 10 7" xfId="12962"/>
    <cellStyle name="Percent 9 10 7 2" xfId="12963"/>
    <cellStyle name="Percent 9 10 8" xfId="12964"/>
    <cellStyle name="Percent 9 10 8 2" xfId="12965"/>
    <cellStyle name="Percent 9 10 9" xfId="12966"/>
    <cellStyle name="Percent 9 10 9 2" xfId="12967"/>
    <cellStyle name="Percent 9 11" xfId="12968"/>
    <cellStyle name="Percent 9 11 10" xfId="12969"/>
    <cellStyle name="Percent 9 11 11" xfId="12970"/>
    <cellStyle name="Percent 9 11 12" xfId="12971"/>
    <cellStyle name="Percent 9 11 2" xfId="12972"/>
    <cellStyle name="Percent 9 11 2 2" xfId="12973"/>
    <cellStyle name="Percent 9 11 2 2 2" xfId="12974"/>
    <cellStyle name="Percent 9 11 2 3" xfId="12975"/>
    <cellStyle name="Percent 9 11 2 3 2" xfId="12976"/>
    <cellStyle name="Percent 9 11 2 4" xfId="12977"/>
    <cellStyle name="Percent 9 11 2 5" xfId="12978"/>
    <cellStyle name="Percent 9 11 3" xfId="12979"/>
    <cellStyle name="Percent 9 11 3 2" xfId="12980"/>
    <cellStyle name="Percent 9 11 3 2 2" xfId="12981"/>
    <cellStyle name="Percent 9 11 3 3" xfId="12982"/>
    <cellStyle name="Percent 9 11 3 3 2" xfId="12983"/>
    <cellStyle name="Percent 9 11 3 4" xfId="12984"/>
    <cellStyle name="Percent 9 11 4" xfId="12985"/>
    <cellStyle name="Percent 9 11 4 2" xfId="12986"/>
    <cellStyle name="Percent 9 11 4 2 2" xfId="12987"/>
    <cellStyle name="Percent 9 11 4 3" xfId="12988"/>
    <cellStyle name="Percent 9 11 4 3 2" xfId="12989"/>
    <cellStyle name="Percent 9 11 4 4" xfId="12990"/>
    <cellStyle name="Percent 9 11 5" xfId="12991"/>
    <cellStyle name="Percent 9 11 5 2" xfId="12992"/>
    <cellStyle name="Percent 9 11 5 2 2" xfId="12993"/>
    <cellStyle name="Percent 9 11 5 3" xfId="12994"/>
    <cellStyle name="Percent 9 11 5 3 2" xfId="12995"/>
    <cellStyle name="Percent 9 11 5 4" xfId="12996"/>
    <cellStyle name="Percent 9 11 5 4 2" xfId="12997"/>
    <cellStyle name="Percent 9 11 5 5" xfId="12998"/>
    <cellStyle name="Percent 9 11 6" xfId="12999"/>
    <cellStyle name="Percent 9 11 6 2" xfId="13000"/>
    <cellStyle name="Percent 9 11 6 2 2" xfId="13001"/>
    <cellStyle name="Percent 9 11 6 3" xfId="13002"/>
    <cellStyle name="Percent 9 11 6 3 2" xfId="13003"/>
    <cellStyle name="Percent 9 11 6 4" xfId="13004"/>
    <cellStyle name="Percent 9 11 7" xfId="13005"/>
    <cellStyle name="Percent 9 11 7 2" xfId="13006"/>
    <cellStyle name="Percent 9 11 8" xfId="13007"/>
    <cellStyle name="Percent 9 11 8 2" xfId="13008"/>
    <cellStyle name="Percent 9 11 9" xfId="13009"/>
    <cellStyle name="Percent 9 11 9 2" xfId="13010"/>
    <cellStyle name="Percent 9 12" xfId="13011"/>
    <cellStyle name="Percent 9 12 10" xfId="13012"/>
    <cellStyle name="Percent 9 12 11" xfId="13013"/>
    <cellStyle name="Percent 9 12 12" xfId="13014"/>
    <cellStyle name="Percent 9 12 2" xfId="13015"/>
    <cellStyle name="Percent 9 12 2 2" xfId="13016"/>
    <cellStyle name="Percent 9 12 2 2 2" xfId="13017"/>
    <cellStyle name="Percent 9 12 2 3" xfId="13018"/>
    <cellStyle name="Percent 9 12 2 3 2" xfId="13019"/>
    <cellStyle name="Percent 9 12 2 4" xfId="13020"/>
    <cellStyle name="Percent 9 12 2 5" xfId="13021"/>
    <cellStyle name="Percent 9 12 3" xfId="13022"/>
    <cellStyle name="Percent 9 12 3 2" xfId="13023"/>
    <cellStyle name="Percent 9 12 3 2 2" xfId="13024"/>
    <cellStyle name="Percent 9 12 3 3" xfId="13025"/>
    <cellStyle name="Percent 9 12 3 3 2" xfId="13026"/>
    <cellStyle name="Percent 9 12 3 4" xfId="13027"/>
    <cellStyle name="Percent 9 12 4" xfId="13028"/>
    <cellStyle name="Percent 9 12 4 2" xfId="13029"/>
    <cellStyle name="Percent 9 12 4 2 2" xfId="13030"/>
    <cellStyle name="Percent 9 12 4 3" xfId="13031"/>
    <cellStyle name="Percent 9 12 4 3 2" xfId="13032"/>
    <cellStyle name="Percent 9 12 4 4" xfId="13033"/>
    <cellStyle name="Percent 9 12 5" xfId="13034"/>
    <cellStyle name="Percent 9 12 5 2" xfId="13035"/>
    <cellStyle name="Percent 9 12 5 2 2" xfId="13036"/>
    <cellStyle name="Percent 9 12 5 3" xfId="13037"/>
    <cellStyle name="Percent 9 12 5 3 2" xfId="13038"/>
    <cellStyle name="Percent 9 12 5 4" xfId="13039"/>
    <cellStyle name="Percent 9 12 5 4 2" xfId="13040"/>
    <cellStyle name="Percent 9 12 5 5" xfId="13041"/>
    <cellStyle name="Percent 9 12 6" xfId="13042"/>
    <cellStyle name="Percent 9 12 6 2" xfId="13043"/>
    <cellStyle name="Percent 9 12 6 2 2" xfId="13044"/>
    <cellStyle name="Percent 9 12 6 3" xfId="13045"/>
    <cellStyle name="Percent 9 12 6 3 2" xfId="13046"/>
    <cellStyle name="Percent 9 12 6 4" xfId="13047"/>
    <cellStyle name="Percent 9 12 7" xfId="13048"/>
    <cellStyle name="Percent 9 12 7 2" xfId="13049"/>
    <cellStyle name="Percent 9 12 8" xfId="13050"/>
    <cellStyle name="Percent 9 12 8 2" xfId="13051"/>
    <cellStyle name="Percent 9 12 9" xfId="13052"/>
    <cellStyle name="Percent 9 12 9 2" xfId="13053"/>
    <cellStyle name="Percent 9 13" xfId="13054"/>
    <cellStyle name="Percent 9 13 10" xfId="13055"/>
    <cellStyle name="Percent 9 13 11" xfId="13056"/>
    <cellStyle name="Percent 9 13 12" xfId="13057"/>
    <cellStyle name="Percent 9 13 2" xfId="13058"/>
    <cellStyle name="Percent 9 13 2 2" xfId="13059"/>
    <cellStyle name="Percent 9 13 2 2 2" xfId="13060"/>
    <cellStyle name="Percent 9 13 2 3" xfId="13061"/>
    <cellStyle name="Percent 9 13 2 3 2" xfId="13062"/>
    <cellStyle name="Percent 9 13 2 4" xfId="13063"/>
    <cellStyle name="Percent 9 13 2 5" xfId="13064"/>
    <cellStyle name="Percent 9 13 3" xfId="13065"/>
    <cellStyle name="Percent 9 13 3 2" xfId="13066"/>
    <cellStyle name="Percent 9 13 3 2 2" xfId="13067"/>
    <cellStyle name="Percent 9 13 3 3" xfId="13068"/>
    <cellStyle name="Percent 9 13 3 3 2" xfId="13069"/>
    <cellStyle name="Percent 9 13 3 4" xfId="13070"/>
    <cellStyle name="Percent 9 13 4" xfId="13071"/>
    <cellStyle name="Percent 9 13 4 2" xfId="13072"/>
    <cellStyle name="Percent 9 13 4 2 2" xfId="13073"/>
    <cellStyle name="Percent 9 13 4 3" xfId="13074"/>
    <cellStyle name="Percent 9 13 4 3 2" xfId="13075"/>
    <cellStyle name="Percent 9 13 4 4" xfId="13076"/>
    <cellStyle name="Percent 9 13 5" xfId="13077"/>
    <cellStyle name="Percent 9 13 5 2" xfId="13078"/>
    <cellStyle name="Percent 9 13 5 2 2" xfId="13079"/>
    <cellStyle name="Percent 9 13 5 3" xfId="13080"/>
    <cellStyle name="Percent 9 13 5 3 2" xfId="13081"/>
    <cellStyle name="Percent 9 13 5 4" xfId="13082"/>
    <cellStyle name="Percent 9 13 5 4 2" xfId="13083"/>
    <cellStyle name="Percent 9 13 5 5" xfId="13084"/>
    <cellStyle name="Percent 9 13 6" xfId="13085"/>
    <cellStyle name="Percent 9 13 6 2" xfId="13086"/>
    <cellStyle name="Percent 9 13 6 2 2" xfId="13087"/>
    <cellStyle name="Percent 9 13 6 3" xfId="13088"/>
    <cellStyle name="Percent 9 13 6 3 2" xfId="13089"/>
    <cellStyle name="Percent 9 13 6 4" xfId="13090"/>
    <cellStyle name="Percent 9 13 7" xfId="13091"/>
    <cellStyle name="Percent 9 13 7 2" xfId="13092"/>
    <cellStyle name="Percent 9 13 8" xfId="13093"/>
    <cellStyle name="Percent 9 13 8 2" xfId="13094"/>
    <cellStyle name="Percent 9 13 9" xfId="13095"/>
    <cellStyle name="Percent 9 13 9 2" xfId="13096"/>
    <cellStyle name="Percent 9 14" xfId="13097"/>
    <cellStyle name="Percent 9 14 10" xfId="13098"/>
    <cellStyle name="Percent 9 14 11" xfId="13099"/>
    <cellStyle name="Percent 9 14 12" xfId="13100"/>
    <cellStyle name="Percent 9 14 2" xfId="13101"/>
    <cellStyle name="Percent 9 14 2 2" xfId="13102"/>
    <cellStyle name="Percent 9 14 2 2 2" xfId="13103"/>
    <cellStyle name="Percent 9 14 2 3" xfId="13104"/>
    <cellStyle name="Percent 9 14 2 3 2" xfId="13105"/>
    <cellStyle name="Percent 9 14 2 4" xfId="13106"/>
    <cellStyle name="Percent 9 14 2 5" xfId="13107"/>
    <cellStyle name="Percent 9 14 3" xfId="13108"/>
    <cellStyle name="Percent 9 14 3 2" xfId="13109"/>
    <cellStyle name="Percent 9 14 3 2 2" xfId="13110"/>
    <cellStyle name="Percent 9 14 3 3" xfId="13111"/>
    <cellStyle name="Percent 9 14 3 3 2" xfId="13112"/>
    <cellStyle name="Percent 9 14 3 4" xfId="13113"/>
    <cellStyle name="Percent 9 14 4" xfId="13114"/>
    <cellStyle name="Percent 9 14 4 2" xfId="13115"/>
    <cellStyle name="Percent 9 14 4 2 2" xfId="13116"/>
    <cellStyle name="Percent 9 14 4 3" xfId="13117"/>
    <cellStyle name="Percent 9 14 4 3 2" xfId="13118"/>
    <cellStyle name="Percent 9 14 4 4" xfId="13119"/>
    <cellStyle name="Percent 9 14 5" xfId="13120"/>
    <cellStyle name="Percent 9 14 5 2" xfId="13121"/>
    <cellStyle name="Percent 9 14 5 2 2" xfId="13122"/>
    <cellStyle name="Percent 9 14 5 3" xfId="13123"/>
    <cellStyle name="Percent 9 14 5 3 2" xfId="13124"/>
    <cellStyle name="Percent 9 14 5 4" xfId="13125"/>
    <cellStyle name="Percent 9 14 5 4 2" xfId="13126"/>
    <cellStyle name="Percent 9 14 5 5" xfId="13127"/>
    <cellStyle name="Percent 9 14 6" xfId="13128"/>
    <cellStyle name="Percent 9 14 6 2" xfId="13129"/>
    <cellStyle name="Percent 9 14 6 2 2" xfId="13130"/>
    <cellStyle name="Percent 9 14 6 3" xfId="13131"/>
    <cellStyle name="Percent 9 14 6 3 2" xfId="13132"/>
    <cellStyle name="Percent 9 14 6 4" xfId="13133"/>
    <cellStyle name="Percent 9 14 7" xfId="13134"/>
    <cellStyle name="Percent 9 14 7 2" xfId="13135"/>
    <cellStyle name="Percent 9 14 8" xfId="13136"/>
    <cellStyle name="Percent 9 14 8 2" xfId="13137"/>
    <cellStyle name="Percent 9 14 9" xfId="13138"/>
    <cellStyle name="Percent 9 14 9 2" xfId="13139"/>
    <cellStyle name="Percent 9 15" xfId="13140"/>
    <cellStyle name="Percent 9 15 10" xfId="13141"/>
    <cellStyle name="Percent 9 15 11" xfId="13142"/>
    <cellStyle name="Percent 9 15 12" xfId="13143"/>
    <cellStyle name="Percent 9 15 2" xfId="13144"/>
    <cellStyle name="Percent 9 15 2 2" xfId="13145"/>
    <cellStyle name="Percent 9 15 2 2 2" xfId="13146"/>
    <cellStyle name="Percent 9 15 2 3" xfId="13147"/>
    <cellStyle name="Percent 9 15 2 3 2" xfId="13148"/>
    <cellStyle name="Percent 9 15 2 4" xfId="13149"/>
    <cellStyle name="Percent 9 15 2 5" xfId="13150"/>
    <cellStyle name="Percent 9 15 3" xfId="13151"/>
    <cellStyle name="Percent 9 15 3 2" xfId="13152"/>
    <cellStyle name="Percent 9 15 3 2 2" xfId="13153"/>
    <cellStyle name="Percent 9 15 3 3" xfId="13154"/>
    <cellStyle name="Percent 9 15 3 3 2" xfId="13155"/>
    <cellStyle name="Percent 9 15 3 4" xfId="13156"/>
    <cellStyle name="Percent 9 15 4" xfId="13157"/>
    <cellStyle name="Percent 9 15 4 2" xfId="13158"/>
    <cellStyle name="Percent 9 15 4 2 2" xfId="13159"/>
    <cellStyle name="Percent 9 15 4 3" xfId="13160"/>
    <cellStyle name="Percent 9 15 4 3 2" xfId="13161"/>
    <cellStyle name="Percent 9 15 4 4" xfId="13162"/>
    <cellStyle name="Percent 9 15 5" xfId="13163"/>
    <cellStyle name="Percent 9 15 5 2" xfId="13164"/>
    <cellStyle name="Percent 9 15 5 2 2" xfId="13165"/>
    <cellStyle name="Percent 9 15 5 3" xfId="13166"/>
    <cellStyle name="Percent 9 15 5 3 2" xfId="13167"/>
    <cellStyle name="Percent 9 15 5 4" xfId="13168"/>
    <cellStyle name="Percent 9 15 5 4 2" xfId="13169"/>
    <cellStyle name="Percent 9 15 5 5" xfId="13170"/>
    <cellStyle name="Percent 9 15 6" xfId="13171"/>
    <cellStyle name="Percent 9 15 6 2" xfId="13172"/>
    <cellStyle name="Percent 9 15 6 2 2" xfId="13173"/>
    <cellStyle name="Percent 9 15 6 3" xfId="13174"/>
    <cellStyle name="Percent 9 15 6 3 2" xfId="13175"/>
    <cellStyle name="Percent 9 15 6 4" xfId="13176"/>
    <cellStyle name="Percent 9 15 7" xfId="13177"/>
    <cellStyle name="Percent 9 15 7 2" xfId="13178"/>
    <cellStyle name="Percent 9 15 8" xfId="13179"/>
    <cellStyle name="Percent 9 15 8 2" xfId="13180"/>
    <cellStyle name="Percent 9 15 9" xfId="13181"/>
    <cellStyle name="Percent 9 15 9 2" xfId="13182"/>
    <cellStyle name="Percent 9 16" xfId="13183"/>
    <cellStyle name="Percent 9 16 10" xfId="13184"/>
    <cellStyle name="Percent 9 16 11" xfId="13185"/>
    <cellStyle name="Percent 9 16 12" xfId="13186"/>
    <cellStyle name="Percent 9 16 2" xfId="13187"/>
    <cellStyle name="Percent 9 16 2 2" xfId="13188"/>
    <cellStyle name="Percent 9 16 2 2 2" xfId="13189"/>
    <cellStyle name="Percent 9 16 2 3" xfId="13190"/>
    <cellStyle name="Percent 9 16 2 3 2" xfId="13191"/>
    <cellStyle name="Percent 9 16 2 4" xfId="13192"/>
    <cellStyle name="Percent 9 16 2 5" xfId="13193"/>
    <cellStyle name="Percent 9 16 3" xfId="13194"/>
    <cellStyle name="Percent 9 16 3 2" xfId="13195"/>
    <cellStyle name="Percent 9 16 3 2 2" xfId="13196"/>
    <cellStyle name="Percent 9 16 3 3" xfId="13197"/>
    <cellStyle name="Percent 9 16 3 3 2" xfId="13198"/>
    <cellStyle name="Percent 9 16 3 4" xfId="13199"/>
    <cellStyle name="Percent 9 16 4" xfId="13200"/>
    <cellStyle name="Percent 9 16 4 2" xfId="13201"/>
    <cellStyle name="Percent 9 16 4 2 2" xfId="13202"/>
    <cellStyle name="Percent 9 16 4 3" xfId="13203"/>
    <cellStyle name="Percent 9 16 4 3 2" xfId="13204"/>
    <cellStyle name="Percent 9 16 4 4" xfId="13205"/>
    <cellStyle name="Percent 9 16 5" xfId="13206"/>
    <cellStyle name="Percent 9 16 5 2" xfId="13207"/>
    <cellStyle name="Percent 9 16 5 2 2" xfId="13208"/>
    <cellStyle name="Percent 9 16 5 3" xfId="13209"/>
    <cellStyle name="Percent 9 16 5 3 2" xfId="13210"/>
    <cellStyle name="Percent 9 16 5 4" xfId="13211"/>
    <cellStyle name="Percent 9 16 5 4 2" xfId="13212"/>
    <cellStyle name="Percent 9 16 5 5" xfId="13213"/>
    <cellStyle name="Percent 9 16 6" xfId="13214"/>
    <cellStyle name="Percent 9 16 6 2" xfId="13215"/>
    <cellStyle name="Percent 9 16 6 2 2" xfId="13216"/>
    <cellStyle name="Percent 9 16 6 3" xfId="13217"/>
    <cellStyle name="Percent 9 16 6 3 2" xfId="13218"/>
    <cellStyle name="Percent 9 16 6 4" xfId="13219"/>
    <cellStyle name="Percent 9 16 7" xfId="13220"/>
    <cellStyle name="Percent 9 16 7 2" xfId="13221"/>
    <cellStyle name="Percent 9 16 8" xfId="13222"/>
    <cellStyle name="Percent 9 16 8 2" xfId="13223"/>
    <cellStyle name="Percent 9 16 9" xfId="13224"/>
    <cellStyle name="Percent 9 16 9 2" xfId="13225"/>
    <cellStyle name="Percent 9 17" xfId="13226"/>
    <cellStyle name="Percent 9 17 10" xfId="13227"/>
    <cellStyle name="Percent 9 17 11" xfId="13228"/>
    <cellStyle name="Percent 9 17 12" xfId="13229"/>
    <cellStyle name="Percent 9 17 2" xfId="13230"/>
    <cellStyle name="Percent 9 17 2 2" xfId="13231"/>
    <cellStyle name="Percent 9 17 2 2 2" xfId="13232"/>
    <cellStyle name="Percent 9 17 2 3" xfId="13233"/>
    <cellStyle name="Percent 9 17 2 3 2" xfId="13234"/>
    <cellStyle name="Percent 9 17 2 4" xfId="13235"/>
    <cellStyle name="Percent 9 17 2 5" xfId="13236"/>
    <cellStyle name="Percent 9 17 3" xfId="13237"/>
    <cellStyle name="Percent 9 17 3 2" xfId="13238"/>
    <cellStyle name="Percent 9 17 3 2 2" xfId="13239"/>
    <cellStyle name="Percent 9 17 3 3" xfId="13240"/>
    <cellStyle name="Percent 9 17 3 3 2" xfId="13241"/>
    <cellStyle name="Percent 9 17 3 4" xfId="13242"/>
    <cellStyle name="Percent 9 17 4" xfId="13243"/>
    <cellStyle name="Percent 9 17 4 2" xfId="13244"/>
    <cellStyle name="Percent 9 17 4 2 2" xfId="13245"/>
    <cellStyle name="Percent 9 17 4 3" xfId="13246"/>
    <cellStyle name="Percent 9 17 4 3 2" xfId="13247"/>
    <cellStyle name="Percent 9 17 4 4" xfId="13248"/>
    <cellStyle name="Percent 9 17 5" xfId="13249"/>
    <cellStyle name="Percent 9 17 5 2" xfId="13250"/>
    <cellStyle name="Percent 9 17 5 2 2" xfId="13251"/>
    <cellStyle name="Percent 9 17 5 3" xfId="13252"/>
    <cellStyle name="Percent 9 17 5 3 2" xfId="13253"/>
    <cellStyle name="Percent 9 17 5 4" xfId="13254"/>
    <cellStyle name="Percent 9 17 5 4 2" xfId="13255"/>
    <cellStyle name="Percent 9 17 5 5" xfId="13256"/>
    <cellStyle name="Percent 9 17 6" xfId="13257"/>
    <cellStyle name="Percent 9 17 6 2" xfId="13258"/>
    <cellStyle name="Percent 9 17 6 2 2" xfId="13259"/>
    <cellStyle name="Percent 9 17 6 3" xfId="13260"/>
    <cellStyle name="Percent 9 17 6 3 2" xfId="13261"/>
    <cellStyle name="Percent 9 17 6 4" xfId="13262"/>
    <cellStyle name="Percent 9 17 7" xfId="13263"/>
    <cellStyle name="Percent 9 17 7 2" xfId="13264"/>
    <cellStyle name="Percent 9 17 8" xfId="13265"/>
    <cellStyle name="Percent 9 17 8 2" xfId="13266"/>
    <cellStyle name="Percent 9 17 9" xfId="13267"/>
    <cellStyle name="Percent 9 17 9 2" xfId="13268"/>
    <cellStyle name="Percent 9 18" xfId="13269"/>
    <cellStyle name="Percent 9 18 10" xfId="13270"/>
    <cellStyle name="Percent 9 18 11" xfId="13271"/>
    <cellStyle name="Percent 9 18 12" xfId="13272"/>
    <cellStyle name="Percent 9 18 2" xfId="13273"/>
    <cellStyle name="Percent 9 18 2 2" xfId="13274"/>
    <cellStyle name="Percent 9 18 2 2 2" xfId="13275"/>
    <cellStyle name="Percent 9 18 2 3" xfId="13276"/>
    <cellStyle name="Percent 9 18 2 3 2" xfId="13277"/>
    <cellStyle name="Percent 9 18 2 4" xfId="13278"/>
    <cellStyle name="Percent 9 18 2 5" xfId="13279"/>
    <cellStyle name="Percent 9 18 3" xfId="13280"/>
    <cellStyle name="Percent 9 18 3 2" xfId="13281"/>
    <cellStyle name="Percent 9 18 3 2 2" xfId="13282"/>
    <cellStyle name="Percent 9 18 3 3" xfId="13283"/>
    <cellStyle name="Percent 9 18 3 3 2" xfId="13284"/>
    <cellStyle name="Percent 9 18 3 4" xfId="13285"/>
    <cellStyle name="Percent 9 18 4" xfId="13286"/>
    <cellStyle name="Percent 9 18 4 2" xfId="13287"/>
    <cellStyle name="Percent 9 18 4 2 2" xfId="13288"/>
    <cellStyle name="Percent 9 18 4 3" xfId="13289"/>
    <cellStyle name="Percent 9 18 4 3 2" xfId="13290"/>
    <cellStyle name="Percent 9 18 4 4" xfId="13291"/>
    <cellStyle name="Percent 9 18 5" xfId="13292"/>
    <cellStyle name="Percent 9 18 5 2" xfId="13293"/>
    <cellStyle name="Percent 9 18 5 2 2" xfId="13294"/>
    <cellStyle name="Percent 9 18 5 3" xfId="13295"/>
    <cellStyle name="Percent 9 18 5 3 2" xfId="13296"/>
    <cellStyle name="Percent 9 18 5 4" xfId="13297"/>
    <cellStyle name="Percent 9 18 5 4 2" xfId="13298"/>
    <cellStyle name="Percent 9 18 5 5" xfId="13299"/>
    <cellStyle name="Percent 9 18 6" xfId="13300"/>
    <cellStyle name="Percent 9 18 6 2" xfId="13301"/>
    <cellStyle name="Percent 9 18 6 2 2" xfId="13302"/>
    <cellStyle name="Percent 9 18 6 3" xfId="13303"/>
    <cellStyle name="Percent 9 18 6 3 2" xfId="13304"/>
    <cellStyle name="Percent 9 18 6 4" xfId="13305"/>
    <cellStyle name="Percent 9 18 7" xfId="13306"/>
    <cellStyle name="Percent 9 18 7 2" xfId="13307"/>
    <cellStyle name="Percent 9 18 8" xfId="13308"/>
    <cellStyle name="Percent 9 18 8 2" xfId="13309"/>
    <cellStyle name="Percent 9 18 9" xfId="13310"/>
    <cellStyle name="Percent 9 18 9 2" xfId="13311"/>
    <cellStyle name="Percent 9 19" xfId="13312"/>
    <cellStyle name="Percent 9 19 10" xfId="13313"/>
    <cellStyle name="Percent 9 19 11" xfId="13314"/>
    <cellStyle name="Percent 9 19 12" xfId="13315"/>
    <cellStyle name="Percent 9 19 2" xfId="13316"/>
    <cellStyle name="Percent 9 19 2 2" xfId="13317"/>
    <cellStyle name="Percent 9 19 2 2 2" xfId="13318"/>
    <cellStyle name="Percent 9 19 2 3" xfId="13319"/>
    <cellStyle name="Percent 9 19 2 3 2" xfId="13320"/>
    <cellStyle name="Percent 9 19 2 4" xfId="13321"/>
    <cellStyle name="Percent 9 19 2 5" xfId="13322"/>
    <cellStyle name="Percent 9 19 3" xfId="13323"/>
    <cellStyle name="Percent 9 19 3 2" xfId="13324"/>
    <cellStyle name="Percent 9 19 3 2 2" xfId="13325"/>
    <cellStyle name="Percent 9 19 3 3" xfId="13326"/>
    <cellStyle name="Percent 9 19 3 3 2" xfId="13327"/>
    <cellStyle name="Percent 9 19 3 4" xfId="13328"/>
    <cellStyle name="Percent 9 19 4" xfId="13329"/>
    <cellStyle name="Percent 9 19 4 2" xfId="13330"/>
    <cellStyle name="Percent 9 19 4 2 2" xfId="13331"/>
    <cellStyle name="Percent 9 19 4 3" xfId="13332"/>
    <cellStyle name="Percent 9 19 4 3 2" xfId="13333"/>
    <cellStyle name="Percent 9 19 4 4" xfId="13334"/>
    <cellStyle name="Percent 9 19 5" xfId="13335"/>
    <cellStyle name="Percent 9 19 5 2" xfId="13336"/>
    <cellStyle name="Percent 9 19 5 2 2" xfId="13337"/>
    <cellStyle name="Percent 9 19 5 3" xfId="13338"/>
    <cellStyle name="Percent 9 19 5 3 2" xfId="13339"/>
    <cellStyle name="Percent 9 19 5 4" xfId="13340"/>
    <cellStyle name="Percent 9 19 5 4 2" xfId="13341"/>
    <cellStyle name="Percent 9 19 5 5" xfId="13342"/>
    <cellStyle name="Percent 9 19 6" xfId="13343"/>
    <cellStyle name="Percent 9 19 6 2" xfId="13344"/>
    <cellStyle name="Percent 9 19 6 2 2" xfId="13345"/>
    <cellStyle name="Percent 9 19 6 3" xfId="13346"/>
    <cellStyle name="Percent 9 19 6 3 2" xfId="13347"/>
    <cellStyle name="Percent 9 19 6 4" xfId="13348"/>
    <cellStyle name="Percent 9 19 7" xfId="13349"/>
    <cellStyle name="Percent 9 19 7 2" xfId="13350"/>
    <cellStyle name="Percent 9 19 8" xfId="13351"/>
    <cellStyle name="Percent 9 19 8 2" xfId="13352"/>
    <cellStyle name="Percent 9 19 9" xfId="13353"/>
    <cellStyle name="Percent 9 19 9 2" xfId="13354"/>
    <cellStyle name="Percent 9 2" xfId="13355"/>
    <cellStyle name="Percent 9 2 10" xfId="13356"/>
    <cellStyle name="Percent 9 2 10 2" xfId="13357"/>
    <cellStyle name="Percent 9 2 11" xfId="13358"/>
    <cellStyle name="Percent 9 2 12" xfId="13359"/>
    <cellStyle name="Percent 9 2 13" xfId="13360"/>
    <cellStyle name="Percent 9 2 2" xfId="13361"/>
    <cellStyle name="Percent 9 2 2 10" xfId="13362"/>
    <cellStyle name="Percent 9 2 2 11" xfId="13363"/>
    <cellStyle name="Percent 9 2 2 2" xfId="13364"/>
    <cellStyle name="Percent 9 2 2 2 2" xfId="13365"/>
    <cellStyle name="Percent 9 2 2 2 2 2" xfId="13366"/>
    <cellStyle name="Percent 9 2 2 2 3" xfId="13367"/>
    <cellStyle name="Percent 9 2 2 2 3 2" xfId="13368"/>
    <cellStyle name="Percent 9 2 2 2 4" xfId="13369"/>
    <cellStyle name="Percent 9 2 2 3" xfId="13370"/>
    <cellStyle name="Percent 9 2 2 3 2" xfId="13371"/>
    <cellStyle name="Percent 9 2 2 3 2 2" xfId="13372"/>
    <cellStyle name="Percent 9 2 2 3 3" xfId="13373"/>
    <cellStyle name="Percent 9 2 2 3 3 2" xfId="13374"/>
    <cellStyle name="Percent 9 2 2 3 4" xfId="13375"/>
    <cellStyle name="Percent 9 2 2 4" xfId="13376"/>
    <cellStyle name="Percent 9 2 2 4 2" xfId="13377"/>
    <cellStyle name="Percent 9 2 2 4 2 2" xfId="13378"/>
    <cellStyle name="Percent 9 2 2 4 3" xfId="13379"/>
    <cellStyle name="Percent 9 2 2 4 3 2" xfId="13380"/>
    <cellStyle name="Percent 9 2 2 4 4" xfId="13381"/>
    <cellStyle name="Percent 9 2 2 4 4 2" xfId="13382"/>
    <cellStyle name="Percent 9 2 2 4 5" xfId="13383"/>
    <cellStyle name="Percent 9 2 2 5" xfId="13384"/>
    <cellStyle name="Percent 9 2 2 5 2" xfId="13385"/>
    <cellStyle name="Percent 9 2 2 5 2 2" xfId="13386"/>
    <cellStyle name="Percent 9 2 2 5 3" xfId="13387"/>
    <cellStyle name="Percent 9 2 2 5 3 2" xfId="13388"/>
    <cellStyle name="Percent 9 2 2 5 4" xfId="13389"/>
    <cellStyle name="Percent 9 2 2 6" xfId="13390"/>
    <cellStyle name="Percent 9 2 2 6 2" xfId="13391"/>
    <cellStyle name="Percent 9 2 2 7" xfId="13392"/>
    <cellStyle name="Percent 9 2 2 7 2" xfId="13393"/>
    <cellStyle name="Percent 9 2 2 8" xfId="13394"/>
    <cellStyle name="Percent 9 2 2 8 2" xfId="13395"/>
    <cellStyle name="Percent 9 2 2 9" xfId="13396"/>
    <cellStyle name="Percent 9 2 3" xfId="13397"/>
    <cellStyle name="Percent 9 2 3 2" xfId="13398"/>
    <cellStyle name="Percent 9 2 3 2 2" xfId="13399"/>
    <cellStyle name="Percent 9 2 3 3" xfId="13400"/>
    <cellStyle name="Percent 9 2 3 3 2" xfId="13401"/>
    <cellStyle name="Percent 9 2 3 4" xfId="13402"/>
    <cellStyle name="Percent 9 2 3 5" xfId="13403"/>
    <cellStyle name="Percent 9 2 4" xfId="13404"/>
    <cellStyle name="Percent 9 2 4 2" xfId="13405"/>
    <cellStyle name="Percent 9 2 4 2 2" xfId="13406"/>
    <cellStyle name="Percent 9 2 4 3" xfId="13407"/>
    <cellStyle name="Percent 9 2 4 3 2" xfId="13408"/>
    <cellStyle name="Percent 9 2 4 4" xfId="13409"/>
    <cellStyle name="Percent 9 2 5" xfId="13410"/>
    <cellStyle name="Percent 9 2 5 2" xfId="13411"/>
    <cellStyle name="Percent 9 2 5 2 2" xfId="13412"/>
    <cellStyle name="Percent 9 2 5 3" xfId="13413"/>
    <cellStyle name="Percent 9 2 5 3 2" xfId="13414"/>
    <cellStyle name="Percent 9 2 5 4" xfId="13415"/>
    <cellStyle name="Percent 9 2 6" xfId="13416"/>
    <cellStyle name="Percent 9 2 6 2" xfId="13417"/>
    <cellStyle name="Percent 9 2 6 2 2" xfId="13418"/>
    <cellStyle name="Percent 9 2 6 3" xfId="13419"/>
    <cellStyle name="Percent 9 2 6 3 2" xfId="13420"/>
    <cellStyle name="Percent 9 2 6 4" xfId="13421"/>
    <cellStyle name="Percent 9 2 6 4 2" xfId="13422"/>
    <cellStyle name="Percent 9 2 6 5" xfId="13423"/>
    <cellStyle name="Percent 9 2 7" xfId="13424"/>
    <cellStyle name="Percent 9 2 7 2" xfId="13425"/>
    <cellStyle name="Percent 9 2 7 2 2" xfId="13426"/>
    <cellStyle name="Percent 9 2 7 3" xfId="13427"/>
    <cellStyle name="Percent 9 2 7 3 2" xfId="13428"/>
    <cellStyle name="Percent 9 2 7 4" xfId="13429"/>
    <cellStyle name="Percent 9 2 8" xfId="13430"/>
    <cellStyle name="Percent 9 2 8 2" xfId="13431"/>
    <cellStyle name="Percent 9 2 9" xfId="13432"/>
    <cellStyle name="Percent 9 2 9 2" xfId="13433"/>
    <cellStyle name="Percent 9 20" xfId="13434"/>
    <cellStyle name="Percent 9 20 10" xfId="13435"/>
    <cellStyle name="Percent 9 20 11" xfId="13436"/>
    <cellStyle name="Percent 9 20 12" xfId="13437"/>
    <cellStyle name="Percent 9 20 2" xfId="13438"/>
    <cellStyle name="Percent 9 20 2 2" xfId="13439"/>
    <cellStyle name="Percent 9 20 2 2 2" xfId="13440"/>
    <cellStyle name="Percent 9 20 2 3" xfId="13441"/>
    <cellStyle name="Percent 9 20 2 3 2" xfId="13442"/>
    <cellStyle name="Percent 9 20 2 4" xfId="13443"/>
    <cellStyle name="Percent 9 20 2 5" xfId="13444"/>
    <cellStyle name="Percent 9 20 3" xfId="13445"/>
    <cellStyle name="Percent 9 20 3 2" xfId="13446"/>
    <cellStyle name="Percent 9 20 3 2 2" xfId="13447"/>
    <cellStyle name="Percent 9 20 3 3" xfId="13448"/>
    <cellStyle name="Percent 9 20 3 3 2" xfId="13449"/>
    <cellStyle name="Percent 9 20 3 4" xfId="13450"/>
    <cellStyle name="Percent 9 20 4" xfId="13451"/>
    <cellStyle name="Percent 9 20 4 2" xfId="13452"/>
    <cellStyle name="Percent 9 20 4 2 2" xfId="13453"/>
    <cellStyle name="Percent 9 20 4 3" xfId="13454"/>
    <cellStyle name="Percent 9 20 4 3 2" xfId="13455"/>
    <cellStyle name="Percent 9 20 4 4" xfId="13456"/>
    <cellStyle name="Percent 9 20 5" xfId="13457"/>
    <cellStyle name="Percent 9 20 5 2" xfId="13458"/>
    <cellStyle name="Percent 9 20 5 2 2" xfId="13459"/>
    <cellStyle name="Percent 9 20 5 3" xfId="13460"/>
    <cellStyle name="Percent 9 20 5 3 2" xfId="13461"/>
    <cellStyle name="Percent 9 20 5 4" xfId="13462"/>
    <cellStyle name="Percent 9 20 5 4 2" xfId="13463"/>
    <cellStyle name="Percent 9 20 5 5" xfId="13464"/>
    <cellStyle name="Percent 9 20 6" xfId="13465"/>
    <cellStyle name="Percent 9 20 6 2" xfId="13466"/>
    <cellStyle name="Percent 9 20 6 2 2" xfId="13467"/>
    <cellStyle name="Percent 9 20 6 3" xfId="13468"/>
    <cellStyle name="Percent 9 20 6 3 2" xfId="13469"/>
    <cellStyle name="Percent 9 20 6 4" xfId="13470"/>
    <cellStyle name="Percent 9 20 7" xfId="13471"/>
    <cellStyle name="Percent 9 20 7 2" xfId="13472"/>
    <cellStyle name="Percent 9 20 8" xfId="13473"/>
    <cellStyle name="Percent 9 20 8 2" xfId="13474"/>
    <cellStyle name="Percent 9 20 9" xfId="13475"/>
    <cellStyle name="Percent 9 20 9 2" xfId="13476"/>
    <cellStyle name="Percent 9 21" xfId="13477"/>
    <cellStyle name="Percent 9 21 2" xfId="13478"/>
    <cellStyle name="Percent 9 21 2 2" xfId="13479"/>
    <cellStyle name="Percent 9 21 3" xfId="13480"/>
    <cellStyle name="Percent 9 21 3 2" xfId="13481"/>
    <cellStyle name="Percent 9 21 4" xfId="13482"/>
    <cellStyle name="Percent 9 21 5" xfId="13483"/>
    <cellStyle name="Percent 9 22" xfId="13484"/>
    <cellStyle name="Percent 9 22 2" xfId="13485"/>
    <cellStyle name="Percent 9 22 2 2" xfId="13486"/>
    <cellStyle name="Percent 9 22 3" xfId="13487"/>
    <cellStyle name="Percent 9 22 3 2" xfId="13488"/>
    <cellStyle name="Percent 9 22 4" xfId="13489"/>
    <cellStyle name="Percent 9 23" xfId="13490"/>
    <cellStyle name="Percent 9 23 2" xfId="13491"/>
    <cellStyle name="Percent 9 23 2 2" xfId="13492"/>
    <cellStyle name="Percent 9 23 3" xfId="13493"/>
    <cellStyle name="Percent 9 23 3 2" xfId="13494"/>
    <cellStyle name="Percent 9 23 4" xfId="13495"/>
    <cellStyle name="Percent 9 23 4 2" xfId="13496"/>
    <cellStyle name="Percent 9 23 5" xfId="13497"/>
    <cellStyle name="Percent 9 24" xfId="13498"/>
    <cellStyle name="Percent 9 24 2" xfId="13499"/>
    <cellStyle name="Percent 9 24 2 2" xfId="13500"/>
    <cellStyle name="Percent 9 24 3" xfId="13501"/>
    <cellStyle name="Percent 9 24 3 2" xfId="13502"/>
    <cellStyle name="Percent 9 24 4" xfId="13503"/>
    <cellStyle name="Percent 9 25" xfId="13504"/>
    <cellStyle name="Percent 9 25 2" xfId="13505"/>
    <cellStyle name="Percent 9 26" xfId="13506"/>
    <cellStyle name="Percent 9 26 2" xfId="13507"/>
    <cellStyle name="Percent 9 27" xfId="13508"/>
    <cellStyle name="Percent 9 27 2" xfId="13509"/>
    <cellStyle name="Percent 9 28" xfId="13510"/>
    <cellStyle name="Percent 9 29" xfId="13511"/>
    <cellStyle name="Percent 9 3" xfId="13512"/>
    <cellStyle name="Percent 9 3 10" xfId="13513"/>
    <cellStyle name="Percent 9 3 10 2" xfId="13514"/>
    <cellStyle name="Percent 9 3 11" xfId="13515"/>
    <cellStyle name="Percent 9 3 12" xfId="13516"/>
    <cellStyle name="Percent 9 3 13" xfId="13517"/>
    <cellStyle name="Percent 9 3 2" xfId="13518"/>
    <cellStyle name="Percent 9 3 2 10" xfId="13519"/>
    <cellStyle name="Percent 9 3 2 11" xfId="13520"/>
    <cellStyle name="Percent 9 3 2 2" xfId="13521"/>
    <cellStyle name="Percent 9 3 2 2 2" xfId="13522"/>
    <cellStyle name="Percent 9 3 2 2 2 2" xfId="13523"/>
    <cellStyle name="Percent 9 3 2 2 3" xfId="13524"/>
    <cellStyle name="Percent 9 3 2 2 3 2" xfId="13525"/>
    <cellStyle name="Percent 9 3 2 2 4" xfId="13526"/>
    <cellStyle name="Percent 9 3 2 3" xfId="13527"/>
    <cellStyle name="Percent 9 3 2 3 2" xfId="13528"/>
    <cellStyle name="Percent 9 3 2 3 2 2" xfId="13529"/>
    <cellStyle name="Percent 9 3 2 3 3" xfId="13530"/>
    <cellStyle name="Percent 9 3 2 3 3 2" xfId="13531"/>
    <cellStyle name="Percent 9 3 2 3 4" xfId="13532"/>
    <cellStyle name="Percent 9 3 2 4" xfId="13533"/>
    <cellStyle name="Percent 9 3 2 4 2" xfId="13534"/>
    <cellStyle name="Percent 9 3 2 4 2 2" xfId="13535"/>
    <cellStyle name="Percent 9 3 2 4 3" xfId="13536"/>
    <cellStyle name="Percent 9 3 2 4 3 2" xfId="13537"/>
    <cellStyle name="Percent 9 3 2 4 4" xfId="13538"/>
    <cellStyle name="Percent 9 3 2 4 4 2" xfId="13539"/>
    <cellStyle name="Percent 9 3 2 4 5" xfId="13540"/>
    <cellStyle name="Percent 9 3 2 5" xfId="13541"/>
    <cellStyle name="Percent 9 3 2 5 2" xfId="13542"/>
    <cellStyle name="Percent 9 3 2 5 2 2" xfId="13543"/>
    <cellStyle name="Percent 9 3 2 5 3" xfId="13544"/>
    <cellStyle name="Percent 9 3 2 5 3 2" xfId="13545"/>
    <cellStyle name="Percent 9 3 2 5 4" xfId="13546"/>
    <cellStyle name="Percent 9 3 2 6" xfId="13547"/>
    <cellStyle name="Percent 9 3 2 6 2" xfId="13548"/>
    <cellStyle name="Percent 9 3 2 7" xfId="13549"/>
    <cellStyle name="Percent 9 3 2 7 2" xfId="13550"/>
    <cellStyle name="Percent 9 3 2 8" xfId="13551"/>
    <cellStyle name="Percent 9 3 2 8 2" xfId="13552"/>
    <cellStyle name="Percent 9 3 2 9" xfId="13553"/>
    <cellStyle name="Percent 9 3 3" xfId="13554"/>
    <cellStyle name="Percent 9 3 3 2" xfId="13555"/>
    <cellStyle name="Percent 9 3 3 2 2" xfId="13556"/>
    <cellStyle name="Percent 9 3 3 3" xfId="13557"/>
    <cellStyle name="Percent 9 3 3 3 2" xfId="13558"/>
    <cellStyle name="Percent 9 3 3 4" xfId="13559"/>
    <cellStyle name="Percent 9 3 3 5" xfId="13560"/>
    <cellStyle name="Percent 9 3 4" xfId="13561"/>
    <cellStyle name="Percent 9 3 4 2" xfId="13562"/>
    <cellStyle name="Percent 9 3 4 2 2" xfId="13563"/>
    <cellStyle name="Percent 9 3 4 3" xfId="13564"/>
    <cellStyle name="Percent 9 3 4 3 2" xfId="13565"/>
    <cellStyle name="Percent 9 3 4 4" xfId="13566"/>
    <cellStyle name="Percent 9 3 5" xfId="13567"/>
    <cellStyle name="Percent 9 3 5 2" xfId="13568"/>
    <cellStyle name="Percent 9 3 5 2 2" xfId="13569"/>
    <cellStyle name="Percent 9 3 5 3" xfId="13570"/>
    <cellStyle name="Percent 9 3 5 3 2" xfId="13571"/>
    <cellStyle name="Percent 9 3 5 4" xfId="13572"/>
    <cellStyle name="Percent 9 3 6" xfId="13573"/>
    <cellStyle name="Percent 9 3 6 2" xfId="13574"/>
    <cellStyle name="Percent 9 3 6 2 2" xfId="13575"/>
    <cellStyle name="Percent 9 3 6 3" xfId="13576"/>
    <cellStyle name="Percent 9 3 6 3 2" xfId="13577"/>
    <cellStyle name="Percent 9 3 6 4" xfId="13578"/>
    <cellStyle name="Percent 9 3 6 4 2" xfId="13579"/>
    <cellStyle name="Percent 9 3 6 5" xfId="13580"/>
    <cellStyle name="Percent 9 3 7" xfId="13581"/>
    <cellStyle name="Percent 9 3 7 2" xfId="13582"/>
    <cellStyle name="Percent 9 3 7 2 2" xfId="13583"/>
    <cellStyle name="Percent 9 3 7 3" xfId="13584"/>
    <cellStyle name="Percent 9 3 7 3 2" xfId="13585"/>
    <cellStyle name="Percent 9 3 7 4" xfId="13586"/>
    <cellStyle name="Percent 9 3 8" xfId="13587"/>
    <cellStyle name="Percent 9 3 8 2" xfId="13588"/>
    <cellStyle name="Percent 9 3 9" xfId="13589"/>
    <cellStyle name="Percent 9 3 9 2" xfId="13590"/>
    <cellStyle name="Percent 9 30" xfId="13591"/>
    <cellStyle name="Percent 9 4" xfId="13592"/>
    <cellStyle name="Percent 9 4 10" xfId="13593"/>
    <cellStyle name="Percent 9 4 10 2" xfId="13594"/>
    <cellStyle name="Percent 9 4 11" xfId="13595"/>
    <cellStyle name="Percent 9 4 12" xfId="13596"/>
    <cellStyle name="Percent 9 4 13" xfId="13597"/>
    <cellStyle name="Percent 9 4 2" xfId="13598"/>
    <cellStyle name="Percent 9 4 2 10" xfId="13599"/>
    <cellStyle name="Percent 9 4 2 11" xfId="13600"/>
    <cellStyle name="Percent 9 4 2 2" xfId="13601"/>
    <cellStyle name="Percent 9 4 2 2 2" xfId="13602"/>
    <cellStyle name="Percent 9 4 2 2 2 2" xfId="13603"/>
    <cellStyle name="Percent 9 4 2 2 3" xfId="13604"/>
    <cellStyle name="Percent 9 4 2 2 3 2" xfId="13605"/>
    <cellStyle name="Percent 9 4 2 2 4" xfId="13606"/>
    <cellStyle name="Percent 9 4 2 3" xfId="13607"/>
    <cellStyle name="Percent 9 4 2 3 2" xfId="13608"/>
    <cellStyle name="Percent 9 4 2 3 2 2" xfId="13609"/>
    <cellStyle name="Percent 9 4 2 3 3" xfId="13610"/>
    <cellStyle name="Percent 9 4 2 3 3 2" xfId="13611"/>
    <cellStyle name="Percent 9 4 2 3 4" xfId="13612"/>
    <cellStyle name="Percent 9 4 2 4" xfId="13613"/>
    <cellStyle name="Percent 9 4 2 4 2" xfId="13614"/>
    <cellStyle name="Percent 9 4 2 4 2 2" xfId="13615"/>
    <cellStyle name="Percent 9 4 2 4 3" xfId="13616"/>
    <cellStyle name="Percent 9 4 2 4 3 2" xfId="13617"/>
    <cellStyle name="Percent 9 4 2 4 4" xfId="13618"/>
    <cellStyle name="Percent 9 4 2 4 4 2" xfId="13619"/>
    <cellStyle name="Percent 9 4 2 4 5" xfId="13620"/>
    <cellStyle name="Percent 9 4 2 5" xfId="13621"/>
    <cellStyle name="Percent 9 4 2 5 2" xfId="13622"/>
    <cellStyle name="Percent 9 4 2 5 2 2" xfId="13623"/>
    <cellStyle name="Percent 9 4 2 5 3" xfId="13624"/>
    <cellStyle name="Percent 9 4 2 5 3 2" xfId="13625"/>
    <cellStyle name="Percent 9 4 2 5 4" xfId="13626"/>
    <cellStyle name="Percent 9 4 2 6" xfId="13627"/>
    <cellStyle name="Percent 9 4 2 6 2" xfId="13628"/>
    <cellStyle name="Percent 9 4 2 7" xfId="13629"/>
    <cellStyle name="Percent 9 4 2 7 2" xfId="13630"/>
    <cellStyle name="Percent 9 4 2 8" xfId="13631"/>
    <cellStyle name="Percent 9 4 2 8 2" xfId="13632"/>
    <cellStyle name="Percent 9 4 2 9" xfId="13633"/>
    <cellStyle name="Percent 9 4 3" xfId="13634"/>
    <cellStyle name="Percent 9 4 3 2" xfId="13635"/>
    <cellStyle name="Percent 9 4 3 2 2" xfId="13636"/>
    <cellStyle name="Percent 9 4 3 3" xfId="13637"/>
    <cellStyle name="Percent 9 4 3 3 2" xfId="13638"/>
    <cellStyle name="Percent 9 4 3 4" xfId="13639"/>
    <cellStyle name="Percent 9 4 3 5" xfId="13640"/>
    <cellStyle name="Percent 9 4 4" xfId="13641"/>
    <cellStyle name="Percent 9 4 4 2" xfId="13642"/>
    <cellStyle name="Percent 9 4 4 2 2" xfId="13643"/>
    <cellStyle name="Percent 9 4 4 3" xfId="13644"/>
    <cellStyle name="Percent 9 4 4 3 2" xfId="13645"/>
    <cellStyle name="Percent 9 4 4 4" xfId="13646"/>
    <cellStyle name="Percent 9 4 5" xfId="13647"/>
    <cellStyle name="Percent 9 4 5 2" xfId="13648"/>
    <cellStyle name="Percent 9 4 5 2 2" xfId="13649"/>
    <cellStyle name="Percent 9 4 5 3" xfId="13650"/>
    <cellStyle name="Percent 9 4 5 3 2" xfId="13651"/>
    <cellStyle name="Percent 9 4 5 4" xfId="13652"/>
    <cellStyle name="Percent 9 4 6" xfId="13653"/>
    <cellStyle name="Percent 9 4 6 2" xfId="13654"/>
    <cellStyle name="Percent 9 4 6 2 2" xfId="13655"/>
    <cellStyle name="Percent 9 4 6 3" xfId="13656"/>
    <cellStyle name="Percent 9 4 6 3 2" xfId="13657"/>
    <cellStyle name="Percent 9 4 6 4" xfId="13658"/>
    <cellStyle name="Percent 9 4 6 4 2" xfId="13659"/>
    <cellStyle name="Percent 9 4 6 5" xfId="13660"/>
    <cellStyle name="Percent 9 4 7" xfId="13661"/>
    <cellStyle name="Percent 9 4 7 2" xfId="13662"/>
    <cellStyle name="Percent 9 4 7 2 2" xfId="13663"/>
    <cellStyle name="Percent 9 4 7 3" xfId="13664"/>
    <cellStyle name="Percent 9 4 7 3 2" xfId="13665"/>
    <cellStyle name="Percent 9 4 7 4" xfId="13666"/>
    <cellStyle name="Percent 9 4 8" xfId="13667"/>
    <cellStyle name="Percent 9 4 8 2" xfId="13668"/>
    <cellStyle name="Percent 9 4 9" xfId="13669"/>
    <cellStyle name="Percent 9 4 9 2" xfId="13670"/>
    <cellStyle name="Percent 9 5" xfId="13671"/>
    <cellStyle name="Percent 9 5 10" xfId="13672"/>
    <cellStyle name="Percent 9 5 10 2" xfId="13673"/>
    <cellStyle name="Percent 9 5 11" xfId="13674"/>
    <cellStyle name="Percent 9 5 12" xfId="13675"/>
    <cellStyle name="Percent 9 5 13" xfId="13676"/>
    <cellStyle name="Percent 9 5 2" xfId="13677"/>
    <cellStyle name="Percent 9 5 2 10" xfId="13678"/>
    <cellStyle name="Percent 9 5 2 11" xfId="13679"/>
    <cellStyle name="Percent 9 5 2 2" xfId="13680"/>
    <cellStyle name="Percent 9 5 2 2 2" xfId="13681"/>
    <cellStyle name="Percent 9 5 2 2 2 2" xfId="13682"/>
    <cellStyle name="Percent 9 5 2 2 3" xfId="13683"/>
    <cellStyle name="Percent 9 5 2 2 3 2" xfId="13684"/>
    <cellStyle name="Percent 9 5 2 2 4" xfId="13685"/>
    <cellStyle name="Percent 9 5 2 3" xfId="13686"/>
    <cellStyle name="Percent 9 5 2 3 2" xfId="13687"/>
    <cellStyle name="Percent 9 5 2 3 2 2" xfId="13688"/>
    <cellStyle name="Percent 9 5 2 3 3" xfId="13689"/>
    <cellStyle name="Percent 9 5 2 3 3 2" xfId="13690"/>
    <cellStyle name="Percent 9 5 2 3 4" xfId="13691"/>
    <cellStyle name="Percent 9 5 2 4" xfId="13692"/>
    <cellStyle name="Percent 9 5 2 4 2" xfId="13693"/>
    <cellStyle name="Percent 9 5 2 4 2 2" xfId="13694"/>
    <cellStyle name="Percent 9 5 2 4 3" xfId="13695"/>
    <cellStyle name="Percent 9 5 2 4 3 2" xfId="13696"/>
    <cellStyle name="Percent 9 5 2 4 4" xfId="13697"/>
    <cellStyle name="Percent 9 5 2 4 4 2" xfId="13698"/>
    <cellStyle name="Percent 9 5 2 4 5" xfId="13699"/>
    <cellStyle name="Percent 9 5 2 5" xfId="13700"/>
    <cellStyle name="Percent 9 5 2 5 2" xfId="13701"/>
    <cellStyle name="Percent 9 5 2 5 2 2" xfId="13702"/>
    <cellStyle name="Percent 9 5 2 5 3" xfId="13703"/>
    <cellStyle name="Percent 9 5 2 5 3 2" xfId="13704"/>
    <cellStyle name="Percent 9 5 2 5 4" xfId="13705"/>
    <cellStyle name="Percent 9 5 2 6" xfId="13706"/>
    <cellStyle name="Percent 9 5 2 6 2" xfId="13707"/>
    <cellStyle name="Percent 9 5 2 7" xfId="13708"/>
    <cellStyle name="Percent 9 5 2 7 2" xfId="13709"/>
    <cellStyle name="Percent 9 5 2 8" xfId="13710"/>
    <cellStyle name="Percent 9 5 2 8 2" xfId="13711"/>
    <cellStyle name="Percent 9 5 2 9" xfId="13712"/>
    <cellStyle name="Percent 9 5 3" xfId="13713"/>
    <cellStyle name="Percent 9 5 3 2" xfId="13714"/>
    <cellStyle name="Percent 9 5 3 2 2" xfId="13715"/>
    <cellStyle name="Percent 9 5 3 3" xfId="13716"/>
    <cellStyle name="Percent 9 5 3 3 2" xfId="13717"/>
    <cellStyle name="Percent 9 5 3 4" xfId="13718"/>
    <cellStyle name="Percent 9 5 3 5" xfId="13719"/>
    <cellStyle name="Percent 9 5 4" xfId="13720"/>
    <cellStyle name="Percent 9 5 4 2" xfId="13721"/>
    <cellStyle name="Percent 9 5 4 2 2" xfId="13722"/>
    <cellStyle name="Percent 9 5 4 3" xfId="13723"/>
    <cellStyle name="Percent 9 5 4 3 2" xfId="13724"/>
    <cellStyle name="Percent 9 5 4 4" xfId="13725"/>
    <cellStyle name="Percent 9 5 5" xfId="13726"/>
    <cellStyle name="Percent 9 5 5 2" xfId="13727"/>
    <cellStyle name="Percent 9 5 5 2 2" xfId="13728"/>
    <cellStyle name="Percent 9 5 5 3" xfId="13729"/>
    <cellStyle name="Percent 9 5 5 3 2" xfId="13730"/>
    <cellStyle name="Percent 9 5 5 4" xfId="13731"/>
    <cellStyle name="Percent 9 5 6" xfId="13732"/>
    <cellStyle name="Percent 9 5 6 2" xfId="13733"/>
    <cellStyle name="Percent 9 5 6 2 2" xfId="13734"/>
    <cellStyle name="Percent 9 5 6 3" xfId="13735"/>
    <cellStyle name="Percent 9 5 6 3 2" xfId="13736"/>
    <cellStyle name="Percent 9 5 6 4" xfId="13737"/>
    <cellStyle name="Percent 9 5 6 4 2" xfId="13738"/>
    <cellStyle name="Percent 9 5 6 5" xfId="13739"/>
    <cellStyle name="Percent 9 5 7" xfId="13740"/>
    <cellStyle name="Percent 9 5 7 2" xfId="13741"/>
    <cellStyle name="Percent 9 5 7 2 2" xfId="13742"/>
    <cellStyle name="Percent 9 5 7 3" xfId="13743"/>
    <cellStyle name="Percent 9 5 7 3 2" xfId="13744"/>
    <cellStyle name="Percent 9 5 7 4" xfId="13745"/>
    <cellStyle name="Percent 9 5 8" xfId="13746"/>
    <cellStyle name="Percent 9 5 8 2" xfId="13747"/>
    <cellStyle name="Percent 9 5 9" xfId="13748"/>
    <cellStyle name="Percent 9 5 9 2" xfId="13749"/>
    <cellStyle name="Percent 9 6" xfId="13750"/>
    <cellStyle name="Percent 9 6 10" xfId="13751"/>
    <cellStyle name="Percent 9 6 10 2" xfId="13752"/>
    <cellStyle name="Percent 9 6 11" xfId="13753"/>
    <cellStyle name="Percent 9 6 12" xfId="13754"/>
    <cellStyle name="Percent 9 6 13" xfId="13755"/>
    <cellStyle name="Percent 9 6 2" xfId="13756"/>
    <cellStyle name="Percent 9 6 2 10" xfId="13757"/>
    <cellStyle name="Percent 9 6 2 11" xfId="13758"/>
    <cellStyle name="Percent 9 6 2 2" xfId="13759"/>
    <cellStyle name="Percent 9 6 2 2 2" xfId="13760"/>
    <cellStyle name="Percent 9 6 2 2 2 2" xfId="13761"/>
    <cellStyle name="Percent 9 6 2 2 3" xfId="13762"/>
    <cellStyle name="Percent 9 6 2 2 3 2" xfId="13763"/>
    <cellStyle name="Percent 9 6 2 2 4" xfId="13764"/>
    <cellStyle name="Percent 9 6 2 3" xfId="13765"/>
    <cellStyle name="Percent 9 6 2 3 2" xfId="13766"/>
    <cellStyle name="Percent 9 6 2 3 2 2" xfId="13767"/>
    <cellStyle name="Percent 9 6 2 3 3" xfId="13768"/>
    <cellStyle name="Percent 9 6 2 3 3 2" xfId="13769"/>
    <cellStyle name="Percent 9 6 2 3 4" xfId="13770"/>
    <cellStyle name="Percent 9 6 2 4" xfId="13771"/>
    <cellStyle name="Percent 9 6 2 4 2" xfId="13772"/>
    <cellStyle name="Percent 9 6 2 4 2 2" xfId="13773"/>
    <cellStyle name="Percent 9 6 2 4 3" xfId="13774"/>
    <cellStyle name="Percent 9 6 2 4 3 2" xfId="13775"/>
    <cellStyle name="Percent 9 6 2 4 4" xfId="13776"/>
    <cellStyle name="Percent 9 6 2 4 4 2" xfId="13777"/>
    <cellStyle name="Percent 9 6 2 4 5" xfId="13778"/>
    <cellStyle name="Percent 9 6 2 5" xfId="13779"/>
    <cellStyle name="Percent 9 6 2 5 2" xfId="13780"/>
    <cellStyle name="Percent 9 6 2 5 2 2" xfId="13781"/>
    <cellStyle name="Percent 9 6 2 5 3" xfId="13782"/>
    <cellStyle name="Percent 9 6 2 5 3 2" xfId="13783"/>
    <cellStyle name="Percent 9 6 2 5 4" xfId="13784"/>
    <cellStyle name="Percent 9 6 2 6" xfId="13785"/>
    <cellStyle name="Percent 9 6 2 6 2" xfId="13786"/>
    <cellStyle name="Percent 9 6 2 7" xfId="13787"/>
    <cellStyle name="Percent 9 6 2 7 2" xfId="13788"/>
    <cellStyle name="Percent 9 6 2 8" xfId="13789"/>
    <cellStyle name="Percent 9 6 2 8 2" xfId="13790"/>
    <cellStyle name="Percent 9 6 2 9" xfId="13791"/>
    <cellStyle name="Percent 9 6 3" xfId="13792"/>
    <cellStyle name="Percent 9 6 3 2" xfId="13793"/>
    <cellStyle name="Percent 9 6 3 2 2" xfId="13794"/>
    <cellStyle name="Percent 9 6 3 3" xfId="13795"/>
    <cellStyle name="Percent 9 6 3 3 2" xfId="13796"/>
    <cellStyle name="Percent 9 6 3 4" xfId="13797"/>
    <cellStyle name="Percent 9 6 3 5" xfId="13798"/>
    <cellStyle name="Percent 9 6 4" xfId="13799"/>
    <cellStyle name="Percent 9 6 4 2" xfId="13800"/>
    <cellStyle name="Percent 9 6 4 2 2" xfId="13801"/>
    <cellStyle name="Percent 9 6 4 3" xfId="13802"/>
    <cellStyle name="Percent 9 6 4 3 2" xfId="13803"/>
    <cellStyle name="Percent 9 6 4 4" xfId="13804"/>
    <cellStyle name="Percent 9 6 5" xfId="13805"/>
    <cellStyle name="Percent 9 6 5 2" xfId="13806"/>
    <cellStyle name="Percent 9 6 5 2 2" xfId="13807"/>
    <cellStyle name="Percent 9 6 5 3" xfId="13808"/>
    <cellStyle name="Percent 9 6 5 3 2" xfId="13809"/>
    <cellStyle name="Percent 9 6 5 4" xfId="13810"/>
    <cellStyle name="Percent 9 6 6" xfId="13811"/>
    <cellStyle name="Percent 9 6 6 2" xfId="13812"/>
    <cellStyle name="Percent 9 6 6 2 2" xfId="13813"/>
    <cellStyle name="Percent 9 6 6 3" xfId="13814"/>
    <cellStyle name="Percent 9 6 6 3 2" xfId="13815"/>
    <cellStyle name="Percent 9 6 6 4" xfId="13816"/>
    <cellStyle name="Percent 9 6 6 4 2" xfId="13817"/>
    <cellStyle name="Percent 9 6 6 5" xfId="13818"/>
    <cellStyle name="Percent 9 6 7" xfId="13819"/>
    <cellStyle name="Percent 9 6 7 2" xfId="13820"/>
    <cellStyle name="Percent 9 6 7 2 2" xfId="13821"/>
    <cellStyle name="Percent 9 6 7 3" xfId="13822"/>
    <cellStyle name="Percent 9 6 7 3 2" xfId="13823"/>
    <cellStyle name="Percent 9 6 7 4" xfId="13824"/>
    <cellStyle name="Percent 9 6 8" xfId="13825"/>
    <cellStyle name="Percent 9 6 8 2" xfId="13826"/>
    <cellStyle name="Percent 9 6 9" xfId="13827"/>
    <cellStyle name="Percent 9 6 9 2" xfId="13828"/>
    <cellStyle name="Percent 9 7" xfId="13829"/>
    <cellStyle name="Percent 9 7 10" xfId="13830"/>
    <cellStyle name="Percent 9 7 10 2" xfId="13831"/>
    <cellStyle name="Percent 9 7 11" xfId="13832"/>
    <cellStyle name="Percent 9 7 11 2" xfId="13833"/>
    <cellStyle name="Percent 9 7 12" xfId="13834"/>
    <cellStyle name="Percent 9 7 12 2" xfId="13835"/>
    <cellStyle name="Percent 9 7 13" xfId="13836"/>
    <cellStyle name="Percent 9 7 14" xfId="13837"/>
    <cellStyle name="Percent 9 7 15" xfId="13838"/>
    <cellStyle name="Percent 9 7 2" xfId="13839"/>
    <cellStyle name="Percent 9 7 2 10" xfId="13840"/>
    <cellStyle name="Percent 9 7 2 11" xfId="13841"/>
    <cellStyle name="Percent 9 7 2 12" xfId="13842"/>
    <cellStyle name="Percent 9 7 2 2" xfId="13843"/>
    <cellStyle name="Percent 9 7 2 2 2" xfId="13844"/>
    <cellStyle name="Percent 9 7 2 2 2 2" xfId="13845"/>
    <cellStyle name="Percent 9 7 2 2 3" xfId="13846"/>
    <cellStyle name="Percent 9 7 2 2 3 2" xfId="13847"/>
    <cellStyle name="Percent 9 7 2 2 4" xfId="13848"/>
    <cellStyle name="Percent 9 7 2 2 5" xfId="13849"/>
    <cellStyle name="Percent 9 7 2 3" xfId="13850"/>
    <cellStyle name="Percent 9 7 2 3 2" xfId="13851"/>
    <cellStyle name="Percent 9 7 2 3 2 2" xfId="13852"/>
    <cellStyle name="Percent 9 7 2 3 3" xfId="13853"/>
    <cellStyle name="Percent 9 7 2 3 3 2" xfId="13854"/>
    <cellStyle name="Percent 9 7 2 3 4" xfId="13855"/>
    <cellStyle name="Percent 9 7 2 4" xfId="13856"/>
    <cellStyle name="Percent 9 7 2 4 2" xfId="13857"/>
    <cellStyle name="Percent 9 7 2 4 2 2" xfId="13858"/>
    <cellStyle name="Percent 9 7 2 4 3" xfId="13859"/>
    <cellStyle name="Percent 9 7 2 4 3 2" xfId="13860"/>
    <cellStyle name="Percent 9 7 2 4 4" xfId="13861"/>
    <cellStyle name="Percent 9 7 2 5" xfId="13862"/>
    <cellStyle name="Percent 9 7 2 5 2" xfId="13863"/>
    <cellStyle name="Percent 9 7 2 5 2 2" xfId="13864"/>
    <cellStyle name="Percent 9 7 2 5 3" xfId="13865"/>
    <cellStyle name="Percent 9 7 2 5 3 2" xfId="13866"/>
    <cellStyle name="Percent 9 7 2 5 4" xfId="13867"/>
    <cellStyle name="Percent 9 7 2 5 4 2" xfId="13868"/>
    <cellStyle name="Percent 9 7 2 5 5" xfId="13869"/>
    <cellStyle name="Percent 9 7 2 6" xfId="13870"/>
    <cellStyle name="Percent 9 7 2 6 2" xfId="13871"/>
    <cellStyle name="Percent 9 7 2 6 2 2" xfId="13872"/>
    <cellStyle name="Percent 9 7 2 6 3" xfId="13873"/>
    <cellStyle name="Percent 9 7 2 6 3 2" xfId="13874"/>
    <cellStyle name="Percent 9 7 2 6 4" xfId="13875"/>
    <cellStyle name="Percent 9 7 2 7" xfId="13876"/>
    <cellStyle name="Percent 9 7 2 7 2" xfId="13877"/>
    <cellStyle name="Percent 9 7 2 8" xfId="13878"/>
    <cellStyle name="Percent 9 7 2 8 2" xfId="13879"/>
    <cellStyle name="Percent 9 7 2 9" xfId="13880"/>
    <cellStyle name="Percent 9 7 2 9 2" xfId="13881"/>
    <cellStyle name="Percent 9 7 3" xfId="13882"/>
    <cellStyle name="Percent 9 7 3 10" xfId="13883"/>
    <cellStyle name="Percent 9 7 3 11" xfId="13884"/>
    <cellStyle name="Percent 9 7 3 12" xfId="13885"/>
    <cellStyle name="Percent 9 7 3 2" xfId="13886"/>
    <cellStyle name="Percent 9 7 3 2 2" xfId="13887"/>
    <cellStyle name="Percent 9 7 3 2 2 2" xfId="13888"/>
    <cellStyle name="Percent 9 7 3 2 3" xfId="13889"/>
    <cellStyle name="Percent 9 7 3 2 3 2" xfId="13890"/>
    <cellStyle name="Percent 9 7 3 2 4" xfId="13891"/>
    <cellStyle name="Percent 9 7 3 2 5" xfId="13892"/>
    <cellStyle name="Percent 9 7 3 3" xfId="13893"/>
    <cellStyle name="Percent 9 7 3 3 2" xfId="13894"/>
    <cellStyle name="Percent 9 7 3 3 2 2" xfId="13895"/>
    <cellStyle name="Percent 9 7 3 3 3" xfId="13896"/>
    <cellStyle name="Percent 9 7 3 3 3 2" xfId="13897"/>
    <cellStyle name="Percent 9 7 3 3 4" xfId="13898"/>
    <cellStyle name="Percent 9 7 3 4" xfId="13899"/>
    <cellStyle name="Percent 9 7 3 4 2" xfId="13900"/>
    <cellStyle name="Percent 9 7 3 4 2 2" xfId="13901"/>
    <cellStyle name="Percent 9 7 3 4 3" xfId="13902"/>
    <cellStyle name="Percent 9 7 3 4 3 2" xfId="13903"/>
    <cellStyle name="Percent 9 7 3 4 4" xfId="13904"/>
    <cellStyle name="Percent 9 7 3 5" xfId="13905"/>
    <cellStyle name="Percent 9 7 3 5 2" xfId="13906"/>
    <cellStyle name="Percent 9 7 3 5 2 2" xfId="13907"/>
    <cellStyle name="Percent 9 7 3 5 3" xfId="13908"/>
    <cellStyle name="Percent 9 7 3 5 3 2" xfId="13909"/>
    <cellStyle name="Percent 9 7 3 5 4" xfId="13910"/>
    <cellStyle name="Percent 9 7 3 5 4 2" xfId="13911"/>
    <cellStyle name="Percent 9 7 3 5 5" xfId="13912"/>
    <cellStyle name="Percent 9 7 3 6" xfId="13913"/>
    <cellStyle name="Percent 9 7 3 6 2" xfId="13914"/>
    <cellStyle name="Percent 9 7 3 6 2 2" xfId="13915"/>
    <cellStyle name="Percent 9 7 3 6 3" xfId="13916"/>
    <cellStyle name="Percent 9 7 3 6 3 2" xfId="13917"/>
    <cellStyle name="Percent 9 7 3 6 4" xfId="13918"/>
    <cellStyle name="Percent 9 7 3 7" xfId="13919"/>
    <cellStyle name="Percent 9 7 3 7 2" xfId="13920"/>
    <cellStyle name="Percent 9 7 3 8" xfId="13921"/>
    <cellStyle name="Percent 9 7 3 8 2" xfId="13922"/>
    <cellStyle name="Percent 9 7 3 9" xfId="13923"/>
    <cellStyle name="Percent 9 7 3 9 2" xfId="13924"/>
    <cellStyle name="Percent 9 7 4" xfId="13925"/>
    <cellStyle name="Percent 9 7 4 10" xfId="13926"/>
    <cellStyle name="Percent 9 7 4 11" xfId="13927"/>
    <cellStyle name="Percent 9 7 4 2" xfId="13928"/>
    <cellStyle name="Percent 9 7 4 2 2" xfId="13929"/>
    <cellStyle name="Percent 9 7 4 2 2 2" xfId="13930"/>
    <cellStyle name="Percent 9 7 4 2 3" xfId="13931"/>
    <cellStyle name="Percent 9 7 4 2 3 2" xfId="13932"/>
    <cellStyle name="Percent 9 7 4 2 4" xfId="13933"/>
    <cellStyle name="Percent 9 7 4 3" xfId="13934"/>
    <cellStyle name="Percent 9 7 4 3 2" xfId="13935"/>
    <cellStyle name="Percent 9 7 4 3 2 2" xfId="13936"/>
    <cellStyle name="Percent 9 7 4 3 3" xfId="13937"/>
    <cellStyle name="Percent 9 7 4 3 3 2" xfId="13938"/>
    <cellStyle name="Percent 9 7 4 3 4" xfId="13939"/>
    <cellStyle name="Percent 9 7 4 4" xfId="13940"/>
    <cellStyle name="Percent 9 7 4 4 2" xfId="13941"/>
    <cellStyle name="Percent 9 7 4 4 2 2" xfId="13942"/>
    <cellStyle name="Percent 9 7 4 4 3" xfId="13943"/>
    <cellStyle name="Percent 9 7 4 4 3 2" xfId="13944"/>
    <cellStyle name="Percent 9 7 4 4 4" xfId="13945"/>
    <cellStyle name="Percent 9 7 4 4 4 2" xfId="13946"/>
    <cellStyle name="Percent 9 7 4 4 5" xfId="13947"/>
    <cellStyle name="Percent 9 7 4 5" xfId="13948"/>
    <cellStyle name="Percent 9 7 4 5 2" xfId="13949"/>
    <cellStyle name="Percent 9 7 4 5 2 2" xfId="13950"/>
    <cellStyle name="Percent 9 7 4 5 3" xfId="13951"/>
    <cellStyle name="Percent 9 7 4 5 3 2" xfId="13952"/>
    <cellStyle name="Percent 9 7 4 5 4" xfId="13953"/>
    <cellStyle name="Percent 9 7 4 6" xfId="13954"/>
    <cellStyle name="Percent 9 7 4 6 2" xfId="13955"/>
    <cellStyle name="Percent 9 7 4 7" xfId="13956"/>
    <cellStyle name="Percent 9 7 4 7 2" xfId="13957"/>
    <cellStyle name="Percent 9 7 4 8" xfId="13958"/>
    <cellStyle name="Percent 9 7 4 8 2" xfId="13959"/>
    <cellStyle name="Percent 9 7 4 9" xfId="13960"/>
    <cellStyle name="Percent 9 7 5" xfId="13961"/>
    <cellStyle name="Percent 9 7 5 2" xfId="13962"/>
    <cellStyle name="Percent 9 7 5 2 2" xfId="13963"/>
    <cellStyle name="Percent 9 7 5 3" xfId="13964"/>
    <cellStyle name="Percent 9 7 5 3 2" xfId="13965"/>
    <cellStyle name="Percent 9 7 5 4" xfId="13966"/>
    <cellStyle name="Percent 9 7 5 5" xfId="13967"/>
    <cellStyle name="Percent 9 7 6" xfId="13968"/>
    <cellStyle name="Percent 9 7 6 2" xfId="13969"/>
    <cellStyle name="Percent 9 7 6 2 2" xfId="13970"/>
    <cellStyle name="Percent 9 7 6 3" xfId="13971"/>
    <cellStyle name="Percent 9 7 6 3 2" xfId="13972"/>
    <cellStyle name="Percent 9 7 6 4" xfId="13973"/>
    <cellStyle name="Percent 9 7 7" xfId="13974"/>
    <cellStyle name="Percent 9 7 7 2" xfId="13975"/>
    <cellStyle name="Percent 9 7 7 2 2" xfId="13976"/>
    <cellStyle name="Percent 9 7 7 3" xfId="13977"/>
    <cellStyle name="Percent 9 7 7 3 2" xfId="13978"/>
    <cellStyle name="Percent 9 7 7 4" xfId="13979"/>
    <cellStyle name="Percent 9 7 8" xfId="13980"/>
    <cellStyle name="Percent 9 7 8 2" xfId="13981"/>
    <cellStyle name="Percent 9 7 8 2 2" xfId="13982"/>
    <cellStyle name="Percent 9 7 8 3" xfId="13983"/>
    <cellStyle name="Percent 9 7 8 3 2" xfId="13984"/>
    <cellStyle name="Percent 9 7 8 4" xfId="13985"/>
    <cellStyle name="Percent 9 7 8 4 2" xfId="13986"/>
    <cellStyle name="Percent 9 7 8 5" xfId="13987"/>
    <cellStyle name="Percent 9 7 9" xfId="13988"/>
    <cellStyle name="Percent 9 7 9 2" xfId="13989"/>
    <cellStyle name="Percent 9 7 9 2 2" xfId="13990"/>
    <cellStyle name="Percent 9 7 9 3" xfId="13991"/>
    <cellStyle name="Percent 9 7 9 3 2" xfId="13992"/>
    <cellStyle name="Percent 9 7 9 4" xfId="13993"/>
    <cellStyle name="Percent 9 8" xfId="13994"/>
    <cellStyle name="Percent 9 8 10" xfId="13995"/>
    <cellStyle name="Percent 9 8 10 2" xfId="13996"/>
    <cellStyle name="Percent 9 8 11" xfId="13997"/>
    <cellStyle name="Percent 9 8 12" xfId="13998"/>
    <cellStyle name="Percent 9 8 13" xfId="13999"/>
    <cellStyle name="Percent 9 8 2" xfId="14000"/>
    <cellStyle name="Percent 9 8 2 10" xfId="14001"/>
    <cellStyle name="Percent 9 8 2 11" xfId="14002"/>
    <cellStyle name="Percent 9 8 2 2" xfId="14003"/>
    <cellStyle name="Percent 9 8 2 2 2" xfId="14004"/>
    <cellStyle name="Percent 9 8 2 2 2 2" xfId="14005"/>
    <cellStyle name="Percent 9 8 2 2 3" xfId="14006"/>
    <cellStyle name="Percent 9 8 2 2 3 2" xfId="14007"/>
    <cellStyle name="Percent 9 8 2 2 4" xfId="14008"/>
    <cellStyle name="Percent 9 8 2 3" xfId="14009"/>
    <cellStyle name="Percent 9 8 2 3 2" xfId="14010"/>
    <cellStyle name="Percent 9 8 2 3 2 2" xfId="14011"/>
    <cellStyle name="Percent 9 8 2 3 3" xfId="14012"/>
    <cellStyle name="Percent 9 8 2 3 3 2" xfId="14013"/>
    <cellStyle name="Percent 9 8 2 3 4" xfId="14014"/>
    <cellStyle name="Percent 9 8 2 4" xfId="14015"/>
    <cellStyle name="Percent 9 8 2 4 2" xfId="14016"/>
    <cellStyle name="Percent 9 8 2 4 2 2" xfId="14017"/>
    <cellStyle name="Percent 9 8 2 4 3" xfId="14018"/>
    <cellStyle name="Percent 9 8 2 4 3 2" xfId="14019"/>
    <cellStyle name="Percent 9 8 2 4 4" xfId="14020"/>
    <cellStyle name="Percent 9 8 2 4 4 2" xfId="14021"/>
    <cellStyle name="Percent 9 8 2 4 5" xfId="14022"/>
    <cellStyle name="Percent 9 8 2 5" xfId="14023"/>
    <cellStyle name="Percent 9 8 2 5 2" xfId="14024"/>
    <cellStyle name="Percent 9 8 2 5 2 2" xfId="14025"/>
    <cellStyle name="Percent 9 8 2 5 3" xfId="14026"/>
    <cellStyle name="Percent 9 8 2 5 3 2" xfId="14027"/>
    <cellStyle name="Percent 9 8 2 5 4" xfId="14028"/>
    <cellStyle name="Percent 9 8 2 6" xfId="14029"/>
    <cellStyle name="Percent 9 8 2 6 2" xfId="14030"/>
    <cellStyle name="Percent 9 8 2 7" xfId="14031"/>
    <cellStyle name="Percent 9 8 2 7 2" xfId="14032"/>
    <cellStyle name="Percent 9 8 2 8" xfId="14033"/>
    <cellStyle name="Percent 9 8 2 8 2" xfId="14034"/>
    <cellStyle name="Percent 9 8 2 9" xfId="14035"/>
    <cellStyle name="Percent 9 8 3" xfId="14036"/>
    <cellStyle name="Percent 9 8 3 2" xfId="14037"/>
    <cellStyle name="Percent 9 8 3 2 2" xfId="14038"/>
    <cellStyle name="Percent 9 8 3 3" xfId="14039"/>
    <cellStyle name="Percent 9 8 3 3 2" xfId="14040"/>
    <cellStyle name="Percent 9 8 3 4" xfId="14041"/>
    <cellStyle name="Percent 9 8 3 5" xfId="14042"/>
    <cellStyle name="Percent 9 8 4" xfId="14043"/>
    <cellStyle name="Percent 9 8 4 2" xfId="14044"/>
    <cellStyle name="Percent 9 8 4 2 2" xfId="14045"/>
    <cellStyle name="Percent 9 8 4 3" xfId="14046"/>
    <cellStyle name="Percent 9 8 4 3 2" xfId="14047"/>
    <cellStyle name="Percent 9 8 4 4" xfId="14048"/>
    <cellStyle name="Percent 9 8 5" xfId="14049"/>
    <cellStyle name="Percent 9 8 5 2" xfId="14050"/>
    <cellStyle name="Percent 9 8 5 2 2" xfId="14051"/>
    <cellStyle name="Percent 9 8 5 3" xfId="14052"/>
    <cellStyle name="Percent 9 8 5 3 2" xfId="14053"/>
    <cellStyle name="Percent 9 8 5 4" xfId="14054"/>
    <cellStyle name="Percent 9 8 6" xfId="14055"/>
    <cellStyle name="Percent 9 8 6 2" xfId="14056"/>
    <cellStyle name="Percent 9 8 6 2 2" xfId="14057"/>
    <cellStyle name="Percent 9 8 6 3" xfId="14058"/>
    <cellStyle name="Percent 9 8 6 3 2" xfId="14059"/>
    <cellStyle name="Percent 9 8 6 4" xfId="14060"/>
    <cellStyle name="Percent 9 8 6 4 2" xfId="14061"/>
    <cellStyle name="Percent 9 8 6 5" xfId="14062"/>
    <cellStyle name="Percent 9 8 7" xfId="14063"/>
    <cellStyle name="Percent 9 8 7 2" xfId="14064"/>
    <cellStyle name="Percent 9 8 7 2 2" xfId="14065"/>
    <cellStyle name="Percent 9 8 7 3" xfId="14066"/>
    <cellStyle name="Percent 9 8 7 3 2" xfId="14067"/>
    <cellStyle name="Percent 9 8 7 4" xfId="14068"/>
    <cellStyle name="Percent 9 8 8" xfId="14069"/>
    <cellStyle name="Percent 9 8 8 2" xfId="14070"/>
    <cellStyle name="Percent 9 8 9" xfId="14071"/>
    <cellStyle name="Percent 9 8 9 2" xfId="14072"/>
    <cellStyle name="Percent 9 9" xfId="14073"/>
    <cellStyle name="Percent 9 9 10" xfId="14074"/>
    <cellStyle name="Percent 9 9 11" xfId="14075"/>
    <cellStyle name="Percent 9 9 12" xfId="14076"/>
    <cellStyle name="Percent 9 9 2" xfId="14077"/>
    <cellStyle name="Percent 9 9 2 2" xfId="14078"/>
    <cellStyle name="Percent 9 9 2 2 2" xfId="14079"/>
    <cellStyle name="Percent 9 9 2 3" xfId="14080"/>
    <cellStyle name="Percent 9 9 2 3 2" xfId="14081"/>
    <cellStyle name="Percent 9 9 2 4" xfId="14082"/>
    <cellStyle name="Percent 9 9 2 5" xfId="14083"/>
    <cellStyle name="Percent 9 9 3" xfId="14084"/>
    <cellStyle name="Percent 9 9 3 2" xfId="14085"/>
    <cellStyle name="Percent 9 9 3 2 2" xfId="14086"/>
    <cellStyle name="Percent 9 9 3 3" xfId="14087"/>
    <cellStyle name="Percent 9 9 3 3 2" xfId="14088"/>
    <cellStyle name="Percent 9 9 3 4" xfId="14089"/>
    <cellStyle name="Percent 9 9 4" xfId="14090"/>
    <cellStyle name="Percent 9 9 4 2" xfId="14091"/>
    <cellStyle name="Percent 9 9 4 2 2" xfId="14092"/>
    <cellStyle name="Percent 9 9 4 3" xfId="14093"/>
    <cellStyle name="Percent 9 9 4 3 2" xfId="14094"/>
    <cellStyle name="Percent 9 9 4 4" xfId="14095"/>
    <cellStyle name="Percent 9 9 5" xfId="14096"/>
    <cellStyle name="Percent 9 9 5 2" xfId="14097"/>
    <cellStyle name="Percent 9 9 5 2 2" xfId="14098"/>
    <cellStyle name="Percent 9 9 5 3" xfId="14099"/>
    <cellStyle name="Percent 9 9 5 3 2" xfId="14100"/>
    <cellStyle name="Percent 9 9 5 4" xfId="14101"/>
    <cellStyle name="Percent 9 9 5 4 2" xfId="14102"/>
    <cellStyle name="Percent 9 9 5 5" xfId="14103"/>
    <cellStyle name="Percent 9 9 6" xfId="14104"/>
    <cellStyle name="Percent 9 9 6 2" xfId="14105"/>
    <cellStyle name="Percent 9 9 6 2 2" xfId="14106"/>
    <cellStyle name="Percent 9 9 6 3" xfId="14107"/>
    <cellStyle name="Percent 9 9 6 3 2" xfId="14108"/>
    <cellStyle name="Percent 9 9 6 4" xfId="14109"/>
    <cellStyle name="Percent 9 9 7" xfId="14110"/>
    <cellStyle name="Percent 9 9 7 2" xfId="14111"/>
    <cellStyle name="Percent 9 9 8" xfId="14112"/>
    <cellStyle name="Percent 9 9 8 2" xfId="14113"/>
    <cellStyle name="Percent 9 9 9" xfId="14114"/>
    <cellStyle name="Percent 9 9 9 2" xfId="14115"/>
    <cellStyle name="Percentagem 2 2" xfId="14116"/>
    <cellStyle name="Percentagem 2 2 10" xfId="14117"/>
    <cellStyle name="Percentagem 2 2 11" xfId="14118"/>
    <cellStyle name="Percentagem 2 2 12" xfId="14119"/>
    <cellStyle name="Percentagem 2 2 2" xfId="14120"/>
    <cellStyle name="Percentagem 2 2 2 2" xfId="14121"/>
    <cellStyle name="Percentagem 2 2 2 2 2" xfId="14122"/>
    <cellStyle name="Percentagem 2 2 2 3" xfId="14123"/>
    <cellStyle name="Percentagem 2 2 2 3 2" xfId="14124"/>
    <cellStyle name="Percentagem 2 2 2 4" xfId="14125"/>
    <cellStyle name="Percentagem 2 2 2 5" xfId="14126"/>
    <cellStyle name="Percentagem 2 2 3" xfId="14127"/>
    <cellStyle name="Percentagem 2 2 3 2" xfId="14128"/>
    <cellStyle name="Percentagem 2 2 3 2 2" xfId="14129"/>
    <cellStyle name="Percentagem 2 2 3 3" xfId="14130"/>
    <cellStyle name="Percentagem 2 2 3 3 2" xfId="14131"/>
    <cellStyle name="Percentagem 2 2 3 4" xfId="14132"/>
    <cellStyle name="Percentagem 2 2 4" xfId="14133"/>
    <cellStyle name="Percentagem 2 2 4 2" xfId="14134"/>
    <cellStyle name="Percentagem 2 2 4 2 2" xfId="14135"/>
    <cellStyle name="Percentagem 2 2 4 3" xfId="14136"/>
    <cellStyle name="Percentagem 2 2 4 3 2" xfId="14137"/>
    <cellStyle name="Percentagem 2 2 4 4" xfId="14138"/>
    <cellStyle name="Percentagem 2 2 5" xfId="14139"/>
    <cellStyle name="Percentagem 2 2 5 2" xfId="14140"/>
    <cellStyle name="Percentagem 2 2 5 2 2" xfId="14141"/>
    <cellStyle name="Percentagem 2 2 5 3" xfId="14142"/>
    <cellStyle name="Percentagem 2 2 5 3 2" xfId="14143"/>
    <cellStyle name="Percentagem 2 2 5 4" xfId="14144"/>
    <cellStyle name="Percentagem 2 2 5 4 2" xfId="14145"/>
    <cellStyle name="Percentagem 2 2 5 5" xfId="14146"/>
    <cellStyle name="Percentagem 2 2 6" xfId="14147"/>
    <cellStyle name="Percentagem 2 2 6 2" xfId="14148"/>
    <cellStyle name="Percentagem 2 2 6 2 2" xfId="14149"/>
    <cellStyle name="Percentagem 2 2 6 3" xfId="14150"/>
    <cellStyle name="Percentagem 2 2 6 3 2" xfId="14151"/>
    <cellStyle name="Percentagem 2 2 6 4" xfId="14152"/>
    <cellStyle name="Percentagem 2 2 7" xfId="14153"/>
    <cellStyle name="Percentagem 2 2 7 2" xfId="14154"/>
    <cellStyle name="Percentagem 2 2 8" xfId="14155"/>
    <cellStyle name="Percentagem 2 2 8 2" xfId="14156"/>
    <cellStyle name="Percentagem 2 2 9" xfId="14157"/>
    <cellStyle name="Percentagem 2 2 9 2" xfId="14158"/>
    <cellStyle name="Percentagem 2 3" xfId="14159"/>
    <cellStyle name="Percentagem 2 3 10" xfId="14160"/>
    <cellStyle name="Percentagem 2 3 11" xfId="14161"/>
    <cellStyle name="Percentagem 2 3 12" xfId="14162"/>
    <cellStyle name="Percentagem 2 3 2" xfId="14163"/>
    <cellStyle name="Percentagem 2 3 2 2" xfId="14164"/>
    <cellStyle name="Percentagem 2 3 2 2 2" xfId="14165"/>
    <cellStyle name="Percentagem 2 3 2 3" xfId="14166"/>
    <cellStyle name="Percentagem 2 3 2 3 2" xfId="14167"/>
    <cellStyle name="Percentagem 2 3 2 4" xfId="14168"/>
    <cellStyle name="Percentagem 2 3 2 5" xfId="14169"/>
    <cellStyle name="Percentagem 2 3 3" xfId="14170"/>
    <cellStyle name="Percentagem 2 3 3 2" xfId="14171"/>
    <cellStyle name="Percentagem 2 3 3 2 2" xfId="14172"/>
    <cellStyle name="Percentagem 2 3 3 3" xfId="14173"/>
    <cellStyle name="Percentagem 2 3 3 3 2" xfId="14174"/>
    <cellStyle name="Percentagem 2 3 3 4" xfId="14175"/>
    <cellStyle name="Percentagem 2 3 4" xfId="14176"/>
    <cellStyle name="Percentagem 2 3 4 2" xfId="14177"/>
    <cellStyle name="Percentagem 2 3 4 2 2" xfId="14178"/>
    <cellStyle name="Percentagem 2 3 4 3" xfId="14179"/>
    <cellStyle name="Percentagem 2 3 4 3 2" xfId="14180"/>
    <cellStyle name="Percentagem 2 3 4 4" xfId="14181"/>
    <cellStyle name="Percentagem 2 3 5" xfId="14182"/>
    <cellStyle name="Percentagem 2 3 5 2" xfId="14183"/>
    <cellStyle name="Percentagem 2 3 5 2 2" xfId="14184"/>
    <cellStyle name="Percentagem 2 3 5 3" xfId="14185"/>
    <cellStyle name="Percentagem 2 3 5 3 2" xfId="14186"/>
    <cellStyle name="Percentagem 2 3 5 4" xfId="14187"/>
    <cellStyle name="Percentagem 2 3 5 4 2" xfId="14188"/>
    <cellStyle name="Percentagem 2 3 5 5" xfId="14189"/>
    <cellStyle name="Percentagem 2 3 6" xfId="14190"/>
    <cellStyle name="Percentagem 2 3 6 2" xfId="14191"/>
    <cellStyle name="Percentagem 2 3 6 2 2" xfId="14192"/>
    <cellStyle name="Percentagem 2 3 6 3" xfId="14193"/>
    <cellStyle name="Percentagem 2 3 6 3 2" xfId="14194"/>
    <cellStyle name="Percentagem 2 3 6 4" xfId="14195"/>
    <cellStyle name="Percentagem 2 3 7" xfId="14196"/>
    <cellStyle name="Percentagem 2 3 7 2" xfId="14197"/>
    <cellStyle name="Percentagem 2 3 8" xfId="14198"/>
    <cellStyle name="Percentagem 2 3 8 2" xfId="14199"/>
    <cellStyle name="Percentagem 2 3 9" xfId="14200"/>
    <cellStyle name="Percentagem 2 3 9 2" xfId="14201"/>
    <cellStyle name="Pilkku_Layo9704" xfId="14202"/>
    <cellStyle name="Pyör. luku_Layo9704" xfId="14203"/>
    <cellStyle name="Pyör. valuutta_Layo9704" xfId="14204"/>
    <cellStyle name="Rossz" xfId="14205"/>
    <cellStyle name="Schlecht" xfId="14206"/>
    <cellStyle name="Schlecht 10" xfId="14207"/>
    <cellStyle name="Schlecht 11" xfId="14208"/>
    <cellStyle name="Schlecht 12" xfId="14209"/>
    <cellStyle name="Schlecht 2" xfId="14210"/>
    <cellStyle name="Schlecht 2 2" xfId="14211"/>
    <cellStyle name="Schlecht 2 2 2" xfId="14212"/>
    <cellStyle name="Schlecht 2 3" xfId="14213"/>
    <cellStyle name="Schlecht 2 3 2" xfId="14214"/>
    <cellStyle name="Schlecht 2 4" xfId="14215"/>
    <cellStyle name="Schlecht 2 5" xfId="14216"/>
    <cellStyle name="Schlecht 3" xfId="14217"/>
    <cellStyle name="Schlecht 3 2" xfId="14218"/>
    <cellStyle name="Schlecht 3 2 2" xfId="14219"/>
    <cellStyle name="Schlecht 3 3" xfId="14220"/>
    <cellStyle name="Schlecht 3 3 2" xfId="14221"/>
    <cellStyle name="Schlecht 3 4" xfId="14222"/>
    <cellStyle name="Schlecht 4" xfId="14223"/>
    <cellStyle name="Schlecht 4 2" xfId="14224"/>
    <cellStyle name="Schlecht 4 2 2" xfId="14225"/>
    <cellStyle name="Schlecht 4 3" xfId="14226"/>
    <cellStyle name="Schlecht 4 3 2" xfId="14227"/>
    <cellStyle name="Schlecht 4 4" xfId="14228"/>
    <cellStyle name="Schlecht 5" xfId="14229"/>
    <cellStyle name="Schlecht 5 2" xfId="14230"/>
    <cellStyle name="Schlecht 5 2 2" xfId="14231"/>
    <cellStyle name="Schlecht 5 3" xfId="14232"/>
    <cellStyle name="Schlecht 5 3 2" xfId="14233"/>
    <cellStyle name="Schlecht 5 4" xfId="14234"/>
    <cellStyle name="Schlecht 5 4 2" xfId="14235"/>
    <cellStyle name="Schlecht 5 5" xfId="14236"/>
    <cellStyle name="Schlecht 6" xfId="14237"/>
    <cellStyle name="Schlecht 6 2" xfId="14238"/>
    <cellStyle name="Schlecht 6 2 2" xfId="14239"/>
    <cellStyle name="Schlecht 6 3" xfId="14240"/>
    <cellStyle name="Schlecht 6 3 2" xfId="14241"/>
    <cellStyle name="Schlecht 6 4" xfId="14242"/>
    <cellStyle name="Schlecht 7" xfId="14243"/>
    <cellStyle name="Schlecht 7 2" xfId="14244"/>
    <cellStyle name="Schlecht 8" xfId="14245"/>
    <cellStyle name="Schlecht 8 2" xfId="14246"/>
    <cellStyle name="Schlecht 9" xfId="14247"/>
    <cellStyle name="Schlecht 9 2" xfId="14248"/>
    <cellStyle name="Semleges" xfId="14249"/>
    <cellStyle name="Shade" xfId="14250"/>
    <cellStyle name="Shade 10" xfId="14251"/>
    <cellStyle name="Shade 11" xfId="14252"/>
    <cellStyle name="Shade 12" xfId="14253"/>
    <cellStyle name="Shade 2" xfId="14254"/>
    <cellStyle name="Shade 2 2" xfId="14255"/>
    <cellStyle name="Shade 2 2 2" xfId="14256"/>
    <cellStyle name="Shade 2 3" xfId="14257"/>
    <cellStyle name="Shade 2 3 2" xfId="14258"/>
    <cellStyle name="Shade 2 4" xfId="14259"/>
    <cellStyle name="Shade 2 5" xfId="14260"/>
    <cellStyle name="Shade 3" xfId="14261"/>
    <cellStyle name="Shade 3 2" xfId="14262"/>
    <cellStyle name="Shade 3 2 2" xfId="14263"/>
    <cellStyle name="Shade 3 3" xfId="14264"/>
    <cellStyle name="Shade 3 3 2" xfId="14265"/>
    <cellStyle name="Shade 3 4" xfId="14266"/>
    <cellStyle name="Shade 4" xfId="14267"/>
    <cellStyle name="Shade 4 2" xfId="14268"/>
    <cellStyle name="Shade 4 2 2" xfId="14269"/>
    <cellStyle name="Shade 4 3" xfId="14270"/>
    <cellStyle name="Shade 4 3 2" xfId="14271"/>
    <cellStyle name="Shade 4 4" xfId="14272"/>
    <cellStyle name="Shade 5" xfId="14273"/>
    <cellStyle name="Shade 5 2" xfId="14274"/>
    <cellStyle name="Shade 5 2 2" xfId="14275"/>
    <cellStyle name="Shade 5 3" xfId="14276"/>
    <cellStyle name="Shade 5 3 2" xfId="14277"/>
    <cellStyle name="Shade 5 4" xfId="14278"/>
    <cellStyle name="Shade 5 4 2" xfId="14279"/>
    <cellStyle name="Shade 5 5" xfId="14280"/>
    <cellStyle name="Shade 6" xfId="14281"/>
    <cellStyle name="Shade 6 2" xfId="14282"/>
    <cellStyle name="Shade 6 2 2" xfId="14283"/>
    <cellStyle name="Shade 6 3" xfId="14284"/>
    <cellStyle name="Shade 6 3 2" xfId="14285"/>
    <cellStyle name="Shade 6 4" xfId="14286"/>
    <cellStyle name="Shade 7" xfId="14287"/>
    <cellStyle name="Shade 7 2" xfId="14288"/>
    <cellStyle name="Shade 8" xfId="14289"/>
    <cellStyle name="Shade 8 2" xfId="14290"/>
    <cellStyle name="Shade 9" xfId="14291"/>
    <cellStyle name="Shade 9 2" xfId="14292"/>
    <cellStyle name="source" xfId="14293"/>
    <cellStyle name="source 10" xfId="14294"/>
    <cellStyle name="source 11" xfId="14295"/>
    <cellStyle name="source 12" xfId="14296"/>
    <cellStyle name="source 2" xfId="14297"/>
    <cellStyle name="source 2 2" xfId="14298"/>
    <cellStyle name="source 2 2 2" xfId="14299"/>
    <cellStyle name="source 2 3" xfId="14300"/>
    <cellStyle name="source 2 3 2" xfId="14301"/>
    <cellStyle name="source 2 4" xfId="14302"/>
    <cellStyle name="source 2 5" xfId="14303"/>
    <cellStyle name="source 2 6" xfId="14304"/>
    <cellStyle name="source 3" xfId="14305"/>
    <cellStyle name="source 3 2" xfId="14306"/>
    <cellStyle name="source 3 2 2" xfId="14307"/>
    <cellStyle name="source 3 3" xfId="14308"/>
    <cellStyle name="source 3 3 2" xfId="14309"/>
    <cellStyle name="source 3 4" xfId="14310"/>
    <cellStyle name="source 4" xfId="14311"/>
    <cellStyle name="source 4 2" xfId="14312"/>
    <cellStyle name="source 4 2 2" xfId="14313"/>
    <cellStyle name="source 4 3" xfId="14314"/>
    <cellStyle name="source 4 3 2" xfId="14315"/>
    <cellStyle name="source 4 4" xfId="14316"/>
    <cellStyle name="source 5" xfId="14317"/>
    <cellStyle name="source 5 2" xfId="14318"/>
    <cellStyle name="source 5 2 2" xfId="14319"/>
    <cellStyle name="source 5 3" xfId="14320"/>
    <cellStyle name="source 5 3 2" xfId="14321"/>
    <cellStyle name="source 5 4" xfId="14322"/>
    <cellStyle name="source 5 4 2" xfId="14323"/>
    <cellStyle name="source 5 5" xfId="14324"/>
    <cellStyle name="source 6" xfId="14325"/>
    <cellStyle name="source 6 2" xfId="14326"/>
    <cellStyle name="source 6 2 2" xfId="14327"/>
    <cellStyle name="source 6 3" xfId="14328"/>
    <cellStyle name="source 6 3 2" xfId="14329"/>
    <cellStyle name="source 6 4" xfId="14330"/>
    <cellStyle name="source 7" xfId="14331"/>
    <cellStyle name="source 7 2" xfId="14332"/>
    <cellStyle name="source 8" xfId="14333"/>
    <cellStyle name="source 8 2" xfId="14334"/>
    <cellStyle name="source 9" xfId="14335"/>
    <cellStyle name="source 9 2" xfId="14336"/>
    <cellStyle name="Standaard_Blad1" xfId="14337"/>
    <cellStyle name="Standard 2" xfId="14338"/>
    <cellStyle name="Standard 2 10" xfId="14339"/>
    <cellStyle name="Standard 2 11" xfId="14340"/>
    <cellStyle name="Standard 2 2" xfId="14341"/>
    <cellStyle name="Standard 2 2 2" xfId="14342"/>
    <cellStyle name="Standard 2 2 2 2" xfId="14343"/>
    <cellStyle name="Standard 2 2 3" xfId="14344"/>
    <cellStyle name="Standard 2 2 3 2" xfId="14345"/>
    <cellStyle name="Standard 2 2 4" xfId="14346"/>
    <cellStyle name="Standard 2 2 5" xfId="14347"/>
    <cellStyle name="Standard 2 3" xfId="14348"/>
    <cellStyle name="Standard 2 3 2" xfId="14349"/>
    <cellStyle name="Standard 2 3 2 2" xfId="14350"/>
    <cellStyle name="Standard 2 3 3" xfId="14351"/>
    <cellStyle name="Standard 2 3 3 2" xfId="14352"/>
    <cellStyle name="Standard 2 3 4" xfId="14353"/>
    <cellStyle name="Standard 2 4" xfId="14354"/>
    <cellStyle name="Standard 2 4 2" xfId="14355"/>
    <cellStyle name="Standard 2 4 2 2" xfId="14356"/>
    <cellStyle name="Standard 2 4 3" xfId="14357"/>
    <cellStyle name="Standard 2 4 3 2" xfId="14358"/>
    <cellStyle name="Standard 2 4 4" xfId="14359"/>
    <cellStyle name="Standard 2 4 4 2" xfId="14360"/>
    <cellStyle name="Standard 2 4 5" xfId="14361"/>
    <cellStyle name="Standard 2 5" xfId="14362"/>
    <cellStyle name="Standard 2 5 2" xfId="14363"/>
    <cellStyle name="Standard 2 5 2 2" xfId="14364"/>
    <cellStyle name="Standard 2 5 3" xfId="14365"/>
    <cellStyle name="Standard 2 5 3 2" xfId="14366"/>
    <cellStyle name="Standard 2 5 4" xfId="14367"/>
    <cellStyle name="Standard 2 6" xfId="14368"/>
    <cellStyle name="Standard 2 6 2" xfId="14369"/>
    <cellStyle name="Standard 2 7" xfId="14370"/>
    <cellStyle name="Standard 2 7 2" xfId="14371"/>
    <cellStyle name="Standard 2 8" xfId="14372"/>
    <cellStyle name="Standard 2 8 2" xfId="14373"/>
    <cellStyle name="Standard 2 9" xfId="14374"/>
    <cellStyle name="Standard 3" xfId="14375"/>
    <cellStyle name="Standard 3 10" xfId="14376"/>
    <cellStyle name="Standard 3 11" xfId="14377"/>
    <cellStyle name="Standard 3 2" xfId="14378"/>
    <cellStyle name="Standard 3 2 2" xfId="14379"/>
    <cellStyle name="Standard 3 2 2 2" xfId="14380"/>
    <cellStyle name="Standard 3 2 3" xfId="14381"/>
    <cellStyle name="Standard 3 2 3 2" xfId="14382"/>
    <cellStyle name="Standard 3 2 4" xfId="14383"/>
    <cellStyle name="Standard 3 2 5" xfId="14384"/>
    <cellStyle name="Standard 3 3" xfId="14385"/>
    <cellStyle name="Standard 3 3 2" xfId="14386"/>
    <cellStyle name="Standard 3 3 2 2" xfId="14387"/>
    <cellStyle name="Standard 3 3 3" xfId="14388"/>
    <cellStyle name="Standard 3 3 3 2" xfId="14389"/>
    <cellStyle name="Standard 3 3 4" xfId="14390"/>
    <cellStyle name="Standard 3 4" xfId="14391"/>
    <cellStyle name="Standard 3 4 2" xfId="14392"/>
    <cellStyle name="Standard 3 4 2 2" xfId="14393"/>
    <cellStyle name="Standard 3 4 3" xfId="14394"/>
    <cellStyle name="Standard 3 4 3 2" xfId="14395"/>
    <cellStyle name="Standard 3 4 4" xfId="14396"/>
    <cellStyle name="Standard 3 4 4 2" xfId="14397"/>
    <cellStyle name="Standard 3 4 5" xfId="14398"/>
    <cellStyle name="Standard 3 5" xfId="14399"/>
    <cellStyle name="Standard 3 5 2" xfId="14400"/>
    <cellStyle name="Standard 3 5 2 2" xfId="14401"/>
    <cellStyle name="Standard 3 5 3" xfId="14402"/>
    <cellStyle name="Standard 3 5 3 2" xfId="14403"/>
    <cellStyle name="Standard 3 5 4" xfId="14404"/>
    <cellStyle name="Standard 3 6" xfId="14405"/>
    <cellStyle name="Standard 3 6 2" xfId="14406"/>
    <cellStyle name="Standard 3 7" xfId="14407"/>
    <cellStyle name="Standard 3 7 2" xfId="14408"/>
    <cellStyle name="Standard 3 8" xfId="14409"/>
    <cellStyle name="Standard 3 8 2" xfId="14410"/>
    <cellStyle name="Standard 3 9" xfId="14411"/>
    <cellStyle name="Standard_Sce_D_Extraction" xfId="14412"/>
    <cellStyle name="Style 1" xfId="14413"/>
    <cellStyle name="Style 1 10" xfId="14414"/>
    <cellStyle name="Style 1 11" xfId="14415"/>
    <cellStyle name="Style 1 12" xfId="14416"/>
    <cellStyle name="Style 1 2" xfId="14417"/>
    <cellStyle name="Style 1 2 2" xfId="14418"/>
    <cellStyle name="Style 1 2 2 2" xfId="14419"/>
    <cellStyle name="Style 1 2 3" xfId="14420"/>
    <cellStyle name="Style 1 2 3 2" xfId="14421"/>
    <cellStyle name="Style 1 2 4" xfId="14422"/>
    <cellStyle name="Style 1 2 5" xfId="14423"/>
    <cellStyle name="Style 1 3" xfId="14424"/>
    <cellStyle name="Style 1 3 2" xfId="14425"/>
    <cellStyle name="Style 1 3 2 2" xfId="14426"/>
    <cellStyle name="Style 1 3 3" xfId="14427"/>
    <cellStyle name="Style 1 3 3 2" xfId="14428"/>
    <cellStyle name="Style 1 3 4" xfId="14429"/>
    <cellStyle name="Style 1 4" xfId="14430"/>
    <cellStyle name="Style 1 4 2" xfId="14431"/>
    <cellStyle name="Style 1 4 2 2" xfId="14432"/>
    <cellStyle name="Style 1 4 3" xfId="14433"/>
    <cellStyle name="Style 1 4 3 2" xfId="14434"/>
    <cellStyle name="Style 1 4 4" xfId="14435"/>
    <cellStyle name="Style 1 5" xfId="14436"/>
    <cellStyle name="Style 1 5 2" xfId="14437"/>
    <cellStyle name="Style 1 5 2 2" xfId="14438"/>
    <cellStyle name="Style 1 5 3" xfId="14439"/>
    <cellStyle name="Style 1 5 3 2" xfId="14440"/>
    <cellStyle name="Style 1 5 4" xfId="14441"/>
    <cellStyle name="Style 1 5 4 2" xfId="14442"/>
    <cellStyle name="Style 1 5 5" xfId="14443"/>
    <cellStyle name="Style 1 6" xfId="14444"/>
    <cellStyle name="Style 1 6 2" xfId="14445"/>
    <cellStyle name="Style 1 6 2 2" xfId="14446"/>
    <cellStyle name="Style 1 6 3" xfId="14447"/>
    <cellStyle name="Style 1 6 3 2" xfId="14448"/>
    <cellStyle name="Style 1 6 4" xfId="14449"/>
    <cellStyle name="Style 1 7" xfId="14450"/>
    <cellStyle name="Style 1 7 2" xfId="14451"/>
    <cellStyle name="Style 1 8" xfId="14452"/>
    <cellStyle name="Style 1 8 2" xfId="14453"/>
    <cellStyle name="Style 1 9" xfId="14454"/>
    <cellStyle name="Style 1 9 2" xfId="14455"/>
    <cellStyle name="Style 103" xfId="14456"/>
    <cellStyle name="Style 103 2" xfId="14457"/>
    <cellStyle name="Style 103 3" xfId="14458"/>
    <cellStyle name="Style 104" xfId="14459"/>
    <cellStyle name="Style 104 2" xfId="14460"/>
    <cellStyle name="Style 104 3" xfId="14461"/>
    <cellStyle name="Style 105" xfId="14462"/>
    <cellStyle name="Style 105 2" xfId="14463"/>
    <cellStyle name="Style 106" xfId="14464"/>
    <cellStyle name="Style 106 2" xfId="14465"/>
    <cellStyle name="Style 107" xfId="14466"/>
    <cellStyle name="Style 107 2" xfId="14467"/>
    <cellStyle name="Style 108" xfId="14468"/>
    <cellStyle name="Style 108 2" xfId="14469"/>
    <cellStyle name="Style 108 3" xfId="14470"/>
    <cellStyle name="Style 109" xfId="14471"/>
    <cellStyle name="Style 109 2" xfId="14472"/>
    <cellStyle name="Style 110" xfId="14473"/>
    <cellStyle name="Style 110 2" xfId="14474"/>
    <cellStyle name="Style 114" xfId="14475"/>
    <cellStyle name="Style 114 2" xfId="14476"/>
    <cellStyle name="Style 114 3" xfId="14477"/>
    <cellStyle name="Style 115" xfId="14478"/>
    <cellStyle name="Style 115 2" xfId="14479"/>
    <cellStyle name="Style 115 3" xfId="14480"/>
    <cellStyle name="Style 116" xfId="14481"/>
    <cellStyle name="Style 116 2" xfId="14482"/>
    <cellStyle name="Style 117" xfId="14483"/>
    <cellStyle name="Style 117 2" xfId="14484"/>
    <cellStyle name="Style 118" xfId="14485"/>
    <cellStyle name="Style 118 2" xfId="14486"/>
    <cellStyle name="Style 119" xfId="14487"/>
    <cellStyle name="Style 119 2" xfId="14488"/>
    <cellStyle name="Style 119 3" xfId="14489"/>
    <cellStyle name="Style 120" xfId="14490"/>
    <cellStyle name="Style 120 2" xfId="14491"/>
    <cellStyle name="Style 121" xfId="14492"/>
    <cellStyle name="Style 121 2" xfId="14493"/>
    <cellStyle name="Style 126" xfId="14494"/>
    <cellStyle name="Style 126 2" xfId="14495"/>
    <cellStyle name="Style 126 3" xfId="14496"/>
    <cellStyle name="Style 127" xfId="14497"/>
    <cellStyle name="Style 127 2" xfId="14498"/>
    <cellStyle name="Style 128" xfId="14499"/>
    <cellStyle name="Style 128 2" xfId="14500"/>
    <cellStyle name="Style 129" xfId="14501"/>
    <cellStyle name="Style 129 2" xfId="14502"/>
    <cellStyle name="Style 130" xfId="14503"/>
    <cellStyle name="Style 130 2" xfId="14504"/>
    <cellStyle name="Style 130 3" xfId="14505"/>
    <cellStyle name="Style 131" xfId="14506"/>
    <cellStyle name="Style 131 2" xfId="14507"/>
    <cellStyle name="Style 132" xfId="14508"/>
    <cellStyle name="Style 132 2" xfId="14509"/>
    <cellStyle name="Style 137" xfId="14510"/>
    <cellStyle name="Style 137 2" xfId="14511"/>
    <cellStyle name="Style 137 3" xfId="14512"/>
    <cellStyle name="Style 138" xfId="14513"/>
    <cellStyle name="Style 138 2" xfId="14514"/>
    <cellStyle name="Style 139" xfId="14515"/>
    <cellStyle name="Style 139 2" xfId="14516"/>
    <cellStyle name="Style 140" xfId="14517"/>
    <cellStyle name="Style 140 2" xfId="14518"/>
    <cellStyle name="Style 141" xfId="14519"/>
    <cellStyle name="Style 141 2" xfId="14520"/>
    <cellStyle name="Style 141 3" xfId="14521"/>
    <cellStyle name="Style 142" xfId="14522"/>
    <cellStyle name="Style 142 2" xfId="14523"/>
    <cellStyle name="Style 143" xfId="14524"/>
    <cellStyle name="Style 143 2" xfId="14525"/>
    <cellStyle name="Style 148" xfId="14526"/>
    <cellStyle name="Style 148 2" xfId="14527"/>
    <cellStyle name="Style 148 3" xfId="14528"/>
    <cellStyle name="Style 149" xfId="14529"/>
    <cellStyle name="Style 149 2" xfId="14530"/>
    <cellStyle name="Style 150" xfId="14531"/>
    <cellStyle name="Style 150 2" xfId="14532"/>
    <cellStyle name="Style 151" xfId="14533"/>
    <cellStyle name="Style 151 2" xfId="14534"/>
    <cellStyle name="Style 152" xfId="14535"/>
    <cellStyle name="Style 152 2" xfId="14536"/>
    <cellStyle name="Style 152 3" xfId="14537"/>
    <cellStyle name="Style 153" xfId="14538"/>
    <cellStyle name="Style 153 2" xfId="14539"/>
    <cellStyle name="Style 154" xfId="14540"/>
    <cellStyle name="Style 154 2" xfId="14541"/>
    <cellStyle name="Style 159" xfId="14542"/>
    <cellStyle name="Style 159 2" xfId="14543"/>
    <cellStyle name="Style 159 3" xfId="14544"/>
    <cellStyle name="Style 160" xfId="14545"/>
    <cellStyle name="Style 160 2" xfId="14546"/>
    <cellStyle name="Style 161" xfId="14547"/>
    <cellStyle name="Style 161 2" xfId="14548"/>
    <cellStyle name="Style 162" xfId="14549"/>
    <cellStyle name="Style 162 2" xfId="14550"/>
    <cellStyle name="Style 163" xfId="14551"/>
    <cellStyle name="Style 163 2" xfId="14552"/>
    <cellStyle name="Style 163 3" xfId="14553"/>
    <cellStyle name="Style 164" xfId="14554"/>
    <cellStyle name="Style 164 2" xfId="14555"/>
    <cellStyle name="Style 165" xfId="14556"/>
    <cellStyle name="Style 165 2" xfId="14557"/>
    <cellStyle name="Style 21" xfId="14558"/>
    <cellStyle name="Style 21 10" xfId="14559"/>
    <cellStyle name="Style 21 10 2" xfId="14560"/>
    <cellStyle name="Style 21 11" xfId="14561"/>
    <cellStyle name="Style 21 12" xfId="14562"/>
    <cellStyle name="Style 21 13" xfId="14563"/>
    <cellStyle name="Style 21 2" xfId="14564"/>
    <cellStyle name="Style 21 2 10" xfId="14565"/>
    <cellStyle name="Style 21 2 11" xfId="14566"/>
    <cellStyle name="Style 21 2 12" xfId="14567"/>
    <cellStyle name="Style 21 2 2" xfId="14568"/>
    <cellStyle name="Style 21 2 2 2" xfId="14569"/>
    <cellStyle name="Style 21 2 2 2 2" xfId="14570"/>
    <cellStyle name="Style 21 2 2 3" xfId="14571"/>
    <cellStyle name="Style 21 2 2 3 2" xfId="14572"/>
    <cellStyle name="Style 21 2 2 4" xfId="14573"/>
    <cellStyle name="Style 21 2 2 5" xfId="14574"/>
    <cellStyle name="Style 21 2 2 6" xfId="14575"/>
    <cellStyle name="Style 21 2 3" xfId="14576"/>
    <cellStyle name="Style 21 2 3 2" xfId="14577"/>
    <cellStyle name="Style 21 2 3 2 2" xfId="14578"/>
    <cellStyle name="Style 21 2 3 3" xfId="14579"/>
    <cellStyle name="Style 21 2 3 3 2" xfId="14580"/>
    <cellStyle name="Style 21 2 3 4" xfId="14581"/>
    <cellStyle name="Style 21 2 3 5" xfId="14582"/>
    <cellStyle name="Style 21 2 4" xfId="14583"/>
    <cellStyle name="Style 21 2 4 2" xfId="14584"/>
    <cellStyle name="Style 21 2 4 2 2" xfId="14585"/>
    <cellStyle name="Style 21 2 4 3" xfId="14586"/>
    <cellStyle name="Style 21 2 4 3 2" xfId="14587"/>
    <cellStyle name="Style 21 2 4 4" xfId="14588"/>
    <cellStyle name="Style 21 2 5" xfId="14589"/>
    <cellStyle name="Style 21 2 5 2" xfId="14590"/>
    <cellStyle name="Style 21 2 5 2 2" xfId="14591"/>
    <cellStyle name="Style 21 2 5 3" xfId="14592"/>
    <cellStyle name="Style 21 2 5 3 2" xfId="14593"/>
    <cellStyle name="Style 21 2 5 4" xfId="14594"/>
    <cellStyle name="Style 21 2 5 4 2" xfId="14595"/>
    <cellStyle name="Style 21 2 5 5" xfId="14596"/>
    <cellStyle name="Style 21 2 6" xfId="14597"/>
    <cellStyle name="Style 21 2 6 2" xfId="14598"/>
    <cellStyle name="Style 21 2 6 2 2" xfId="14599"/>
    <cellStyle name="Style 21 2 6 3" xfId="14600"/>
    <cellStyle name="Style 21 2 6 3 2" xfId="14601"/>
    <cellStyle name="Style 21 2 6 4" xfId="14602"/>
    <cellStyle name="Style 21 2 7" xfId="14603"/>
    <cellStyle name="Style 21 2 7 2" xfId="14604"/>
    <cellStyle name="Style 21 2 8" xfId="14605"/>
    <cellStyle name="Style 21 2 8 2" xfId="14606"/>
    <cellStyle name="Style 21 2 9" xfId="14607"/>
    <cellStyle name="Style 21 2 9 2" xfId="14608"/>
    <cellStyle name="Style 21 3" xfId="14609"/>
    <cellStyle name="Style 21 3 2" xfId="14610"/>
    <cellStyle name="Style 21 3 2 2" xfId="14611"/>
    <cellStyle name="Style 21 3 2 3" xfId="14612"/>
    <cellStyle name="Style 21 3 3" xfId="14613"/>
    <cellStyle name="Style 21 3 3 2" xfId="14614"/>
    <cellStyle name="Style 21 3 4" xfId="14615"/>
    <cellStyle name="Style 21 3 5" xfId="14616"/>
    <cellStyle name="Style 21 3 6" xfId="14617"/>
    <cellStyle name="Style 21 4" xfId="14618"/>
    <cellStyle name="Style 21 4 2" xfId="14619"/>
    <cellStyle name="Style 21 4 2 2" xfId="14620"/>
    <cellStyle name="Style 21 4 3" xfId="14621"/>
    <cellStyle name="Style 21 4 3 2" xfId="14622"/>
    <cellStyle name="Style 21 4 4" xfId="14623"/>
    <cellStyle name="Style 21 4 5" xfId="14624"/>
    <cellStyle name="Style 21 5" xfId="14625"/>
    <cellStyle name="Style 21 5 2" xfId="14626"/>
    <cellStyle name="Style 21 5 2 2" xfId="14627"/>
    <cellStyle name="Style 21 5 3" xfId="14628"/>
    <cellStyle name="Style 21 5 3 2" xfId="14629"/>
    <cellStyle name="Style 21 5 4" xfId="14630"/>
    <cellStyle name="Style 21 5 5" xfId="14631"/>
    <cellStyle name="Style 21 6" xfId="14632"/>
    <cellStyle name="Style 21 6 2" xfId="14633"/>
    <cellStyle name="Style 21 6 2 2" xfId="14634"/>
    <cellStyle name="Style 21 6 3" xfId="14635"/>
    <cellStyle name="Style 21 6 3 2" xfId="14636"/>
    <cellStyle name="Style 21 6 4" xfId="14637"/>
    <cellStyle name="Style 21 6 4 2" xfId="14638"/>
    <cellStyle name="Style 21 6 5" xfId="14639"/>
    <cellStyle name="Style 21 7" xfId="14640"/>
    <cellStyle name="Style 21 7 2" xfId="14641"/>
    <cellStyle name="Style 21 7 2 2" xfId="14642"/>
    <cellStyle name="Style 21 7 3" xfId="14643"/>
    <cellStyle name="Style 21 7 3 2" xfId="14644"/>
    <cellStyle name="Style 21 7 4" xfId="14645"/>
    <cellStyle name="Style 21 8" xfId="14646"/>
    <cellStyle name="Style 21 8 2" xfId="14647"/>
    <cellStyle name="Style 21 9" xfId="14648"/>
    <cellStyle name="Style 21 9 2" xfId="14649"/>
    <cellStyle name="Style 22" xfId="14650"/>
    <cellStyle name="Style 22 10" xfId="14651"/>
    <cellStyle name="Style 22 11" xfId="14652"/>
    <cellStyle name="Style 22 12" xfId="14653"/>
    <cellStyle name="Style 22 2" xfId="14654"/>
    <cellStyle name="Style 22 2 2" xfId="14655"/>
    <cellStyle name="Style 22 2 2 2" xfId="14656"/>
    <cellStyle name="Style 22 2 3" xfId="14657"/>
    <cellStyle name="Style 22 2 3 2" xfId="14658"/>
    <cellStyle name="Style 22 2 4" xfId="14659"/>
    <cellStyle name="Style 22 2 5" xfId="14660"/>
    <cellStyle name="Style 22 2 6" xfId="14661"/>
    <cellStyle name="Style 22 3" xfId="14662"/>
    <cellStyle name="Style 22 3 2" xfId="14663"/>
    <cellStyle name="Style 22 3 2 2" xfId="14664"/>
    <cellStyle name="Style 22 3 3" xfId="14665"/>
    <cellStyle name="Style 22 3 3 2" xfId="14666"/>
    <cellStyle name="Style 22 3 4" xfId="14667"/>
    <cellStyle name="Style 22 3 5" xfId="14668"/>
    <cellStyle name="Style 22 4" xfId="14669"/>
    <cellStyle name="Style 22 4 2" xfId="14670"/>
    <cellStyle name="Style 22 4 2 2" xfId="14671"/>
    <cellStyle name="Style 22 4 3" xfId="14672"/>
    <cellStyle name="Style 22 4 3 2" xfId="14673"/>
    <cellStyle name="Style 22 4 4" xfId="14674"/>
    <cellStyle name="Style 22 5" xfId="14675"/>
    <cellStyle name="Style 22 5 2" xfId="14676"/>
    <cellStyle name="Style 22 5 2 2" xfId="14677"/>
    <cellStyle name="Style 22 5 3" xfId="14678"/>
    <cellStyle name="Style 22 5 3 2" xfId="14679"/>
    <cellStyle name="Style 22 5 4" xfId="14680"/>
    <cellStyle name="Style 22 5 4 2" xfId="14681"/>
    <cellStyle name="Style 22 5 5" xfId="14682"/>
    <cellStyle name="Style 22 6" xfId="14683"/>
    <cellStyle name="Style 22 6 2" xfId="14684"/>
    <cellStyle name="Style 22 6 2 2" xfId="14685"/>
    <cellStyle name="Style 22 6 3" xfId="14686"/>
    <cellStyle name="Style 22 6 3 2" xfId="14687"/>
    <cellStyle name="Style 22 6 4" xfId="14688"/>
    <cellStyle name="Style 22 7" xfId="14689"/>
    <cellStyle name="Style 22 7 2" xfId="14690"/>
    <cellStyle name="Style 22 8" xfId="14691"/>
    <cellStyle name="Style 22 8 2" xfId="14692"/>
    <cellStyle name="Style 22 9" xfId="14693"/>
    <cellStyle name="Style 22 9 2" xfId="14694"/>
    <cellStyle name="Style 23" xfId="14695"/>
    <cellStyle name="Style 23 10" xfId="14696"/>
    <cellStyle name="Style 23 11" xfId="14697"/>
    <cellStyle name="Style 23 12" xfId="14698"/>
    <cellStyle name="Style 23 2" xfId="14699"/>
    <cellStyle name="Style 23 2 2" xfId="14700"/>
    <cellStyle name="Style 23 2 2 2" xfId="14701"/>
    <cellStyle name="Style 23 2 3" xfId="14702"/>
    <cellStyle name="Style 23 2 3 2" xfId="14703"/>
    <cellStyle name="Style 23 2 4" xfId="14704"/>
    <cellStyle name="Style 23 2 5" xfId="14705"/>
    <cellStyle name="Style 23 2 6" xfId="14706"/>
    <cellStyle name="Style 23 3" xfId="14707"/>
    <cellStyle name="Style 23 3 2" xfId="14708"/>
    <cellStyle name="Style 23 3 2 2" xfId="14709"/>
    <cellStyle name="Style 23 3 3" xfId="14710"/>
    <cellStyle name="Style 23 3 3 2" xfId="14711"/>
    <cellStyle name="Style 23 3 4" xfId="14712"/>
    <cellStyle name="Style 23 3 5" xfId="14713"/>
    <cellStyle name="Style 23 4" xfId="14714"/>
    <cellStyle name="Style 23 4 2" xfId="14715"/>
    <cellStyle name="Style 23 4 2 2" xfId="14716"/>
    <cellStyle name="Style 23 4 3" xfId="14717"/>
    <cellStyle name="Style 23 4 3 2" xfId="14718"/>
    <cellStyle name="Style 23 4 4" xfId="14719"/>
    <cellStyle name="Style 23 5" xfId="14720"/>
    <cellStyle name="Style 23 5 2" xfId="14721"/>
    <cellStyle name="Style 23 5 2 2" xfId="14722"/>
    <cellStyle name="Style 23 5 3" xfId="14723"/>
    <cellStyle name="Style 23 5 3 2" xfId="14724"/>
    <cellStyle name="Style 23 5 4" xfId="14725"/>
    <cellStyle name="Style 23 5 4 2" xfId="14726"/>
    <cellStyle name="Style 23 5 5" xfId="14727"/>
    <cellStyle name="Style 23 6" xfId="14728"/>
    <cellStyle name="Style 23 6 2" xfId="14729"/>
    <cellStyle name="Style 23 6 2 2" xfId="14730"/>
    <cellStyle name="Style 23 6 3" xfId="14731"/>
    <cellStyle name="Style 23 6 3 2" xfId="14732"/>
    <cellStyle name="Style 23 6 4" xfId="14733"/>
    <cellStyle name="Style 23 7" xfId="14734"/>
    <cellStyle name="Style 23 7 2" xfId="14735"/>
    <cellStyle name="Style 23 8" xfId="14736"/>
    <cellStyle name="Style 23 8 2" xfId="14737"/>
    <cellStyle name="Style 23 9" xfId="14738"/>
    <cellStyle name="Style 23 9 2" xfId="14739"/>
    <cellStyle name="Style 24" xfId="14740"/>
    <cellStyle name="Style 24 10" xfId="14741"/>
    <cellStyle name="Style 24 11" xfId="14742"/>
    <cellStyle name="Style 24 12" xfId="14743"/>
    <cellStyle name="Style 24 2" xfId="14744"/>
    <cellStyle name="Style 24 2 2" xfId="14745"/>
    <cellStyle name="Style 24 2 2 2" xfId="14746"/>
    <cellStyle name="Style 24 2 3" xfId="14747"/>
    <cellStyle name="Style 24 2 3 2" xfId="14748"/>
    <cellStyle name="Style 24 2 4" xfId="14749"/>
    <cellStyle name="Style 24 2 5" xfId="14750"/>
    <cellStyle name="Style 24 2 6" xfId="14751"/>
    <cellStyle name="Style 24 3" xfId="14752"/>
    <cellStyle name="Style 24 3 2" xfId="14753"/>
    <cellStyle name="Style 24 3 2 2" xfId="14754"/>
    <cellStyle name="Style 24 3 3" xfId="14755"/>
    <cellStyle name="Style 24 3 3 2" xfId="14756"/>
    <cellStyle name="Style 24 3 4" xfId="14757"/>
    <cellStyle name="Style 24 3 5" xfId="14758"/>
    <cellStyle name="Style 24 4" xfId="14759"/>
    <cellStyle name="Style 24 4 2" xfId="14760"/>
    <cellStyle name="Style 24 4 2 2" xfId="14761"/>
    <cellStyle name="Style 24 4 3" xfId="14762"/>
    <cellStyle name="Style 24 4 3 2" xfId="14763"/>
    <cellStyle name="Style 24 4 4" xfId="14764"/>
    <cellStyle name="Style 24 5" xfId="14765"/>
    <cellStyle name="Style 24 5 2" xfId="14766"/>
    <cellStyle name="Style 24 5 2 2" xfId="14767"/>
    <cellStyle name="Style 24 5 3" xfId="14768"/>
    <cellStyle name="Style 24 5 3 2" xfId="14769"/>
    <cellStyle name="Style 24 5 4" xfId="14770"/>
    <cellStyle name="Style 24 5 4 2" xfId="14771"/>
    <cellStyle name="Style 24 5 5" xfId="14772"/>
    <cellStyle name="Style 24 6" xfId="14773"/>
    <cellStyle name="Style 24 6 2" xfId="14774"/>
    <cellStyle name="Style 24 6 2 2" xfId="14775"/>
    <cellStyle name="Style 24 6 3" xfId="14776"/>
    <cellStyle name="Style 24 6 3 2" xfId="14777"/>
    <cellStyle name="Style 24 6 4" xfId="14778"/>
    <cellStyle name="Style 24 7" xfId="14779"/>
    <cellStyle name="Style 24 7 2" xfId="14780"/>
    <cellStyle name="Style 24 8" xfId="14781"/>
    <cellStyle name="Style 24 8 2" xfId="14782"/>
    <cellStyle name="Style 24 9" xfId="14783"/>
    <cellStyle name="Style 24 9 2" xfId="14784"/>
    <cellStyle name="Style 25" xfId="14785"/>
    <cellStyle name="Style 25 10" xfId="14786"/>
    <cellStyle name="Style 25 10 2" xfId="14787"/>
    <cellStyle name="Style 25 11" xfId="14788"/>
    <cellStyle name="Style 25 12" xfId="14789"/>
    <cellStyle name="Style 25 13" xfId="14790"/>
    <cellStyle name="Style 25 2" xfId="14791"/>
    <cellStyle name="Style 25 2 10" xfId="14792"/>
    <cellStyle name="Style 25 2 11" xfId="14793"/>
    <cellStyle name="Style 25 2 12" xfId="14794"/>
    <cellStyle name="Style 25 2 2" xfId="14795"/>
    <cellStyle name="Style 25 2 2 2" xfId="14796"/>
    <cellStyle name="Style 25 2 2 2 2" xfId="14797"/>
    <cellStyle name="Style 25 2 2 3" xfId="14798"/>
    <cellStyle name="Style 25 2 2 3 2" xfId="14799"/>
    <cellStyle name="Style 25 2 2 4" xfId="14800"/>
    <cellStyle name="Style 25 2 2 5" xfId="14801"/>
    <cellStyle name="Style 25 2 2 6" xfId="14802"/>
    <cellStyle name="Style 25 2 3" xfId="14803"/>
    <cellStyle name="Style 25 2 3 2" xfId="14804"/>
    <cellStyle name="Style 25 2 3 2 2" xfId="14805"/>
    <cellStyle name="Style 25 2 3 3" xfId="14806"/>
    <cellStyle name="Style 25 2 3 3 2" xfId="14807"/>
    <cellStyle name="Style 25 2 3 4" xfId="14808"/>
    <cellStyle name="Style 25 2 4" xfId="14809"/>
    <cellStyle name="Style 25 2 4 2" xfId="14810"/>
    <cellStyle name="Style 25 2 4 2 2" xfId="14811"/>
    <cellStyle name="Style 25 2 4 3" xfId="14812"/>
    <cellStyle name="Style 25 2 4 3 2" xfId="14813"/>
    <cellStyle name="Style 25 2 4 4" xfId="14814"/>
    <cellStyle name="Style 25 2 5" xfId="14815"/>
    <cellStyle name="Style 25 2 5 2" xfId="14816"/>
    <cellStyle name="Style 25 2 5 2 2" xfId="14817"/>
    <cellStyle name="Style 25 2 5 3" xfId="14818"/>
    <cellStyle name="Style 25 2 5 3 2" xfId="14819"/>
    <cellStyle name="Style 25 2 5 4" xfId="14820"/>
    <cellStyle name="Style 25 2 5 4 2" xfId="14821"/>
    <cellStyle name="Style 25 2 5 5" xfId="14822"/>
    <cellStyle name="Style 25 2 6" xfId="14823"/>
    <cellStyle name="Style 25 2 6 2" xfId="14824"/>
    <cellStyle name="Style 25 2 6 2 2" xfId="14825"/>
    <cellStyle name="Style 25 2 6 3" xfId="14826"/>
    <cellStyle name="Style 25 2 6 3 2" xfId="14827"/>
    <cellStyle name="Style 25 2 6 4" xfId="14828"/>
    <cellStyle name="Style 25 2 7" xfId="14829"/>
    <cellStyle name="Style 25 2 7 2" xfId="14830"/>
    <cellStyle name="Style 25 2 8" xfId="14831"/>
    <cellStyle name="Style 25 2 8 2" xfId="14832"/>
    <cellStyle name="Style 25 2 9" xfId="14833"/>
    <cellStyle name="Style 25 2 9 2" xfId="14834"/>
    <cellStyle name="Style 25 3" xfId="14835"/>
    <cellStyle name="Style 25 3 2" xfId="14836"/>
    <cellStyle name="Style 25 3 2 2" xfId="14837"/>
    <cellStyle name="Style 25 3 2 3" xfId="14838"/>
    <cellStyle name="Style 25 3 3" xfId="14839"/>
    <cellStyle name="Style 25 3 3 2" xfId="14840"/>
    <cellStyle name="Style 25 3 4" xfId="14841"/>
    <cellStyle name="Style 25 3 5" xfId="14842"/>
    <cellStyle name="Style 25 3 6" xfId="14843"/>
    <cellStyle name="Style 25 4" xfId="14844"/>
    <cellStyle name="Style 25 4 2" xfId="14845"/>
    <cellStyle name="Style 25 4 2 2" xfId="14846"/>
    <cellStyle name="Style 25 4 3" xfId="14847"/>
    <cellStyle name="Style 25 4 3 2" xfId="14848"/>
    <cellStyle name="Style 25 4 4" xfId="14849"/>
    <cellStyle name="Style 25 4 5" xfId="14850"/>
    <cellStyle name="Style 25 5" xfId="14851"/>
    <cellStyle name="Style 25 5 2" xfId="14852"/>
    <cellStyle name="Style 25 5 2 2" xfId="14853"/>
    <cellStyle name="Style 25 5 3" xfId="14854"/>
    <cellStyle name="Style 25 5 3 2" xfId="14855"/>
    <cellStyle name="Style 25 5 4" xfId="14856"/>
    <cellStyle name="Style 25 6" xfId="14857"/>
    <cellStyle name="Style 25 6 2" xfId="14858"/>
    <cellStyle name="Style 25 6 2 2" xfId="14859"/>
    <cellStyle name="Style 25 6 3" xfId="14860"/>
    <cellStyle name="Style 25 6 3 2" xfId="14861"/>
    <cellStyle name="Style 25 6 4" xfId="14862"/>
    <cellStyle name="Style 25 6 4 2" xfId="14863"/>
    <cellStyle name="Style 25 6 5" xfId="14864"/>
    <cellStyle name="Style 25 7" xfId="14865"/>
    <cellStyle name="Style 25 7 2" xfId="14866"/>
    <cellStyle name="Style 25 7 2 2" xfId="14867"/>
    <cellStyle name="Style 25 7 3" xfId="14868"/>
    <cellStyle name="Style 25 7 3 2" xfId="14869"/>
    <cellStyle name="Style 25 7 4" xfId="14870"/>
    <cellStyle name="Style 25 8" xfId="14871"/>
    <cellStyle name="Style 25 8 2" xfId="14872"/>
    <cellStyle name="Style 25 9" xfId="14873"/>
    <cellStyle name="Style 25 9 2" xfId="14874"/>
    <cellStyle name="Style 26" xfId="14875"/>
    <cellStyle name="Style 26 10" xfId="14876"/>
    <cellStyle name="Style 26 11" xfId="14877"/>
    <cellStyle name="Style 26 12" xfId="14878"/>
    <cellStyle name="Style 26 2" xfId="14879"/>
    <cellStyle name="Style 26 2 2" xfId="14880"/>
    <cellStyle name="Style 26 2 2 2" xfId="14881"/>
    <cellStyle name="Style 26 2 3" xfId="14882"/>
    <cellStyle name="Style 26 2 3 2" xfId="14883"/>
    <cellStyle name="Style 26 2 4" xfId="14884"/>
    <cellStyle name="Style 26 2 5" xfId="14885"/>
    <cellStyle name="Style 26 2 6" xfId="14886"/>
    <cellStyle name="Style 26 3" xfId="14887"/>
    <cellStyle name="Style 26 3 2" xfId="14888"/>
    <cellStyle name="Style 26 3 2 2" xfId="14889"/>
    <cellStyle name="Style 26 3 3" xfId="14890"/>
    <cellStyle name="Style 26 3 3 2" xfId="14891"/>
    <cellStyle name="Style 26 3 4" xfId="14892"/>
    <cellStyle name="Style 26 3 5" xfId="14893"/>
    <cellStyle name="Style 26 4" xfId="14894"/>
    <cellStyle name="Style 26 4 2" xfId="14895"/>
    <cellStyle name="Style 26 4 2 2" xfId="14896"/>
    <cellStyle name="Style 26 4 3" xfId="14897"/>
    <cellStyle name="Style 26 4 3 2" xfId="14898"/>
    <cellStyle name="Style 26 4 4" xfId="14899"/>
    <cellStyle name="Style 26 5" xfId="14900"/>
    <cellStyle name="Style 26 5 2" xfId="14901"/>
    <cellStyle name="Style 26 5 2 2" xfId="14902"/>
    <cellStyle name="Style 26 5 3" xfId="14903"/>
    <cellStyle name="Style 26 5 3 2" xfId="14904"/>
    <cellStyle name="Style 26 5 4" xfId="14905"/>
    <cellStyle name="Style 26 5 4 2" xfId="14906"/>
    <cellStyle name="Style 26 5 5" xfId="14907"/>
    <cellStyle name="Style 26 6" xfId="14908"/>
    <cellStyle name="Style 26 6 2" xfId="14909"/>
    <cellStyle name="Style 26 6 2 2" xfId="14910"/>
    <cellStyle name="Style 26 6 3" xfId="14911"/>
    <cellStyle name="Style 26 6 3 2" xfId="14912"/>
    <cellStyle name="Style 26 6 4" xfId="14913"/>
    <cellStyle name="Style 26 7" xfId="14914"/>
    <cellStyle name="Style 26 7 2" xfId="14915"/>
    <cellStyle name="Style 26 8" xfId="14916"/>
    <cellStyle name="Style 26 8 2" xfId="14917"/>
    <cellStyle name="Style 26 9" xfId="14918"/>
    <cellStyle name="Style 26 9 2" xfId="14919"/>
    <cellStyle name="Style 27" xfId="14920"/>
    <cellStyle name="Style 27 2" xfId="14921"/>
    <cellStyle name="Style 35" xfId="14922"/>
    <cellStyle name="Style 35 2" xfId="14923"/>
    <cellStyle name="Style 35 3" xfId="14924"/>
    <cellStyle name="Style 36" xfId="14925"/>
    <cellStyle name="Style 36 2" xfId="14926"/>
    <cellStyle name="Style 37" xfId="14927"/>
    <cellStyle name="Style 37 2" xfId="14928"/>
    <cellStyle name="Style 38" xfId="14929"/>
    <cellStyle name="Style 38 2" xfId="14930"/>
    <cellStyle name="Style 39" xfId="14931"/>
    <cellStyle name="Style 39 2" xfId="14932"/>
    <cellStyle name="Style 39 3" xfId="14933"/>
    <cellStyle name="Style 40" xfId="14934"/>
    <cellStyle name="Style 40 2" xfId="14935"/>
    <cellStyle name="Style 41" xfId="14936"/>
    <cellStyle name="Style 41 2" xfId="14937"/>
    <cellStyle name="Style 46" xfId="14938"/>
    <cellStyle name="Style 46 2" xfId="14939"/>
    <cellStyle name="Style 46 3" xfId="14940"/>
    <cellStyle name="Style 47" xfId="14941"/>
    <cellStyle name="Style 47 2" xfId="14942"/>
    <cellStyle name="Style 48" xfId="14943"/>
    <cellStyle name="Style 48 2" xfId="14944"/>
    <cellStyle name="Style 49" xfId="14945"/>
    <cellStyle name="Style 49 2" xfId="14946"/>
    <cellStyle name="Style 50" xfId="14947"/>
    <cellStyle name="Style 50 2" xfId="14948"/>
    <cellStyle name="Style 50 3" xfId="14949"/>
    <cellStyle name="Style 51" xfId="14950"/>
    <cellStyle name="Style 51 2" xfId="14951"/>
    <cellStyle name="Style 52" xfId="14952"/>
    <cellStyle name="Style 52 2" xfId="14953"/>
    <cellStyle name="Style 58" xfId="14954"/>
    <cellStyle name="Style 58 2" xfId="14955"/>
    <cellStyle name="Style 58 3" xfId="14956"/>
    <cellStyle name="Style 59" xfId="14957"/>
    <cellStyle name="Style 59 2" xfId="14958"/>
    <cellStyle name="Style 60" xfId="14959"/>
    <cellStyle name="Style 60 2" xfId="14960"/>
    <cellStyle name="Style 61" xfId="14961"/>
    <cellStyle name="Style 61 2" xfId="14962"/>
    <cellStyle name="Style 62" xfId="14963"/>
    <cellStyle name="Style 62 2" xfId="14964"/>
    <cellStyle name="Style 62 3" xfId="14965"/>
    <cellStyle name="Style 63" xfId="14966"/>
    <cellStyle name="Style 63 2" xfId="14967"/>
    <cellStyle name="Style 64" xfId="14968"/>
    <cellStyle name="Style 64 2" xfId="14969"/>
    <cellStyle name="Style 69" xfId="14970"/>
    <cellStyle name="Style 69 2" xfId="14971"/>
    <cellStyle name="Style 69 3" xfId="14972"/>
    <cellStyle name="Style 70" xfId="14973"/>
    <cellStyle name="Style 70 2" xfId="14974"/>
    <cellStyle name="Style 71" xfId="14975"/>
    <cellStyle name="Style 71 2" xfId="14976"/>
    <cellStyle name="Style 72" xfId="14977"/>
    <cellStyle name="Style 72 2" xfId="14978"/>
    <cellStyle name="Style 73" xfId="14979"/>
    <cellStyle name="Style 73 2" xfId="14980"/>
    <cellStyle name="Style 73 3" xfId="14981"/>
    <cellStyle name="Style 74" xfId="14982"/>
    <cellStyle name="Style 74 2" xfId="14983"/>
    <cellStyle name="Style 75" xfId="14984"/>
    <cellStyle name="Style 75 2" xfId="14985"/>
    <cellStyle name="Style 80" xfId="14986"/>
    <cellStyle name="Style 80 2" xfId="14987"/>
    <cellStyle name="Style 80 3" xfId="14988"/>
    <cellStyle name="Style 81" xfId="14989"/>
    <cellStyle name="Style 81 2" xfId="14990"/>
    <cellStyle name="Style 81 3" xfId="14991"/>
    <cellStyle name="Style 82" xfId="14992"/>
    <cellStyle name="Style 82 2" xfId="14993"/>
    <cellStyle name="Style 83" xfId="14994"/>
    <cellStyle name="Style 83 2" xfId="14995"/>
    <cellStyle name="Style 84" xfId="14996"/>
    <cellStyle name="Style 84 2" xfId="14997"/>
    <cellStyle name="Style 85" xfId="14998"/>
    <cellStyle name="Style 85 2" xfId="14999"/>
    <cellStyle name="Style 85 3" xfId="15000"/>
    <cellStyle name="Style 86" xfId="15001"/>
    <cellStyle name="Style 86 2" xfId="15002"/>
    <cellStyle name="Style 87" xfId="15003"/>
    <cellStyle name="Style 87 2" xfId="15004"/>
    <cellStyle name="Style 93" xfId="15005"/>
    <cellStyle name="Style 93 2" xfId="15006"/>
    <cellStyle name="Style 93 3" xfId="15007"/>
    <cellStyle name="Style 94" xfId="15008"/>
    <cellStyle name="Style 94 2" xfId="15009"/>
    <cellStyle name="Style 95" xfId="15010"/>
    <cellStyle name="Style 95 2" xfId="15011"/>
    <cellStyle name="Style 96" xfId="15012"/>
    <cellStyle name="Style 96 2" xfId="15013"/>
    <cellStyle name="Style 97" xfId="15014"/>
    <cellStyle name="Style 97 2" xfId="15015"/>
    <cellStyle name="Style 97 3" xfId="15016"/>
    <cellStyle name="Style 98" xfId="15017"/>
    <cellStyle name="Style 98 2" xfId="15018"/>
    <cellStyle name="Style 99" xfId="15019"/>
    <cellStyle name="Style 99 2" xfId="15020"/>
    <cellStyle name="Számítás" xfId="15021"/>
    <cellStyle name="tableau | cellule | normal | decimal 1" xfId="15022"/>
    <cellStyle name="tableau | cellule | normal | decimal 1 10" xfId="15023"/>
    <cellStyle name="tableau | cellule | normal | decimal 1 11" xfId="15024"/>
    <cellStyle name="tableau | cellule | normal | decimal 1 12" xfId="15025"/>
    <cellStyle name="tableau | cellule | normal | decimal 1 2" xfId="15026"/>
    <cellStyle name="tableau | cellule | normal | decimal 1 2 2" xfId="15027"/>
    <cellStyle name="tableau | cellule | normal | decimal 1 2 2 2" xfId="15028"/>
    <cellStyle name="tableau | cellule | normal | decimal 1 2 3" xfId="15029"/>
    <cellStyle name="tableau | cellule | normal | decimal 1 2 3 2" xfId="15030"/>
    <cellStyle name="tableau | cellule | normal | decimal 1 2 4" xfId="15031"/>
    <cellStyle name="tableau | cellule | normal | decimal 1 2 5" xfId="15032"/>
    <cellStyle name="tableau | cellule | normal | decimal 1 3" xfId="15033"/>
    <cellStyle name="tableau | cellule | normal | decimal 1 3 2" xfId="15034"/>
    <cellStyle name="tableau | cellule | normal | decimal 1 3 2 2" xfId="15035"/>
    <cellStyle name="tableau | cellule | normal | decimal 1 3 3" xfId="15036"/>
    <cellStyle name="tableau | cellule | normal | decimal 1 3 3 2" xfId="15037"/>
    <cellStyle name="tableau | cellule | normal | decimal 1 3 4" xfId="15038"/>
    <cellStyle name="tableau | cellule | normal | decimal 1 4" xfId="15039"/>
    <cellStyle name="tableau | cellule | normal | decimal 1 4 2" xfId="15040"/>
    <cellStyle name="tableau | cellule | normal | decimal 1 4 2 2" xfId="15041"/>
    <cellStyle name="tableau | cellule | normal | decimal 1 4 3" xfId="15042"/>
    <cellStyle name="tableau | cellule | normal | decimal 1 4 3 2" xfId="15043"/>
    <cellStyle name="tableau | cellule | normal | decimal 1 4 4" xfId="15044"/>
    <cellStyle name="tableau | cellule | normal | decimal 1 5" xfId="15045"/>
    <cellStyle name="tableau | cellule | normal | decimal 1 5 2" xfId="15046"/>
    <cellStyle name="tableau | cellule | normal | decimal 1 5 2 2" xfId="15047"/>
    <cellStyle name="tableau | cellule | normal | decimal 1 5 3" xfId="15048"/>
    <cellStyle name="tableau | cellule | normal | decimal 1 5 3 2" xfId="15049"/>
    <cellStyle name="tableau | cellule | normal | decimal 1 5 4" xfId="15050"/>
    <cellStyle name="tableau | cellule | normal | decimal 1 5 4 2" xfId="15051"/>
    <cellStyle name="tableau | cellule | normal | decimal 1 5 5" xfId="15052"/>
    <cellStyle name="tableau | cellule | normal | decimal 1 6" xfId="15053"/>
    <cellStyle name="tableau | cellule | normal | decimal 1 6 2" xfId="15054"/>
    <cellStyle name="tableau | cellule | normal | decimal 1 6 2 2" xfId="15055"/>
    <cellStyle name="tableau | cellule | normal | decimal 1 6 3" xfId="15056"/>
    <cellStyle name="tableau | cellule | normal | decimal 1 6 3 2" xfId="15057"/>
    <cellStyle name="tableau | cellule | normal | decimal 1 6 4" xfId="15058"/>
    <cellStyle name="tableau | cellule | normal | decimal 1 7" xfId="15059"/>
    <cellStyle name="tableau | cellule | normal | decimal 1 7 2" xfId="15060"/>
    <cellStyle name="tableau | cellule | normal | decimal 1 8" xfId="15061"/>
    <cellStyle name="tableau | cellule | normal | decimal 1 8 2" xfId="15062"/>
    <cellStyle name="tableau | cellule | normal | decimal 1 9" xfId="15063"/>
    <cellStyle name="tableau | cellule | normal | decimal 1 9 2" xfId="15064"/>
    <cellStyle name="tableau | cellule | normal | pourcentage | decimal 1" xfId="15065"/>
    <cellStyle name="tableau | cellule | normal | pourcentage | decimal 1 10" xfId="15066"/>
    <cellStyle name="tableau | cellule | normal | pourcentage | decimal 1 11" xfId="15067"/>
    <cellStyle name="tableau | cellule | normal | pourcentage | decimal 1 12" xfId="15068"/>
    <cellStyle name="tableau | cellule | normal | pourcentage | decimal 1 2" xfId="15069"/>
    <cellStyle name="tableau | cellule | normal | pourcentage | decimal 1 2 2" xfId="15070"/>
    <cellStyle name="tableau | cellule | normal | pourcentage | decimal 1 2 2 2" xfId="15071"/>
    <cellStyle name="tableau | cellule | normal | pourcentage | decimal 1 2 3" xfId="15072"/>
    <cellStyle name="tableau | cellule | normal | pourcentage | decimal 1 2 3 2" xfId="15073"/>
    <cellStyle name="tableau | cellule | normal | pourcentage | decimal 1 2 4" xfId="15074"/>
    <cellStyle name="tableau | cellule | normal | pourcentage | decimal 1 2 5" xfId="15075"/>
    <cellStyle name="tableau | cellule | normal | pourcentage | decimal 1 3" xfId="15076"/>
    <cellStyle name="tableau | cellule | normal | pourcentage | decimal 1 3 2" xfId="15077"/>
    <cellStyle name="tableau | cellule | normal | pourcentage | decimal 1 3 2 2" xfId="15078"/>
    <cellStyle name="tableau | cellule | normal | pourcentage | decimal 1 3 3" xfId="15079"/>
    <cellStyle name="tableau | cellule | normal | pourcentage | decimal 1 3 3 2" xfId="15080"/>
    <cellStyle name="tableau | cellule | normal | pourcentage | decimal 1 3 4" xfId="15081"/>
    <cellStyle name="tableau | cellule | normal | pourcentage | decimal 1 4" xfId="15082"/>
    <cellStyle name="tableau | cellule | normal | pourcentage | decimal 1 4 2" xfId="15083"/>
    <cellStyle name="tableau | cellule | normal | pourcentage | decimal 1 4 2 2" xfId="15084"/>
    <cellStyle name="tableau | cellule | normal | pourcentage | decimal 1 4 3" xfId="15085"/>
    <cellStyle name="tableau | cellule | normal | pourcentage | decimal 1 4 3 2" xfId="15086"/>
    <cellStyle name="tableau | cellule | normal | pourcentage | decimal 1 4 4" xfId="15087"/>
    <cellStyle name="tableau | cellule | normal | pourcentage | decimal 1 5" xfId="15088"/>
    <cellStyle name="tableau | cellule | normal | pourcentage | decimal 1 5 2" xfId="15089"/>
    <cellStyle name="tableau | cellule | normal | pourcentage | decimal 1 5 2 2" xfId="15090"/>
    <cellStyle name="tableau | cellule | normal | pourcentage | decimal 1 5 3" xfId="15091"/>
    <cellStyle name="tableau | cellule | normal | pourcentage | decimal 1 5 3 2" xfId="15092"/>
    <cellStyle name="tableau | cellule | normal | pourcentage | decimal 1 5 4" xfId="15093"/>
    <cellStyle name="tableau | cellule | normal | pourcentage | decimal 1 5 4 2" xfId="15094"/>
    <cellStyle name="tableau | cellule | normal | pourcentage | decimal 1 5 5" xfId="15095"/>
    <cellStyle name="tableau | cellule | normal | pourcentage | decimal 1 6" xfId="15096"/>
    <cellStyle name="tableau | cellule | normal | pourcentage | decimal 1 6 2" xfId="15097"/>
    <cellStyle name="tableau | cellule | normal | pourcentage | decimal 1 6 2 2" xfId="15098"/>
    <cellStyle name="tableau | cellule | normal | pourcentage | decimal 1 6 3" xfId="15099"/>
    <cellStyle name="tableau | cellule | normal | pourcentage | decimal 1 6 3 2" xfId="15100"/>
    <cellStyle name="tableau | cellule | normal | pourcentage | decimal 1 6 4" xfId="15101"/>
    <cellStyle name="tableau | cellule | normal | pourcentage | decimal 1 7" xfId="15102"/>
    <cellStyle name="tableau | cellule | normal | pourcentage | decimal 1 7 2" xfId="15103"/>
    <cellStyle name="tableau | cellule | normal | pourcentage | decimal 1 8" xfId="15104"/>
    <cellStyle name="tableau | cellule | normal | pourcentage | decimal 1 8 2" xfId="15105"/>
    <cellStyle name="tableau | cellule | normal | pourcentage | decimal 1 9" xfId="15106"/>
    <cellStyle name="tableau | cellule | normal | pourcentage | decimal 1 9 2" xfId="15107"/>
    <cellStyle name="tableau | cellule | total | decimal 1" xfId="15108"/>
    <cellStyle name="tableau | cellule | total | decimal 1 10" xfId="15109"/>
    <cellStyle name="tableau | cellule | total | decimal 1 11" xfId="15110"/>
    <cellStyle name="tableau | cellule | total | decimal 1 12" xfId="15111"/>
    <cellStyle name="tableau | cellule | total | decimal 1 2" xfId="15112"/>
    <cellStyle name="tableau | cellule | total | decimal 1 2 2" xfId="15113"/>
    <cellStyle name="tableau | cellule | total | decimal 1 2 2 2" xfId="15114"/>
    <cellStyle name="tableau | cellule | total | decimal 1 2 3" xfId="15115"/>
    <cellStyle name="tableau | cellule | total | decimal 1 2 3 2" xfId="15116"/>
    <cellStyle name="tableau | cellule | total | decimal 1 2 4" xfId="15117"/>
    <cellStyle name="tableau | cellule | total | decimal 1 2 5" xfId="15118"/>
    <cellStyle name="tableau | cellule | total | decimal 1 3" xfId="15119"/>
    <cellStyle name="tableau | cellule | total | decimal 1 3 2" xfId="15120"/>
    <cellStyle name="tableau | cellule | total | decimal 1 3 2 2" xfId="15121"/>
    <cellStyle name="tableau | cellule | total | decimal 1 3 3" xfId="15122"/>
    <cellStyle name="tableau | cellule | total | decimal 1 3 3 2" xfId="15123"/>
    <cellStyle name="tableau | cellule | total | decimal 1 3 4" xfId="15124"/>
    <cellStyle name="tableau | cellule | total | decimal 1 4" xfId="15125"/>
    <cellStyle name="tableau | cellule | total | decimal 1 4 2" xfId="15126"/>
    <cellStyle name="tableau | cellule | total | decimal 1 4 2 2" xfId="15127"/>
    <cellStyle name="tableau | cellule | total | decimal 1 4 3" xfId="15128"/>
    <cellStyle name="tableau | cellule | total | decimal 1 4 3 2" xfId="15129"/>
    <cellStyle name="tableau | cellule | total | decimal 1 4 4" xfId="15130"/>
    <cellStyle name="tableau | cellule | total | decimal 1 5" xfId="15131"/>
    <cellStyle name="tableau | cellule | total | decimal 1 5 2" xfId="15132"/>
    <cellStyle name="tableau | cellule | total | decimal 1 5 2 2" xfId="15133"/>
    <cellStyle name="tableau | cellule | total | decimal 1 5 3" xfId="15134"/>
    <cellStyle name="tableau | cellule | total | decimal 1 5 3 2" xfId="15135"/>
    <cellStyle name="tableau | cellule | total | decimal 1 5 4" xfId="15136"/>
    <cellStyle name="tableau | cellule | total | decimal 1 5 4 2" xfId="15137"/>
    <cellStyle name="tableau | cellule | total | decimal 1 5 5" xfId="15138"/>
    <cellStyle name="tableau | cellule | total | decimal 1 6" xfId="15139"/>
    <cellStyle name="tableau | cellule | total | decimal 1 6 2" xfId="15140"/>
    <cellStyle name="tableau | cellule | total | decimal 1 6 2 2" xfId="15141"/>
    <cellStyle name="tableau | cellule | total | decimal 1 6 3" xfId="15142"/>
    <cellStyle name="tableau | cellule | total | decimal 1 6 3 2" xfId="15143"/>
    <cellStyle name="tableau | cellule | total | decimal 1 6 4" xfId="15144"/>
    <cellStyle name="tableau | cellule | total | decimal 1 7" xfId="15145"/>
    <cellStyle name="tableau | cellule | total | decimal 1 7 2" xfId="15146"/>
    <cellStyle name="tableau | cellule | total | decimal 1 8" xfId="15147"/>
    <cellStyle name="tableau | cellule | total | decimal 1 8 2" xfId="15148"/>
    <cellStyle name="tableau | cellule | total | decimal 1 9" xfId="15149"/>
    <cellStyle name="tableau | cellule | total | decimal 1 9 2" xfId="15150"/>
    <cellStyle name="tableau | coin superieur gauche" xfId="15151"/>
    <cellStyle name="tableau | coin superieur gauche 10" xfId="15152"/>
    <cellStyle name="tableau | coin superieur gauche 11" xfId="15153"/>
    <cellStyle name="tableau | coin superieur gauche 12" xfId="15154"/>
    <cellStyle name="tableau | coin superieur gauche 2" xfId="15155"/>
    <cellStyle name="tableau | coin superieur gauche 2 2" xfId="15156"/>
    <cellStyle name="tableau | coin superieur gauche 2 2 2" xfId="15157"/>
    <cellStyle name="tableau | coin superieur gauche 2 3" xfId="15158"/>
    <cellStyle name="tableau | coin superieur gauche 2 3 2" xfId="15159"/>
    <cellStyle name="tableau | coin superieur gauche 2 4" xfId="15160"/>
    <cellStyle name="tableau | coin superieur gauche 2 5" xfId="15161"/>
    <cellStyle name="tableau | coin superieur gauche 3" xfId="15162"/>
    <cellStyle name="tableau | coin superieur gauche 3 2" xfId="15163"/>
    <cellStyle name="tableau | coin superieur gauche 3 2 2" xfId="15164"/>
    <cellStyle name="tableau | coin superieur gauche 3 3" xfId="15165"/>
    <cellStyle name="tableau | coin superieur gauche 3 3 2" xfId="15166"/>
    <cellStyle name="tableau | coin superieur gauche 3 4" xfId="15167"/>
    <cellStyle name="tableau | coin superieur gauche 4" xfId="15168"/>
    <cellStyle name="tableau | coin superieur gauche 4 2" xfId="15169"/>
    <cellStyle name="tableau | coin superieur gauche 4 2 2" xfId="15170"/>
    <cellStyle name="tableau | coin superieur gauche 4 3" xfId="15171"/>
    <cellStyle name="tableau | coin superieur gauche 4 3 2" xfId="15172"/>
    <cellStyle name="tableau | coin superieur gauche 4 4" xfId="15173"/>
    <cellStyle name="tableau | coin superieur gauche 5" xfId="15174"/>
    <cellStyle name="tableau | coin superieur gauche 5 2" xfId="15175"/>
    <cellStyle name="tableau | coin superieur gauche 5 2 2" xfId="15176"/>
    <cellStyle name="tableau | coin superieur gauche 5 3" xfId="15177"/>
    <cellStyle name="tableau | coin superieur gauche 5 3 2" xfId="15178"/>
    <cellStyle name="tableau | coin superieur gauche 5 4" xfId="15179"/>
    <cellStyle name="tableau | coin superieur gauche 5 4 2" xfId="15180"/>
    <cellStyle name="tableau | coin superieur gauche 5 5" xfId="15181"/>
    <cellStyle name="tableau | coin superieur gauche 6" xfId="15182"/>
    <cellStyle name="tableau | coin superieur gauche 6 2" xfId="15183"/>
    <cellStyle name="tableau | coin superieur gauche 6 2 2" xfId="15184"/>
    <cellStyle name="tableau | coin superieur gauche 6 3" xfId="15185"/>
    <cellStyle name="tableau | coin superieur gauche 6 3 2" xfId="15186"/>
    <cellStyle name="tableau | coin superieur gauche 6 4" xfId="15187"/>
    <cellStyle name="tableau | coin superieur gauche 7" xfId="15188"/>
    <cellStyle name="tableau | coin superieur gauche 7 2" xfId="15189"/>
    <cellStyle name="tableau | coin superieur gauche 8" xfId="15190"/>
    <cellStyle name="tableau | coin superieur gauche 8 2" xfId="15191"/>
    <cellStyle name="tableau | coin superieur gauche 9" xfId="15192"/>
    <cellStyle name="tableau | coin superieur gauche 9 2" xfId="15193"/>
    <cellStyle name="tableau | entete-colonne | series" xfId="15194"/>
    <cellStyle name="tableau | entete-colonne | series 10" xfId="15195"/>
    <cellStyle name="tableau | entete-colonne | series 11" xfId="15196"/>
    <cellStyle name="tableau | entete-colonne | series 12" xfId="15197"/>
    <cellStyle name="tableau | entete-colonne | series 2" xfId="15198"/>
    <cellStyle name="tableau | entete-colonne | series 2 2" xfId="15199"/>
    <cellStyle name="tableau | entete-colonne | series 2 2 2" xfId="15200"/>
    <cellStyle name="tableau | entete-colonne | series 2 3" xfId="15201"/>
    <cellStyle name="tableau | entete-colonne | series 2 3 2" xfId="15202"/>
    <cellStyle name="tableau | entete-colonne | series 2 4" xfId="15203"/>
    <cellStyle name="tableau | entete-colonne | series 2 5" xfId="15204"/>
    <cellStyle name="tableau | entete-colonne | series 3" xfId="15205"/>
    <cellStyle name="tableau | entete-colonne | series 3 2" xfId="15206"/>
    <cellStyle name="tableau | entete-colonne | series 3 2 2" xfId="15207"/>
    <cellStyle name="tableau | entete-colonne | series 3 3" xfId="15208"/>
    <cellStyle name="tableau | entete-colonne | series 3 3 2" xfId="15209"/>
    <cellStyle name="tableau | entete-colonne | series 3 4" xfId="15210"/>
    <cellStyle name="tableau | entete-colonne | series 4" xfId="15211"/>
    <cellStyle name="tableau | entete-colonne | series 4 2" xfId="15212"/>
    <cellStyle name="tableau | entete-colonne | series 4 2 2" xfId="15213"/>
    <cellStyle name="tableau | entete-colonne | series 4 3" xfId="15214"/>
    <cellStyle name="tableau | entete-colonne | series 4 3 2" xfId="15215"/>
    <cellStyle name="tableau | entete-colonne | series 4 4" xfId="15216"/>
    <cellStyle name="tableau | entete-colonne | series 5" xfId="15217"/>
    <cellStyle name="tableau | entete-colonne | series 5 2" xfId="15218"/>
    <cellStyle name="tableau | entete-colonne | series 5 2 2" xfId="15219"/>
    <cellStyle name="tableau | entete-colonne | series 5 3" xfId="15220"/>
    <cellStyle name="tableau | entete-colonne | series 5 3 2" xfId="15221"/>
    <cellStyle name="tableau | entete-colonne | series 5 4" xfId="15222"/>
    <cellStyle name="tableau | entete-colonne | series 5 4 2" xfId="15223"/>
    <cellStyle name="tableau | entete-colonne | series 5 5" xfId="15224"/>
    <cellStyle name="tableau | entete-colonne | series 6" xfId="15225"/>
    <cellStyle name="tableau | entete-colonne | series 6 2" xfId="15226"/>
    <cellStyle name="tableau | entete-colonne | series 6 2 2" xfId="15227"/>
    <cellStyle name="tableau | entete-colonne | series 6 3" xfId="15228"/>
    <cellStyle name="tableau | entete-colonne | series 6 3 2" xfId="15229"/>
    <cellStyle name="tableau | entete-colonne | series 6 4" xfId="15230"/>
    <cellStyle name="tableau | entete-colonne | series 7" xfId="15231"/>
    <cellStyle name="tableau | entete-colonne | series 7 2" xfId="15232"/>
    <cellStyle name="tableau | entete-colonne | series 8" xfId="15233"/>
    <cellStyle name="tableau | entete-colonne | series 8 2" xfId="15234"/>
    <cellStyle name="tableau | entete-colonne | series 9" xfId="15235"/>
    <cellStyle name="tableau | entete-colonne | series 9 2" xfId="15236"/>
    <cellStyle name="tableau | entete-ligne | normal" xfId="15237"/>
    <cellStyle name="tableau | entete-ligne | normal 10" xfId="15238"/>
    <cellStyle name="tableau | entete-ligne | normal 11" xfId="15239"/>
    <cellStyle name="tableau | entete-ligne | normal 12" xfId="15240"/>
    <cellStyle name="tableau | entete-ligne | normal 2" xfId="15241"/>
    <cellStyle name="tableau | entete-ligne | normal 2 2" xfId="15242"/>
    <cellStyle name="tableau | entete-ligne | normal 2 2 2" xfId="15243"/>
    <cellStyle name="tableau | entete-ligne | normal 2 3" xfId="15244"/>
    <cellStyle name="tableau | entete-ligne | normal 2 3 2" xfId="15245"/>
    <cellStyle name="tableau | entete-ligne | normal 2 4" xfId="15246"/>
    <cellStyle name="tableau | entete-ligne | normal 2 5" xfId="15247"/>
    <cellStyle name="tableau | entete-ligne | normal 3" xfId="15248"/>
    <cellStyle name="tableau | entete-ligne | normal 3 2" xfId="15249"/>
    <cellStyle name="tableau | entete-ligne | normal 3 2 2" xfId="15250"/>
    <cellStyle name="tableau | entete-ligne | normal 3 3" xfId="15251"/>
    <cellStyle name="tableau | entete-ligne | normal 3 3 2" xfId="15252"/>
    <cellStyle name="tableau | entete-ligne | normal 3 4" xfId="15253"/>
    <cellStyle name="tableau | entete-ligne | normal 4" xfId="15254"/>
    <cellStyle name="tableau | entete-ligne | normal 4 2" xfId="15255"/>
    <cellStyle name="tableau | entete-ligne | normal 4 2 2" xfId="15256"/>
    <cellStyle name="tableau | entete-ligne | normal 4 3" xfId="15257"/>
    <cellStyle name="tableau | entete-ligne | normal 4 3 2" xfId="15258"/>
    <cellStyle name="tableau | entete-ligne | normal 4 4" xfId="15259"/>
    <cellStyle name="tableau | entete-ligne | normal 5" xfId="15260"/>
    <cellStyle name="tableau | entete-ligne | normal 5 2" xfId="15261"/>
    <cellStyle name="tableau | entete-ligne | normal 5 2 2" xfId="15262"/>
    <cellStyle name="tableau | entete-ligne | normal 5 3" xfId="15263"/>
    <cellStyle name="tableau | entete-ligne | normal 5 3 2" xfId="15264"/>
    <cellStyle name="tableau | entete-ligne | normal 5 4" xfId="15265"/>
    <cellStyle name="tableau | entete-ligne | normal 5 4 2" xfId="15266"/>
    <cellStyle name="tableau | entete-ligne | normal 5 5" xfId="15267"/>
    <cellStyle name="tableau | entete-ligne | normal 6" xfId="15268"/>
    <cellStyle name="tableau | entete-ligne | normal 6 2" xfId="15269"/>
    <cellStyle name="tableau | entete-ligne | normal 6 2 2" xfId="15270"/>
    <cellStyle name="tableau | entete-ligne | normal 6 3" xfId="15271"/>
    <cellStyle name="tableau | entete-ligne | normal 6 3 2" xfId="15272"/>
    <cellStyle name="tableau | entete-ligne | normal 6 4" xfId="15273"/>
    <cellStyle name="tableau | entete-ligne | normal 7" xfId="15274"/>
    <cellStyle name="tableau | entete-ligne | normal 7 2" xfId="15275"/>
    <cellStyle name="tableau | entete-ligne | normal 8" xfId="15276"/>
    <cellStyle name="tableau | entete-ligne | normal 8 2" xfId="15277"/>
    <cellStyle name="tableau | entete-ligne | normal 9" xfId="15278"/>
    <cellStyle name="tableau | entete-ligne | normal 9 2" xfId="15279"/>
    <cellStyle name="tableau | entete-ligne | total" xfId="15280"/>
    <cellStyle name="tableau | entete-ligne | total 10" xfId="15281"/>
    <cellStyle name="tableau | entete-ligne | total 11" xfId="15282"/>
    <cellStyle name="tableau | entete-ligne | total 12" xfId="15283"/>
    <cellStyle name="tableau | entete-ligne | total 2" xfId="15284"/>
    <cellStyle name="tableau | entete-ligne | total 2 2" xfId="15285"/>
    <cellStyle name="tableau | entete-ligne | total 2 2 2" xfId="15286"/>
    <cellStyle name="tableau | entete-ligne | total 2 3" xfId="15287"/>
    <cellStyle name="tableau | entete-ligne | total 2 3 2" xfId="15288"/>
    <cellStyle name="tableau | entete-ligne | total 2 4" xfId="15289"/>
    <cellStyle name="tableau | entete-ligne | total 2 5" xfId="15290"/>
    <cellStyle name="tableau | entete-ligne | total 3" xfId="15291"/>
    <cellStyle name="tableau | entete-ligne | total 3 2" xfId="15292"/>
    <cellStyle name="tableau | entete-ligne | total 3 2 2" xfId="15293"/>
    <cellStyle name="tableau | entete-ligne | total 3 3" xfId="15294"/>
    <cellStyle name="tableau | entete-ligne | total 3 3 2" xfId="15295"/>
    <cellStyle name="tableau | entete-ligne | total 3 4" xfId="15296"/>
    <cellStyle name="tableau | entete-ligne | total 4" xfId="15297"/>
    <cellStyle name="tableau | entete-ligne | total 4 2" xfId="15298"/>
    <cellStyle name="tableau | entete-ligne | total 4 2 2" xfId="15299"/>
    <cellStyle name="tableau | entete-ligne | total 4 3" xfId="15300"/>
    <cellStyle name="tableau | entete-ligne | total 4 3 2" xfId="15301"/>
    <cellStyle name="tableau | entete-ligne | total 4 4" xfId="15302"/>
    <cellStyle name="tableau | entete-ligne | total 5" xfId="15303"/>
    <cellStyle name="tableau | entete-ligne | total 5 2" xfId="15304"/>
    <cellStyle name="tableau | entete-ligne | total 5 2 2" xfId="15305"/>
    <cellStyle name="tableau | entete-ligne | total 5 3" xfId="15306"/>
    <cellStyle name="tableau | entete-ligne | total 5 3 2" xfId="15307"/>
    <cellStyle name="tableau | entete-ligne | total 5 4" xfId="15308"/>
    <cellStyle name="tableau | entete-ligne | total 5 4 2" xfId="15309"/>
    <cellStyle name="tableau | entete-ligne | total 5 5" xfId="15310"/>
    <cellStyle name="tableau | entete-ligne | total 6" xfId="15311"/>
    <cellStyle name="tableau | entete-ligne | total 6 2" xfId="15312"/>
    <cellStyle name="tableau | entete-ligne | total 6 2 2" xfId="15313"/>
    <cellStyle name="tableau | entete-ligne | total 6 3" xfId="15314"/>
    <cellStyle name="tableau | entete-ligne | total 6 3 2" xfId="15315"/>
    <cellStyle name="tableau | entete-ligne | total 6 4" xfId="15316"/>
    <cellStyle name="tableau | entete-ligne | total 7" xfId="15317"/>
    <cellStyle name="tableau | entete-ligne | total 7 2" xfId="15318"/>
    <cellStyle name="tableau | entete-ligne | total 8" xfId="15319"/>
    <cellStyle name="tableau | entete-ligne | total 8 2" xfId="15320"/>
    <cellStyle name="tableau | entete-ligne | total 9" xfId="15321"/>
    <cellStyle name="tableau | entete-ligne | total 9 2" xfId="15322"/>
    <cellStyle name="tableau | ligne-titre | niveau1" xfId="15323"/>
    <cellStyle name="tableau | ligne-titre | niveau1 10" xfId="15324"/>
    <cellStyle name="tableau | ligne-titre | niveau1 11" xfId="15325"/>
    <cellStyle name="tableau | ligne-titre | niveau1 12" xfId="15326"/>
    <cellStyle name="tableau | ligne-titre | niveau1 2" xfId="15327"/>
    <cellStyle name="tableau | ligne-titre | niveau1 2 2" xfId="15328"/>
    <cellStyle name="tableau | ligne-titre | niveau1 2 2 2" xfId="15329"/>
    <cellStyle name="tableau | ligne-titre | niveau1 2 3" xfId="15330"/>
    <cellStyle name="tableau | ligne-titre | niveau1 2 3 2" xfId="15331"/>
    <cellStyle name="tableau | ligne-titre | niveau1 2 4" xfId="15332"/>
    <cellStyle name="tableau | ligne-titre | niveau1 2 5" xfId="15333"/>
    <cellStyle name="tableau | ligne-titre | niveau1 3" xfId="15334"/>
    <cellStyle name="tableau | ligne-titre | niveau1 3 2" xfId="15335"/>
    <cellStyle name="tableau | ligne-titre | niveau1 3 2 2" xfId="15336"/>
    <cellStyle name="tableau | ligne-titre | niveau1 3 3" xfId="15337"/>
    <cellStyle name="tableau | ligne-titre | niveau1 3 3 2" xfId="15338"/>
    <cellStyle name="tableau | ligne-titre | niveau1 3 4" xfId="15339"/>
    <cellStyle name="tableau | ligne-titre | niveau1 4" xfId="15340"/>
    <cellStyle name="tableau | ligne-titre | niveau1 4 2" xfId="15341"/>
    <cellStyle name="tableau | ligne-titre | niveau1 4 2 2" xfId="15342"/>
    <cellStyle name="tableau | ligne-titre | niveau1 4 3" xfId="15343"/>
    <cellStyle name="tableau | ligne-titre | niveau1 4 3 2" xfId="15344"/>
    <cellStyle name="tableau | ligne-titre | niveau1 4 4" xfId="15345"/>
    <cellStyle name="tableau | ligne-titre | niveau1 5" xfId="15346"/>
    <cellStyle name="tableau | ligne-titre | niveau1 5 2" xfId="15347"/>
    <cellStyle name="tableau | ligne-titre | niveau1 5 2 2" xfId="15348"/>
    <cellStyle name="tableau | ligne-titre | niveau1 5 3" xfId="15349"/>
    <cellStyle name="tableau | ligne-titre | niveau1 5 3 2" xfId="15350"/>
    <cellStyle name="tableau | ligne-titre | niveau1 5 4" xfId="15351"/>
    <cellStyle name="tableau | ligne-titre | niveau1 5 4 2" xfId="15352"/>
    <cellStyle name="tableau | ligne-titre | niveau1 5 5" xfId="15353"/>
    <cellStyle name="tableau | ligne-titre | niveau1 6" xfId="15354"/>
    <cellStyle name="tableau | ligne-titre | niveau1 6 2" xfId="15355"/>
    <cellStyle name="tableau | ligne-titre | niveau1 6 2 2" xfId="15356"/>
    <cellStyle name="tableau | ligne-titre | niveau1 6 3" xfId="15357"/>
    <cellStyle name="tableau | ligne-titre | niveau1 6 3 2" xfId="15358"/>
    <cellStyle name="tableau | ligne-titre | niveau1 6 4" xfId="15359"/>
    <cellStyle name="tableau | ligne-titre | niveau1 7" xfId="15360"/>
    <cellStyle name="tableau | ligne-titre | niveau1 7 2" xfId="15361"/>
    <cellStyle name="tableau | ligne-titre | niveau1 8" xfId="15362"/>
    <cellStyle name="tableau | ligne-titre | niveau1 8 2" xfId="15363"/>
    <cellStyle name="tableau | ligne-titre | niveau1 9" xfId="15364"/>
    <cellStyle name="tableau | ligne-titre | niveau1 9 2" xfId="15365"/>
    <cellStyle name="tableau | ligne-titre | niveau2" xfId="15366"/>
    <cellStyle name="tableau | ligne-titre | niveau2 10" xfId="15367"/>
    <cellStyle name="tableau | ligne-titre | niveau2 11" xfId="15368"/>
    <cellStyle name="tableau | ligne-titre | niveau2 12" xfId="15369"/>
    <cellStyle name="tableau | ligne-titre | niveau2 2" xfId="15370"/>
    <cellStyle name="tableau | ligne-titre | niveau2 2 2" xfId="15371"/>
    <cellStyle name="tableau | ligne-titre | niveau2 2 2 2" xfId="15372"/>
    <cellStyle name="tableau | ligne-titre | niveau2 2 3" xfId="15373"/>
    <cellStyle name="tableau | ligne-titre | niveau2 2 3 2" xfId="15374"/>
    <cellStyle name="tableau | ligne-titre | niveau2 2 4" xfId="15375"/>
    <cellStyle name="tableau | ligne-titre | niveau2 2 5" xfId="15376"/>
    <cellStyle name="tableau | ligne-titre | niveau2 3" xfId="15377"/>
    <cellStyle name="tableau | ligne-titre | niveau2 3 2" xfId="15378"/>
    <cellStyle name="tableau | ligne-titre | niveau2 3 2 2" xfId="15379"/>
    <cellStyle name="tableau | ligne-titre | niveau2 3 3" xfId="15380"/>
    <cellStyle name="tableau | ligne-titre | niveau2 3 3 2" xfId="15381"/>
    <cellStyle name="tableau | ligne-titre | niveau2 3 4" xfId="15382"/>
    <cellStyle name="tableau | ligne-titre | niveau2 4" xfId="15383"/>
    <cellStyle name="tableau | ligne-titre | niveau2 4 2" xfId="15384"/>
    <cellStyle name="tableau | ligne-titre | niveau2 4 2 2" xfId="15385"/>
    <cellStyle name="tableau | ligne-titre | niveau2 4 3" xfId="15386"/>
    <cellStyle name="tableau | ligne-titre | niveau2 4 3 2" xfId="15387"/>
    <cellStyle name="tableau | ligne-titre | niveau2 4 4" xfId="15388"/>
    <cellStyle name="tableau | ligne-titre | niveau2 5" xfId="15389"/>
    <cellStyle name="tableau | ligne-titre | niveau2 5 2" xfId="15390"/>
    <cellStyle name="tableau | ligne-titre | niveau2 5 2 2" xfId="15391"/>
    <cellStyle name="tableau | ligne-titre | niveau2 5 3" xfId="15392"/>
    <cellStyle name="tableau | ligne-titre | niveau2 5 3 2" xfId="15393"/>
    <cellStyle name="tableau | ligne-titre | niveau2 5 4" xfId="15394"/>
    <cellStyle name="tableau | ligne-titre | niveau2 5 4 2" xfId="15395"/>
    <cellStyle name="tableau | ligne-titre | niveau2 5 5" xfId="15396"/>
    <cellStyle name="tableau | ligne-titre | niveau2 6" xfId="15397"/>
    <cellStyle name="tableau | ligne-titre | niveau2 6 2" xfId="15398"/>
    <cellStyle name="tableau | ligne-titre | niveau2 6 2 2" xfId="15399"/>
    <cellStyle name="tableau | ligne-titre | niveau2 6 3" xfId="15400"/>
    <cellStyle name="tableau | ligne-titre | niveau2 6 3 2" xfId="15401"/>
    <cellStyle name="tableau | ligne-titre | niveau2 6 4" xfId="15402"/>
    <cellStyle name="tableau | ligne-titre | niveau2 7" xfId="15403"/>
    <cellStyle name="tableau | ligne-titre | niveau2 7 2" xfId="15404"/>
    <cellStyle name="tableau | ligne-titre | niveau2 8" xfId="15405"/>
    <cellStyle name="tableau | ligne-titre | niveau2 8 2" xfId="15406"/>
    <cellStyle name="tableau | ligne-titre | niveau2 9" xfId="15407"/>
    <cellStyle name="tableau | ligne-titre | niveau2 9 2" xfId="15408"/>
    <cellStyle name="Title 10" xfId="15409"/>
    <cellStyle name="Title 10 10" xfId="15410"/>
    <cellStyle name="Title 10 11" xfId="15411"/>
    <cellStyle name="Title 10 12" xfId="15412"/>
    <cellStyle name="Title 10 2" xfId="15413"/>
    <cellStyle name="Title 10 2 2" xfId="15414"/>
    <cellStyle name="Title 10 2 2 2" xfId="15415"/>
    <cellStyle name="Title 10 2 3" xfId="15416"/>
    <cellStyle name="Title 10 2 3 2" xfId="15417"/>
    <cellStyle name="Title 10 2 4" xfId="15418"/>
    <cellStyle name="Title 10 2 5" xfId="15419"/>
    <cellStyle name="Title 10 3" xfId="15420"/>
    <cellStyle name="Title 10 3 2" xfId="15421"/>
    <cellStyle name="Title 10 3 2 2" xfId="15422"/>
    <cellStyle name="Title 10 3 3" xfId="15423"/>
    <cellStyle name="Title 10 3 3 2" xfId="15424"/>
    <cellStyle name="Title 10 3 4" xfId="15425"/>
    <cellStyle name="Title 10 4" xfId="15426"/>
    <cellStyle name="Title 10 4 2" xfId="15427"/>
    <cellStyle name="Title 10 4 2 2" xfId="15428"/>
    <cellStyle name="Title 10 4 3" xfId="15429"/>
    <cellStyle name="Title 10 4 3 2" xfId="15430"/>
    <cellStyle name="Title 10 4 4" xfId="15431"/>
    <cellStyle name="Title 10 5" xfId="15432"/>
    <cellStyle name="Title 10 5 2" xfId="15433"/>
    <cellStyle name="Title 10 5 2 2" xfId="15434"/>
    <cellStyle name="Title 10 5 3" xfId="15435"/>
    <cellStyle name="Title 10 5 3 2" xfId="15436"/>
    <cellStyle name="Title 10 5 4" xfId="15437"/>
    <cellStyle name="Title 10 5 4 2" xfId="15438"/>
    <cellStyle name="Title 10 5 5" xfId="15439"/>
    <cellStyle name="Title 10 6" xfId="15440"/>
    <cellStyle name="Title 10 6 2" xfId="15441"/>
    <cellStyle name="Title 10 6 2 2" xfId="15442"/>
    <cellStyle name="Title 10 6 3" xfId="15443"/>
    <cellStyle name="Title 10 6 3 2" xfId="15444"/>
    <cellStyle name="Title 10 6 4" xfId="15445"/>
    <cellStyle name="Title 10 7" xfId="15446"/>
    <cellStyle name="Title 10 7 2" xfId="15447"/>
    <cellStyle name="Title 10 8" xfId="15448"/>
    <cellStyle name="Title 10 8 2" xfId="15449"/>
    <cellStyle name="Title 10 9" xfId="15450"/>
    <cellStyle name="Title 10 9 2" xfId="15451"/>
    <cellStyle name="Title 11" xfId="15452"/>
    <cellStyle name="Title 11 10" xfId="15453"/>
    <cellStyle name="Title 11 11" xfId="15454"/>
    <cellStyle name="Title 11 12" xfId="15455"/>
    <cellStyle name="Title 11 2" xfId="15456"/>
    <cellStyle name="Title 11 2 2" xfId="15457"/>
    <cellStyle name="Title 11 2 2 2" xfId="15458"/>
    <cellStyle name="Title 11 2 3" xfId="15459"/>
    <cellStyle name="Title 11 2 3 2" xfId="15460"/>
    <cellStyle name="Title 11 2 4" xfId="15461"/>
    <cellStyle name="Title 11 2 5" xfId="15462"/>
    <cellStyle name="Title 11 3" xfId="15463"/>
    <cellStyle name="Title 11 3 2" xfId="15464"/>
    <cellStyle name="Title 11 3 2 2" xfId="15465"/>
    <cellStyle name="Title 11 3 3" xfId="15466"/>
    <cellStyle name="Title 11 3 3 2" xfId="15467"/>
    <cellStyle name="Title 11 3 4" xfId="15468"/>
    <cellStyle name="Title 11 4" xfId="15469"/>
    <cellStyle name="Title 11 4 2" xfId="15470"/>
    <cellStyle name="Title 11 4 2 2" xfId="15471"/>
    <cellStyle name="Title 11 4 3" xfId="15472"/>
    <cellStyle name="Title 11 4 3 2" xfId="15473"/>
    <cellStyle name="Title 11 4 4" xfId="15474"/>
    <cellStyle name="Title 11 5" xfId="15475"/>
    <cellStyle name="Title 11 5 2" xfId="15476"/>
    <cellStyle name="Title 11 5 2 2" xfId="15477"/>
    <cellStyle name="Title 11 5 3" xfId="15478"/>
    <cellStyle name="Title 11 5 3 2" xfId="15479"/>
    <cellStyle name="Title 11 5 4" xfId="15480"/>
    <cellStyle name="Title 11 5 4 2" xfId="15481"/>
    <cellStyle name="Title 11 5 5" xfId="15482"/>
    <cellStyle name="Title 11 6" xfId="15483"/>
    <cellStyle name="Title 11 6 2" xfId="15484"/>
    <cellStyle name="Title 11 6 2 2" xfId="15485"/>
    <cellStyle name="Title 11 6 3" xfId="15486"/>
    <cellStyle name="Title 11 6 3 2" xfId="15487"/>
    <cellStyle name="Title 11 6 4" xfId="15488"/>
    <cellStyle name="Title 11 7" xfId="15489"/>
    <cellStyle name="Title 11 7 2" xfId="15490"/>
    <cellStyle name="Title 11 8" xfId="15491"/>
    <cellStyle name="Title 11 8 2" xfId="15492"/>
    <cellStyle name="Title 11 9" xfId="15493"/>
    <cellStyle name="Title 11 9 2" xfId="15494"/>
    <cellStyle name="Title 12" xfId="15495"/>
    <cellStyle name="Title 12 10" xfId="15496"/>
    <cellStyle name="Title 12 11" xfId="15497"/>
    <cellStyle name="Title 12 12" xfId="15498"/>
    <cellStyle name="Title 12 2" xfId="15499"/>
    <cellStyle name="Title 12 2 2" xfId="15500"/>
    <cellStyle name="Title 12 2 2 2" xfId="15501"/>
    <cellStyle name="Title 12 2 3" xfId="15502"/>
    <cellStyle name="Title 12 2 3 2" xfId="15503"/>
    <cellStyle name="Title 12 2 4" xfId="15504"/>
    <cellStyle name="Title 12 2 5" xfId="15505"/>
    <cellStyle name="Title 12 3" xfId="15506"/>
    <cellStyle name="Title 12 3 2" xfId="15507"/>
    <cellStyle name="Title 12 3 2 2" xfId="15508"/>
    <cellStyle name="Title 12 3 3" xfId="15509"/>
    <cellStyle name="Title 12 3 3 2" xfId="15510"/>
    <cellStyle name="Title 12 3 4" xfId="15511"/>
    <cellStyle name="Title 12 4" xfId="15512"/>
    <cellStyle name="Title 12 4 2" xfId="15513"/>
    <cellStyle name="Title 12 4 2 2" xfId="15514"/>
    <cellStyle name="Title 12 4 3" xfId="15515"/>
    <cellStyle name="Title 12 4 3 2" xfId="15516"/>
    <cellStyle name="Title 12 4 4" xfId="15517"/>
    <cellStyle name="Title 12 5" xfId="15518"/>
    <cellStyle name="Title 12 5 2" xfId="15519"/>
    <cellStyle name="Title 12 5 2 2" xfId="15520"/>
    <cellStyle name="Title 12 5 3" xfId="15521"/>
    <cellStyle name="Title 12 5 3 2" xfId="15522"/>
    <cellStyle name="Title 12 5 4" xfId="15523"/>
    <cellStyle name="Title 12 5 4 2" xfId="15524"/>
    <cellStyle name="Title 12 5 5" xfId="15525"/>
    <cellStyle name="Title 12 6" xfId="15526"/>
    <cellStyle name="Title 12 6 2" xfId="15527"/>
    <cellStyle name="Title 12 6 2 2" xfId="15528"/>
    <cellStyle name="Title 12 6 3" xfId="15529"/>
    <cellStyle name="Title 12 6 3 2" xfId="15530"/>
    <cellStyle name="Title 12 6 4" xfId="15531"/>
    <cellStyle name="Title 12 7" xfId="15532"/>
    <cellStyle name="Title 12 7 2" xfId="15533"/>
    <cellStyle name="Title 12 8" xfId="15534"/>
    <cellStyle name="Title 12 8 2" xfId="15535"/>
    <cellStyle name="Title 12 9" xfId="15536"/>
    <cellStyle name="Title 12 9 2" xfId="15537"/>
    <cellStyle name="Title 13" xfId="15538"/>
    <cellStyle name="Title 13 10" xfId="15539"/>
    <cellStyle name="Title 13 11" xfId="15540"/>
    <cellStyle name="Title 13 12" xfId="15541"/>
    <cellStyle name="Title 13 2" xfId="15542"/>
    <cellStyle name="Title 13 2 2" xfId="15543"/>
    <cellStyle name="Title 13 2 2 2" xfId="15544"/>
    <cellStyle name="Title 13 2 3" xfId="15545"/>
    <cellStyle name="Title 13 2 3 2" xfId="15546"/>
    <cellStyle name="Title 13 2 4" xfId="15547"/>
    <cellStyle name="Title 13 2 5" xfId="15548"/>
    <cellStyle name="Title 13 3" xfId="15549"/>
    <cellStyle name="Title 13 3 2" xfId="15550"/>
    <cellStyle name="Title 13 3 2 2" xfId="15551"/>
    <cellStyle name="Title 13 3 3" xfId="15552"/>
    <cellStyle name="Title 13 3 3 2" xfId="15553"/>
    <cellStyle name="Title 13 3 4" xfId="15554"/>
    <cellStyle name="Title 13 4" xfId="15555"/>
    <cellStyle name="Title 13 4 2" xfId="15556"/>
    <cellStyle name="Title 13 4 2 2" xfId="15557"/>
    <cellStyle name="Title 13 4 3" xfId="15558"/>
    <cellStyle name="Title 13 4 3 2" xfId="15559"/>
    <cellStyle name="Title 13 4 4" xfId="15560"/>
    <cellStyle name="Title 13 5" xfId="15561"/>
    <cellStyle name="Title 13 5 2" xfId="15562"/>
    <cellStyle name="Title 13 5 2 2" xfId="15563"/>
    <cellStyle name="Title 13 5 3" xfId="15564"/>
    <cellStyle name="Title 13 5 3 2" xfId="15565"/>
    <cellStyle name="Title 13 5 4" xfId="15566"/>
    <cellStyle name="Title 13 5 4 2" xfId="15567"/>
    <cellStyle name="Title 13 5 5" xfId="15568"/>
    <cellStyle name="Title 13 6" xfId="15569"/>
    <cellStyle name="Title 13 6 2" xfId="15570"/>
    <cellStyle name="Title 13 6 2 2" xfId="15571"/>
    <cellStyle name="Title 13 6 3" xfId="15572"/>
    <cellStyle name="Title 13 6 3 2" xfId="15573"/>
    <cellStyle name="Title 13 6 4" xfId="15574"/>
    <cellStyle name="Title 13 7" xfId="15575"/>
    <cellStyle name="Title 13 7 2" xfId="15576"/>
    <cellStyle name="Title 13 8" xfId="15577"/>
    <cellStyle name="Title 13 8 2" xfId="15578"/>
    <cellStyle name="Title 13 9" xfId="15579"/>
    <cellStyle name="Title 13 9 2" xfId="15580"/>
    <cellStyle name="Title 14" xfId="15581"/>
    <cellStyle name="Title 14 10" xfId="15582"/>
    <cellStyle name="Title 14 11" xfId="15583"/>
    <cellStyle name="Title 14 12" xfId="15584"/>
    <cellStyle name="Title 14 2" xfId="15585"/>
    <cellStyle name="Title 14 2 2" xfId="15586"/>
    <cellStyle name="Title 14 2 2 2" xfId="15587"/>
    <cellStyle name="Title 14 2 3" xfId="15588"/>
    <cellStyle name="Title 14 2 3 2" xfId="15589"/>
    <cellStyle name="Title 14 2 4" xfId="15590"/>
    <cellStyle name="Title 14 2 5" xfId="15591"/>
    <cellStyle name="Title 14 3" xfId="15592"/>
    <cellStyle name="Title 14 3 2" xfId="15593"/>
    <cellStyle name="Title 14 3 2 2" xfId="15594"/>
    <cellStyle name="Title 14 3 3" xfId="15595"/>
    <cellStyle name="Title 14 3 3 2" xfId="15596"/>
    <cellStyle name="Title 14 3 4" xfId="15597"/>
    <cellStyle name="Title 14 4" xfId="15598"/>
    <cellStyle name="Title 14 4 2" xfId="15599"/>
    <cellStyle name="Title 14 4 2 2" xfId="15600"/>
    <cellStyle name="Title 14 4 3" xfId="15601"/>
    <cellStyle name="Title 14 4 3 2" xfId="15602"/>
    <cellStyle name="Title 14 4 4" xfId="15603"/>
    <cellStyle name="Title 14 5" xfId="15604"/>
    <cellStyle name="Title 14 5 2" xfId="15605"/>
    <cellStyle name="Title 14 5 2 2" xfId="15606"/>
    <cellStyle name="Title 14 5 3" xfId="15607"/>
    <cellStyle name="Title 14 5 3 2" xfId="15608"/>
    <cellStyle name="Title 14 5 4" xfId="15609"/>
    <cellStyle name="Title 14 5 4 2" xfId="15610"/>
    <cellStyle name="Title 14 5 5" xfId="15611"/>
    <cellStyle name="Title 14 6" xfId="15612"/>
    <cellStyle name="Title 14 6 2" xfId="15613"/>
    <cellStyle name="Title 14 6 2 2" xfId="15614"/>
    <cellStyle name="Title 14 6 3" xfId="15615"/>
    <cellStyle name="Title 14 6 3 2" xfId="15616"/>
    <cellStyle name="Title 14 6 4" xfId="15617"/>
    <cellStyle name="Title 14 7" xfId="15618"/>
    <cellStyle name="Title 14 7 2" xfId="15619"/>
    <cellStyle name="Title 14 8" xfId="15620"/>
    <cellStyle name="Title 14 8 2" xfId="15621"/>
    <cellStyle name="Title 14 9" xfId="15622"/>
    <cellStyle name="Title 14 9 2" xfId="15623"/>
    <cellStyle name="Title 15" xfId="15624"/>
    <cellStyle name="Title 15 10" xfId="15625"/>
    <cellStyle name="Title 15 11" xfId="15626"/>
    <cellStyle name="Title 15 12" xfId="15627"/>
    <cellStyle name="Title 15 2" xfId="15628"/>
    <cellStyle name="Title 15 2 2" xfId="15629"/>
    <cellStyle name="Title 15 2 2 2" xfId="15630"/>
    <cellStyle name="Title 15 2 3" xfId="15631"/>
    <cellStyle name="Title 15 2 3 2" xfId="15632"/>
    <cellStyle name="Title 15 2 4" xfId="15633"/>
    <cellStyle name="Title 15 2 5" xfId="15634"/>
    <cellStyle name="Title 15 3" xfId="15635"/>
    <cellStyle name="Title 15 3 2" xfId="15636"/>
    <cellStyle name="Title 15 3 2 2" xfId="15637"/>
    <cellStyle name="Title 15 3 3" xfId="15638"/>
    <cellStyle name="Title 15 3 3 2" xfId="15639"/>
    <cellStyle name="Title 15 3 4" xfId="15640"/>
    <cellStyle name="Title 15 4" xfId="15641"/>
    <cellStyle name="Title 15 4 2" xfId="15642"/>
    <cellStyle name="Title 15 4 2 2" xfId="15643"/>
    <cellStyle name="Title 15 4 3" xfId="15644"/>
    <cellStyle name="Title 15 4 3 2" xfId="15645"/>
    <cellStyle name="Title 15 4 4" xfId="15646"/>
    <cellStyle name="Title 15 5" xfId="15647"/>
    <cellStyle name="Title 15 5 2" xfId="15648"/>
    <cellStyle name="Title 15 5 2 2" xfId="15649"/>
    <cellStyle name="Title 15 5 3" xfId="15650"/>
    <cellStyle name="Title 15 5 3 2" xfId="15651"/>
    <cellStyle name="Title 15 5 4" xfId="15652"/>
    <cellStyle name="Title 15 5 4 2" xfId="15653"/>
    <cellStyle name="Title 15 5 5" xfId="15654"/>
    <cellStyle name="Title 15 6" xfId="15655"/>
    <cellStyle name="Title 15 6 2" xfId="15656"/>
    <cellStyle name="Title 15 6 2 2" xfId="15657"/>
    <cellStyle name="Title 15 6 3" xfId="15658"/>
    <cellStyle name="Title 15 6 3 2" xfId="15659"/>
    <cellStyle name="Title 15 6 4" xfId="15660"/>
    <cellStyle name="Title 15 7" xfId="15661"/>
    <cellStyle name="Title 15 7 2" xfId="15662"/>
    <cellStyle name="Title 15 8" xfId="15663"/>
    <cellStyle name="Title 15 8 2" xfId="15664"/>
    <cellStyle name="Title 15 9" xfId="15665"/>
    <cellStyle name="Title 15 9 2" xfId="15666"/>
    <cellStyle name="Title 16" xfId="15667"/>
    <cellStyle name="Title 16 10" xfId="15668"/>
    <cellStyle name="Title 16 11" xfId="15669"/>
    <cellStyle name="Title 16 12" xfId="15670"/>
    <cellStyle name="Title 16 2" xfId="15671"/>
    <cellStyle name="Title 16 2 2" xfId="15672"/>
    <cellStyle name="Title 16 2 2 2" xfId="15673"/>
    <cellStyle name="Title 16 2 3" xfId="15674"/>
    <cellStyle name="Title 16 2 3 2" xfId="15675"/>
    <cellStyle name="Title 16 2 4" xfId="15676"/>
    <cellStyle name="Title 16 2 5" xfId="15677"/>
    <cellStyle name="Title 16 3" xfId="15678"/>
    <cellStyle name="Title 16 3 2" xfId="15679"/>
    <cellStyle name="Title 16 3 2 2" xfId="15680"/>
    <cellStyle name="Title 16 3 3" xfId="15681"/>
    <cellStyle name="Title 16 3 3 2" xfId="15682"/>
    <cellStyle name="Title 16 3 4" xfId="15683"/>
    <cellStyle name="Title 16 4" xfId="15684"/>
    <cellStyle name="Title 16 4 2" xfId="15685"/>
    <cellStyle name="Title 16 4 2 2" xfId="15686"/>
    <cellStyle name="Title 16 4 3" xfId="15687"/>
    <cellStyle name="Title 16 4 3 2" xfId="15688"/>
    <cellStyle name="Title 16 4 4" xfId="15689"/>
    <cellStyle name="Title 16 5" xfId="15690"/>
    <cellStyle name="Title 16 5 2" xfId="15691"/>
    <cellStyle name="Title 16 5 2 2" xfId="15692"/>
    <cellStyle name="Title 16 5 3" xfId="15693"/>
    <cellStyle name="Title 16 5 3 2" xfId="15694"/>
    <cellStyle name="Title 16 5 4" xfId="15695"/>
    <cellStyle name="Title 16 5 4 2" xfId="15696"/>
    <cellStyle name="Title 16 5 5" xfId="15697"/>
    <cellStyle name="Title 16 6" xfId="15698"/>
    <cellStyle name="Title 16 6 2" xfId="15699"/>
    <cellStyle name="Title 16 6 2 2" xfId="15700"/>
    <cellStyle name="Title 16 6 3" xfId="15701"/>
    <cellStyle name="Title 16 6 3 2" xfId="15702"/>
    <cellStyle name="Title 16 6 4" xfId="15703"/>
    <cellStyle name="Title 16 7" xfId="15704"/>
    <cellStyle name="Title 16 7 2" xfId="15705"/>
    <cellStyle name="Title 16 8" xfId="15706"/>
    <cellStyle name="Title 16 8 2" xfId="15707"/>
    <cellStyle name="Title 16 9" xfId="15708"/>
    <cellStyle name="Title 16 9 2" xfId="15709"/>
    <cellStyle name="Title 17" xfId="15710"/>
    <cellStyle name="Title 17 10" xfId="15711"/>
    <cellStyle name="Title 17 11" xfId="15712"/>
    <cellStyle name="Title 17 12" xfId="15713"/>
    <cellStyle name="Title 17 2" xfId="15714"/>
    <cellStyle name="Title 17 2 2" xfId="15715"/>
    <cellStyle name="Title 17 2 2 2" xfId="15716"/>
    <cellStyle name="Title 17 2 3" xfId="15717"/>
    <cellStyle name="Title 17 2 3 2" xfId="15718"/>
    <cellStyle name="Title 17 2 4" xfId="15719"/>
    <cellStyle name="Title 17 2 5" xfId="15720"/>
    <cellStyle name="Title 17 3" xfId="15721"/>
    <cellStyle name="Title 17 3 2" xfId="15722"/>
    <cellStyle name="Title 17 3 2 2" xfId="15723"/>
    <cellStyle name="Title 17 3 3" xfId="15724"/>
    <cellStyle name="Title 17 3 3 2" xfId="15725"/>
    <cellStyle name="Title 17 3 4" xfId="15726"/>
    <cellStyle name="Title 17 4" xfId="15727"/>
    <cellStyle name="Title 17 4 2" xfId="15728"/>
    <cellStyle name="Title 17 4 2 2" xfId="15729"/>
    <cellStyle name="Title 17 4 3" xfId="15730"/>
    <cellStyle name="Title 17 4 3 2" xfId="15731"/>
    <cellStyle name="Title 17 4 4" xfId="15732"/>
    <cellStyle name="Title 17 5" xfId="15733"/>
    <cellStyle name="Title 17 5 2" xfId="15734"/>
    <cellStyle name="Title 17 5 2 2" xfId="15735"/>
    <cellStyle name="Title 17 5 3" xfId="15736"/>
    <cellStyle name="Title 17 5 3 2" xfId="15737"/>
    <cellStyle name="Title 17 5 4" xfId="15738"/>
    <cellStyle name="Title 17 5 4 2" xfId="15739"/>
    <cellStyle name="Title 17 5 5" xfId="15740"/>
    <cellStyle name="Title 17 6" xfId="15741"/>
    <cellStyle name="Title 17 6 2" xfId="15742"/>
    <cellStyle name="Title 17 6 2 2" xfId="15743"/>
    <cellStyle name="Title 17 6 3" xfId="15744"/>
    <cellStyle name="Title 17 6 3 2" xfId="15745"/>
    <cellStyle name="Title 17 6 4" xfId="15746"/>
    <cellStyle name="Title 17 7" xfId="15747"/>
    <cellStyle name="Title 17 7 2" xfId="15748"/>
    <cellStyle name="Title 17 8" xfId="15749"/>
    <cellStyle name="Title 17 8 2" xfId="15750"/>
    <cellStyle name="Title 17 9" xfId="15751"/>
    <cellStyle name="Title 17 9 2" xfId="15752"/>
    <cellStyle name="Title 18" xfId="15753"/>
    <cellStyle name="Title 18 10" xfId="15754"/>
    <cellStyle name="Title 18 11" xfId="15755"/>
    <cellStyle name="Title 18 12" xfId="15756"/>
    <cellStyle name="Title 18 2" xfId="15757"/>
    <cellStyle name="Title 18 2 2" xfId="15758"/>
    <cellStyle name="Title 18 2 2 2" xfId="15759"/>
    <cellStyle name="Title 18 2 3" xfId="15760"/>
    <cellStyle name="Title 18 2 3 2" xfId="15761"/>
    <cellStyle name="Title 18 2 4" xfId="15762"/>
    <cellStyle name="Title 18 2 5" xfId="15763"/>
    <cellStyle name="Title 18 3" xfId="15764"/>
    <cellStyle name="Title 18 3 2" xfId="15765"/>
    <cellStyle name="Title 18 3 2 2" xfId="15766"/>
    <cellStyle name="Title 18 3 3" xfId="15767"/>
    <cellStyle name="Title 18 3 3 2" xfId="15768"/>
    <cellStyle name="Title 18 3 4" xfId="15769"/>
    <cellStyle name="Title 18 4" xfId="15770"/>
    <cellStyle name="Title 18 4 2" xfId="15771"/>
    <cellStyle name="Title 18 4 2 2" xfId="15772"/>
    <cellStyle name="Title 18 4 3" xfId="15773"/>
    <cellStyle name="Title 18 4 3 2" xfId="15774"/>
    <cellStyle name="Title 18 4 4" xfId="15775"/>
    <cellStyle name="Title 18 5" xfId="15776"/>
    <cellStyle name="Title 18 5 2" xfId="15777"/>
    <cellStyle name="Title 18 5 2 2" xfId="15778"/>
    <cellStyle name="Title 18 5 3" xfId="15779"/>
    <cellStyle name="Title 18 5 3 2" xfId="15780"/>
    <cellStyle name="Title 18 5 4" xfId="15781"/>
    <cellStyle name="Title 18 5 4 2" xfId="15782"/>
    <cellStyle name="Title 18 5 5" xfId="15783"/>
    <cellStyle name="Title 18 6" xfId="15784"/>
    <cellStyle name="Title 18 6 2" xfId="15785"/>
    <cellStyle name="Title 18 6 2 2" xfId="15786"/>
    <cellStyle name="Title 18 6 3" xfId="15787"/>
    <cellStyle name="Title 18 6 3 2" xfId="15788"/>
    <cellStyle name="Title 18 6 4" xfId="15789"/>
    <cellStyle name="Title 18 7" xfId="15790"/>
    <cellStyle name="Title 18 7 2" xfId="15791"/>
    <cellStyle name="Title 18 8" xfId="15792"/>
    <cellStyle name="Title 18 8 2" xfId="15793"/>
    <cellStyle name="Title 18 9" xfId="15794"/>
    <cellStyle name="Title 18 9 2" xfId="15795"/>
    <cellStyle name="Title 19" xfId="15796"/>
    <cellStyle name="Title 19 10" xfId="15797"/>
    <cellStyle name="Title 19 11" xfId="15798"/>
    <cellStyle name="Title 19 12" xfId="15799"/>
    <cellStyle name="Title 19 2" xfId="15800"/>
    <cellStyle name="Title 19 2 2" xfId="15801"/>
    <cellStyle name="Title 19 2 2 2" xfId="15802"/>
    <cellStyle name="Title 19 2 3" xfId="15803"/>
    <cellStyle name="Title 19 2 3 2" xfId="15804"/>
    <cellStyle name="Title 19 2 4" xfId="15805"/>
    <cellStyle name="Title 19 2 5" xfId="15806"/>
    <cellStyle name="Title 19 3" xfId="15807"/>
    <cellStyle name="Title 19 3 2" xfId="15808"/>
    <cellStyle name="Title 19 3 2 2" xfId="15809"/>
    <cellStyle name="Title 19 3 3" xfId="15810"/>
    <cellStyle name="Title 19 3 3 2" xfId="15811"/>
    <cellStyle name="Title 19 3 4" xfId="15812"/>
    <cellStyle name="Title 19 4" xfId="15813"/>
    <cellStyle name="Title 19 4 2" xfId="15814"/>
    <cellStyle name="Title 19 4 2 2" xfId="15815"/>
    <cellStyle name="Title 19 4 3" xfId="15816"/>
    <cellStyle name="Title 19 4 3 2" xfId="15817"/>
    <cellStyle name="Title 19 4 4" xfId="15818"/>
    <cellStyle name="Title 19 5" xfId="15819"/>
    <cellStyle name="Title 19 5 2" xfId="15820"/>
    <cellStyle name="Title 19 5 2 2" xfId="15821"/>
    <cellStyle name="Title 19 5 3" xfId="15822"/>
    <cellStyle name="Title 19 5 3 2" xfId="15823"/>
    <cellStyle name="Title 19 5 4" xfId="15824"/>
    <cellStyle name="Title 19 5 4 2" xfId="15825"/>
    <cellStyle name="Title 19 5 5" xfId="15826"/>
    <cellStyle name="Title 19 6" xfId="15827"/>
    <cellStyle name="Title 19 6 2" xfId="15828"/>
    <cellStyle name="Title 19 6 2 2" xfId="15829"/>
    <cellStyle name="Title 19 6 3" xfId="15830"/>
    <cellStyle name="Title 19 6 3 2" xfId="15831"/>
    <cellStyle name="Title 19 6 4" xfId="15832"/>
    <cellStyle name="Title 19 7" xfId="15833"/>
    <cellStyle name="Title 19 7 2" xfId="15834"/>
    <cellStyle name="Title 19 8" xfId="15835"/>
    <cellStyle name="Title 19 8 2" xfId="15836"/>
    <cellStyle name="Title 19 9" xfId="15837"/>
    <cellStyle name="Title 19 9 2" xfId="15838"/>
    <cellStyle name="Title 2" xfId="15839"/>
    <cellStyle name="Title 2 10" xfId="15840"/>
    <cellStyle name="Title 2 10 10" xfId="15841"/>
    <cellStyle name="Title 2 10 11" xfId="15842"/>
    <cellStyle name="Title 2 10 2" xfId="15843"/>
    <cellStyle name="Title 2 10 2 2" xfId="15844"/>
    <cellStyle name="Title 2 10 2 2 2" xfId="15845"/>
    <cellStyle name="Title 2 10 2 3" xfId="15846"/>
    <cellStyle name="Title 2 10 2 3 2" xfId="15847"/>
    <cellStyle name="Title 2 10 2 4" xfId="15848"/>
    <cellStyle name="Title 2 10 3" xfId="15849"/>
    <cellStyle name="Title 2 10 3 2" xfId="15850"/>
    <cellStyle name="Title 2 10 3 2 2" xfId="15851"/>
    <cellStyle name="Title 2 10 3 3" xfId="15852"/>
    <cellStyle name="Title 2 10 3 3 2" xfId="15853"/>
    <cellStyle name="Title 2 10 3 4" xfId="15854"/>
    <cellStyle name="Title 2 10 4" xfId="15855"/>
    <cellStyle name="Title 2 10 4 2" xfId="15856"/>
    <cellStyle name="Title 2 10 4 2 2" xfId="15857"/>
    <cellStyle name="Title 2 10 4 3" xfId="15858"/>
    <cellStyle name="Title 2 10 4 3 2" xfId="15859"/>
    <cellStyle name="Title 2 10 4 4" xfId="15860"/>
    <cellStyle name="Title 2 10 4 4 2" xfId="15861"/>
    <cellStyle name="Title 2 10 4 5" xfId="15862"/>
    <cellStyle name="Title 2 10 5" xfId="15863"/>
    <cellStyle name="Title 2 10 5 2" xfId="15864"/>
    <cellStyle name="Title 2 10 5 2 2" xfId="15865"/>
    <cellStyle name="Title 2 10 5 3" xfId="15866"/>
    <cellStyle name="Title 2 10 5 3 2" xfId="15867"/>
    <cellStyle name="Title 2 10 5 4" xfId="15868"/>
    <cellStyle name="Title 2 10 6" xfId="15869"/>
    <cellStyle name="Title 2 10 6 2" xfId="15870"/>
    <cellStyle name="Title 2 10 7" xfId="15871"/>
    <cellStyle name="Title 2 10 7 2" xfId="15872"/>
    <cellStyle name="Title 2 10 8" xfId="15873"/>
    <cellStyle name="Title 2 10 8 2" xfId="15874"/>
    <cellStyle name="Title 2 10 9" xfId="15875"/>
    <cellStyle name="Title 2 11" xfId="15876"/>
    <cellStyle name="Title 2 11 10" xfId="15877"/>
    <cellStyle name="Title 2 11 2" xfId="15878"/>
    <cellStyle name="Title 2 11 2 2" xfId="15879"/>
    <cellStyle name="Title 2 11 2 2 2" xfId="15880"/>
    <cellStyle name="Title 2 11 2 3" xfId="15881"/>
    <cellStyle name="Title 2 11 2 3 2" xfId="15882"/>
    <cellStyle name="Title 2 11 2 4" xfId="15883"/>
    <cellStyle name="Title 2 11 3" xfId="15884"/>
    <cellStyle name="Title 2 11 3 2" xfId="15885"/>
    <cellStyle name="Title 2 11 3 2 2" xfId="15886"/>
    <cellStyle name="Title 2 11 3 3" xfId="15887"/>
    <cellStyle name="Title 2 11 3 3 2" xfId="15888"/>
    <cellStyle name="Title 2 11 3 4" xfId="15889"/>
    <cellStyle name="Title 2 11 4" xfId="15890"/>
    <cellStyle name="Title 2 11 4 2" xfId="15891"/>
    <cellStyle name="Title 2 11 4 2 2" xfId="15892"/>
    <cellStyle name="Title 2 11 4 3" xfId="15893"/>
    <cellStyle name="Title 2 11 4 3 2" xfId="15894"/>
    <cellStyle name="Title 2 11 4 4" xfId="15895"/>
    <cellStyle name="Title 2 11 4 4 2" xfId="15896"/>
    <cellStyle name="Title 2 11 4 5" xfId="15897"/>
    <cellStyle name="Title 2 11 5" xfId="15898"/>
    <cellStyle name="Title 2 11 5 2" xfId="15899"/>
    <cellStyle name="Title 2 11 5 2 2" xfId="15900"/>
    <cellStyle name="Title 2 11 5 3" xfId="15901"/>
    <cellStyle name="Title 2 11 5 3 2" xfId="15902"/>
    <cellStyle name="Title 2 11 5 4" xfId="15903"/>
    <cellStyle name="Title 2 11 6" xfId="15904"/>
    <cellStyle name="Title 2 11 6 2" xfId="15905"/>
    <cellStyle name="Title 2 11 7" xfId="15906"/>
    <cellStyle name="Title 2 11 7 2" xfId="15907"/>
    <cellStyle name="Title 2 11 8" xfId="15908"/>
    <cellStyle name="Title 2 11 8 2" xfId="15909"/>
    <cellStyle name="Title 2 11 9" xfId="15910"/>
    <cellStyle name="Title 2 12" xfId="15911"/>
    <cellStyle name="Title 2 12 2" xfId="15912"/>
    <cellStyle name="Title 2 12 2 2" xfId="15913"/>
    <cellStyle name="Title 2 12 3" xfId="15914"/>
    <cellStyle name="Title 2 12 3 2" xfId="15915"/>
    <cellStyle name="Title 2 12 4" xfId="15916"/>
    <cellStyle name="Title 2 12 5" xfId="15917"/>
    <cellStyle name="Title 2 13" xfId="15918"/>
    <cellStyle name="Title 2 13 2" xfId="15919"/>
    <cellStyle name="Title 2 13 2 2" xfId="15920"/>
    <cellStyle name="Title 2 13 3" xfId="15921"/>
    <cellStyle name="Title 2 13 3 2" xfId="15922"/>
    <cellStyle name="Title 2 13 4" xfId="15923"/>
    <cellStyle name="Title 2 14" xfId="15924"/>
    <cellStyle name="Title 2 14 2" xfId="15925"/>
    <cellStyle name="Title 2 14 2 2" xfId="15926"/>
    <cellStyle name="Title 2 14 3" xfId="15927"/>
    <cellStyle name="Title 2 14 3 2" xfId="15928"/>
    <cellStyle name="Title 2 14 4" xfId="15929"/>
    <cellStyle name="Title 2 15" xfId="15930"/>
    <cellStyle name="Title 2 15 2" xfId="15931"/>
    <cellStyle name="Title 2 15 2 2" xfId="15932"/>
    <cellStyle name="Title 2 15 3" xfId="15933"/>
    <cellStyle name="Title 2 15 3 2" xfId="15934"/>
    <cellStyle name="Title 2 15 4" xfId="15935"/>
    <cellStyle name="Title 2 15 4 2" xfId="15936"/>
    <cellStyle name="Title 2 15 5" xfId="15937"/>
    <cellStyle name="Title 2 16" xfId="15938"/>
    <cellStyle name="Title 2 16 2" xfId="15939"/>
    <cellStyle name="Title 2 16 2 2" xfId="15940"/>
    <cellStyle name="Title 2 16 3" xfId="15941"/>
    <cellStyle name="Title 2 16 3 2" xfId="15942"/>
    <cellStyle name="Title 2 16 4" xfId="15943"/>
    <cellStyle name="Title 2 17" xfId="15944"/>
    <cellStyle name="Title 2 17 2" xfId="15945"/>
    <cellStyle name="Title 2 18" xfId="15946"/>
    <cellStyle name="Title 2 18 2" xfId="15947"/>
    <cellStyle name="Title 2 19" xfId="15948"/>
    <cellStyle name="Title 2 19 2" xfId="15949"/>
    <cellStyle name="Title 2 2" xfId="15950"/>
    <cellStyle name="Title 2 2 10" xfId="15951"/>
    <cellStyle name="Title 2 2 11" xfId="15952"/>
    <cellStyle name="Title 2 2 2" xfId="15953"/>
    <cellStyle name="Title 2 2 2 2" xfId="15954"/>
    <cellStyle name="Title 2 2 2 2 2" xfId="15955"/>
    <cellStyle name="Title 2 2 2 3" xfId="15956"/>
    <cellStyle name="Title 2 2 2 3 2" xfId="15957"/>
    <cellStyle name="Title 2 2 2 4" xfId="15958"/>
    <cellStyle name="Title 2 2 3" xfId="15959"/>
    <cellStyle name="Title 2 2 3 2" xfId="15960"/>
    <cellStyle name="Title 2 2 3 2 2" xfId="15961"/>
    <cellStyle name="Title 2 2 3 3" xfId="15962"/>
    <cellStyle name="Title 2 2 3 3 2" xfId="15963"/>
    <cellStyle name="Title 2 2 3 4" xfId="15964"/>
    <cellStyle name="Title 2 2 4" xfId="15965"/>
    <cellStyle name="Title 2 2 4 2" xfId="15966"/>
    <cellStyle name="Title 2 2 4 2 2" xfId="15967"/>
    <cellStyle name="Title 2 2 4 3" xfId="15968"/>
    <cellStyle name="Title 2 2 4 3 2" xfId="15969"/>
    <cellStyle name="Title 2 2 4 4" xfId="15970"/>
    <cellStyle name="Title 2 2 4 4 2" xfId="15971"/>
    <cellStyle name="Title 2 2 4 5" xfId="15972"/>
    <cellStyle name="Title 2 2 5" xfId="15973"/>
    <cellStyle name="Title 2 2 5 2" xfId="15974"/>
    <cellStyle name="Title 2 2 5 2 2" xfId="15975"/>
    <cellStyle name="Title 2 2 5 3" xfId="15976"/>
    <cellStyle name="Title 2 2 5 3 2" xfId="15977"/>
    <cellStyle name="Title 2 2 5 4" xfId="15978"/>
    <cellStyle name="Title 2 2 6" xfId="15979"/>
    <cellStyle name="Title 2 2 6 2" xfId="15980"/>
    <cellStyle name="Title 2 2 7" xfId="15981"/>
    <cellStyle name="Title 2 2 7 2" xfId="15982"/>
    <cellStyle name="Title 2 2 8" xfId="15983"/>
    <cellStyle name="Title 2 2 8 2" xfId="15984"/>
    <cellStyle name="Title 2 2 9" xfId="15985"/>
    <cellStyle name="Title 2 20" xfId="15986"/>
    <cellStyle name="Title 2 21" xfId="15987"/>
    <cellStyle name="Title 2 22" xfId="15988"/>
    <cellStyle name="Title 2 3" xfId="15989"/>
    <cellStyle name="Title 2 3 10" xfId="15990"/>
    <cellStyle name="Title 2 3 11" xfId="15991"/>
    <cellStyle name="Title 2 3 2" xfId="15992"/>
    <cellStyle name="Title 2 3 2 2" xfId="15993"/>
    <cellStyle name="Title 2 3 2 2 2" xfId="15994"/>
    <cellStyle name="Title 2 3 2 3" xfId="15995"/>
    <cellStyle name="Title 2 3 2 3 2" xfId="15996"/>
    <cellStyle name="Title 2 3 2 4" xfId="15997"/>
    <cellStyle name="Title 2 3 3" xfId="15998"/>
    <cellStyle name="Title 2 3 3 2" xfId="15999"/>
    <cellStyle name="Title 2 3 3 2 2" xfId="16000"/>
    <cellStyle name="Title 2 3 3 3" xfId="16001"/>
    <cellStyle name="Title 2 3 3 3 2" xfId="16002"/>
    <cellStyle name="Title 2 3 3 4" xfId="16003"/>
    <cellStyle name="Title 2 3 4" xfId="16004"/>
    <cellStyle name="Title 2 3 4 2" xfId="16005"/>
    <cellStyle name="Title 2 3 4 2 2" xfId="16006"/>
    <cellStyle name="Title 2 3 4 3" xfId="16007"/>
    <cellStyle name="Title 2 3 4 3 2" xfId="16008"/>
    <cellStyle name="Title 2 3 4 4" xfId="16009"/>
    <cellStyle name="Title 2 3 4 4 2" xfId="16010"/>
    <cellStyle name="Title 2 3 4 5" xfId="16011"/>
    <cellStyle name="Title 2 3 5" xfId="16012"/>
    <cellStyle name="Title 2 3 5 2" xfId="16013"/>
    <cellStyle name="Title 2 3 5 2 2" xfId="16014"/>
    <cellStyle name="Title 2 3 5 3" xfId="16015"/>
    <cellStyle name="Title 2 3 5 3 2" xfId="16016"/>
    <cellStyle name="Title 2 3 5 4" xfId="16017"/>
    <cellStyle name="Title 2 3 6" xfId="16018"/>
    <cellStyle name="Title 2 3 6 2" xfId="16019"/>
    <cellStyle name="Title 2 3 7" xfId="16020"/>
    <cellStyle name="Title 2 3 7 2" xfId="16021"/>
    <cellStyle name="Title 2 3 8" xfId="16022"/>
    <cellStyle name="Title 2 3 8 2" xfId="16023"/>
    <cellStyle name="Title 2 3 9" xfId="16024"/>
    <cellStyle name="Title 2 4" xfId="16025"/>
    <cellStyle name="Title 2 4 10" xfId="16026"/>
    <cellStyle name="Title 2 4 11" xfId="16027"/>
    <cellStyle name="Title 2 4 2" xfId="16028"/>
    <cellStyle name="Title 2 4 2 2" xfId="16029"/>
    <cellStyle name="Title 2 4 2 2 2" xfId="16030"/>
    <cellStyle name="Title 2 4 2 3" xfId="16031"/>
    <cellStyle name="Title 2 4 2 3 2" xfId="16032"/>
    <cellStyle name="Title 2 4 2 4" xfId="16033"/>
    <cellStyle name="Title 2 4 3" xfId="16034"/>
    <cellStyle name="Title 2 4 3 2" xfId="16035"/>
    <cellStyle name="Title 2 4 3 2 2" xfId="16036"/>
    <cellStyle name="Title 2 4 3 3" xfId="16037"/>
    <cellStyle name="Title 2 4 3 3 2" xfId="16038"/>
    <cellStyle name="Title 2 4 3 4" xfId="16039"/>
    <cellStyle name="Title 2 4 4" xfId="16040"/>
    <cellStyle name="Title 2 4 4 2" xfId="16041"/>
    <cellStyle name="Title 2 4 4 2 2" xfId="16042"/>
    <cellStyle name="Title 2 4 4 3" xfId="16043"/>
    <cellStyle name="Title 2 4 4 3 2" xfId="16044"/>
    <cellStyle name="Title 2 4 4 4" xfId="16045"/>
    <cellStyle name="Title 2 4 4 4 2" xfId="16046"/>
    <cellStyle name="Title 2 4 4 5" xfId="16047"/>
    <cellStyle name="Title 2 4 5" xfId="16048"/>
    <cellStyle name="Title 2 4 5 2" xfId="16049"/>
    <cellStyle name="Title 2 4 5 2 2" xfId="16050"/>
    <cellStyle name="Title 2 4 5 3" xfId="16051"/>
    <cellStyle name="Title 2 4 5 3 2" xfId="16052"/>
    <cellStyle name="Title 2 4 5 4" xfId="16053"/>
    <cellStyle name="Title 2 4 6" xfId="16054"/>
    <cellStyle name="Title 2 4 6 2" xfId="16055"/>
    <cellStyle name="Title 2 4 7" xfId="16056"/>
    <cellStyle name="Title 2 4 7 2" xfId="16057"/>
    <cellStyle name="Title 2 4 8" xfId="16058"/>
    <cellStyle name="Title 2 4 8 2" xfId="16059"/>
    <cellStyle name="Title 2 4 9" xfId="16060"/>
    <cellStyle name="Title 2 5" xfId="16061"/>
    <cellStyle name="Title 2 5 10" xfId="16062"/>
    <cellStyle name="Title 2 5 11" xfId="16063"/>
    <cellStyle name="Title 2 5 2" xfId="16064"/>
    <cellStyle name="Title 2 5 2 2" xfId="16065"/>
    <cellStyle name="Title 2 5 2 2 2" xfId="16066"/>
    <cellStyle name="Title 2 5 2 3" xfId="16067"/>
    <cellStyle name="Title 2 5 2 3 2" xfId="16068"/>
    <cellStyle name="Title 2 5 2 4" xfId="16069"/>
    <cellStyle name="Title 2 5 3" xfId="16070"/>
    <cellStyle name="Title 2 5 3 2" xfId="16071"/>
    <cellStyle name="Title 2 5 3 2 2" xfId="16072"/>
    <cellStyle name="Title 2 5 3 3" xfId="16073"/>
    <cellStyle name="Title 2 5 3 3 2" xfId="16074"/>
    <cellStyle name="Title 2 5 3 4" xfId="16075"/>
    <cellStyle name="Title 2 5 4" xfId="16076"/>
    <cellStyle name="Title 2 5 4 2" xfId="16077"/>
    <cellStyle name="Title 2 5 4 2 2" xfId="16078"/>
    <cellStyle name="Title 2 5 4 3" xfId="16079"/>
    <cellStyle name="Title 2 5 4 3 2" xfId="16080"/>
    <cellStyle name="Title 2 5 4 4" xfId="16081"/>
    <cellStyle name="Title 2 5 4 4 2" xfId="16082"/>
    <cellStyle name="Title 2 5 4 5" xfId="16083"/>
    <cellStyle name="Title 2 5 5" xfId="16084"/>
    <cellStyle name="Title 2 5 5 2" xfId="16085"/>
    <cellStyle name="Title 2 5 5 2 2" xfId="16086"/>
    <cellStyle name="Title 2 5 5 3" xfId="16087"/>
    <cellStyle name="Title 2 5 5 3 2" xfId="16088"/>
    <cellStyle name="Title 2 5 5 4" xfId="16089"/>
    <cellStyle name="Title 2 5 6" xfId="16090"/>
    <cellStyle name="Title 2 5 6 2" xfId="16091"/>
    <cellStyle name="Title 2 5 7" xfId="16092"/>
    <cellStyle name="Title 2 5 7 2" xfId="16093"/>
    <cellStyle name="Title 2 5 8" xfId="16094"/>
    <cellStyle name="Title 2 5 8 2" xfId="16095"/>
    <cellStyle name="Title 2 5 9" xfId="16096"/>
    <cellStyle name="Title 2 6" xfId="16097"/>
    <cellStyle name="Title 2 6 10" xfId="16098"/>
    <cellStyle name="Title 2 6 11" xfId="16099"/>
    <cellStyle name="Title 2 6 2" xfId="16100"/>
    <cellStyle name="Title 2 6 2 2" xfId="16101"/>
    <cellStyle name="Title 2 6 2 2 2" xfId="16102"/>
    <cellStyle name="Title 2 6 2 3" xfId="16103"/>
    <cellStyle name="Title 2 6 2 3 2" xfId="16104"/>
    <cellStyle name="Title 2 6 2 4" xfId="16105"/>
    <cellStyle name="Title 2 6 3" xfId="16106"/>
    <cellStyle name="Title 2 6 3 2" xfId="16107"/>
    <cellStyle name="Title 2 6 3 2 2" xfId="16108"/>
    <cellStyle name="Title 2 6 3 3" xfId="16109"/>
    <cellStyle name="Title 2 6 3 3 2" xfId="16110"/>
    <cellStyle name="Title 2 6 3 4" xfId="16111"/>
    <cellStyle name="Title 2 6 4" xfId="16112"/>
    <cellStyle name="Title 2 6 4 2" xfId="16113"/>
    <cellStyle name="Title 2 6 4 2 2" xfId="16114"/>
    <cellStyle name="Title 2 6 4 3" xfId="16115"/>
    <cellStyle name="Title 2 6 4 3 2" xfId="16116"/>
    <cellStyle name="Title 2 6 4 4" xfId="16117"/>
    <cellStyle name="Title 2 6 4 4 2" xfId="16118"/>
    <cellStyle name="Title 2 6 4 5" xfId="16119"/>
    <cellStyle name="Title 2 6 5" xfId="16120"/>
    <cellStyle name="Title 2 6 5 2" xfId="16121"/>
    <cellStyle name="Title 2 6 5 2 2" xfId="16122"/>
    <cellStyle name="Title 2 6 5 3" xfId="16123"/>
    <cellStyle name="Title 2 6 5 3 2" xfId="16124"/>
    <cellStyle name="Title 2 6 5 4" xfId="16125"/>
    <cellStyle name="Title 2 6 6" xfId="16126"/>
    <cellStyle name="Title 2 6 6 2" xfId="16127"/>
    <cellStyle name="Title 2 6 7" xfId="16128"/>
    <cellStyle name="Title 2 6 7 2" xfId="16129"/>
    <cellStyle name="Title 2 6 8" xfId="16130"/>
    <cellStyle name="Title 2 6 8 2" xfId="16131"/>
    <cellStyle name="Title 2 6 9" xfId="16132"/>
    <cellStyle name="Title 2 7" xfId="16133"/>
    <cellStyle name="Title 2 7 10" xfId="16134"/>
    <cellStyle name="Title 2 7 11" xfId="16135"/>
    <cellStyle name="Title 2 7 2" xfId="16136"/>
    <cellStyle name="Title 2 7 2 2" xfId="16137"/>
    <cellStyle name="Title 2 7 2 2 2" xfId="16138"/>
    <cellStyle name="Title 2 7 2 3" xfId="16139"/>
    <cellStyle name="Title 2 7 2 3 2" xfId="16140"/>
    <cellStyle name="Title 2 7 2 4" xfId="16141"/>
    <cellStyle name="Title 2 7 3" xfId="16142"/>
    <cellStyle name="Title 2 7 3 2" xfId="16143"/>
    <cellStyle name="Title 2 7 3 2 2" xfId="16144"/>
    <cellStyle name="Title 2 7 3 3" xfId="16145"/>
    <cellStyle name="Title 2 7 3 3 2" xfId="16146"/>
    <cellStyle name="Title 2 7 3 4" xfId="16147"/>
    <cellStyle name="Title 2 7 4" xfId="16148"/>
    <cellStyle name="Title 2 7 4 2" xfId="16149"/>
    <cellStyle name="Title 2 7 4 2 2" xfId="16150"/>
    <cellStyle name="Title 2 7 4 3" xfId="16151"/>
    <cellStyle name="Title 2 7 4 3 2" xfId="16152"/>
    <cellStyle name="Title 2 7 4 4" xfId="16153"/>
    <cellStyle name="Title 2 7 4 4 2" xfId="16154"/>
    <cellStyle name="Title 2 7 4 5" xfId="16155"/>
    <cellStyle name="Title 2 7 5" xfId="16156"/>
    <cellStyle name="Title 2 7 5 2" xfId="16157"/>
    <cellStyle name="Title 2 7 5 2 2" xfId="16158"/>
    <cellStyle name="Title 2 7 5 3" xfId="16159"/>
    <cellStyle name="Title 2 7 5 3 2" xfId="16160"/>
    <cellStyle name="Title 2 7 5 4" xfId="16161"/>
    <cellStyle name="Title 2 7 6" xfId="16162"/>
    <cellStyle name="Title 2 7 6 2" xfId="16163"/>
    <cellStyle name="Title 2 7 7" xfId="16164"/>
    <cellStyle name="Title 2 7 7 2" xfId="16165"/>
    <cellStyle name="Title 2 7 8" xfId="16166"/>
    <cellStyle name="Title 2 7 8 2" xfId="16167"/>
    <cellStyle name="Title 2 7 9" xfId="16168"/>
    <cellStyle name="Title 2 8" xfId="16169"/>
    <cellStyle name="Title 2 8 10" xfId="16170"/>
    <cellStyle name="Title 2 8 11" xfId="16171"/>
    <cellStyle name="Title 2 8 2" xfId="16172"/>
    <cellStyle name="Title 2 8 2 2" xfId="16173"/>
    <cellStyle name="Title 2 8 2 2 2" xfId="16174"/>
    <cellStyle name="Title 2 8 2 3" xfId="16175"/>
    <cellStyle name="Title 2 8 2 3 2" xfId="16176"/>
    <cellStyle name="Title 2 8 2 4" xfId="16177"/>
    <cellStyle name="Title 2 8 3" xfId="16178"/>
    <cellStyle name="Title 2 8 3 2" xfId="16179"/>
    <cellStyle name="Title 2 8 3 2 2" xfId="16180"/>
    <cellStyle name="Title 2 8 3 3" xfId="16181"/>
    <cellStyle name="Title 2 8 3 3 2" xfId="16182"/>
    <cellStyle name="Title 2 8 3 4" xfId="16183"/>
    <cellStyle name="Title 2 8 4" xfId="16184"/>
    <cellStyle name="Title 2 8 4 2" xfId="16185"/>
    <cellStyle name="Title 2 8 4 2 2" xfId="16186"/>
    <cellStyle name="Title 2 8 4 3" xfId="16187"/>
    <cellStyle name="Title 2 8 4 3 2" xfId="16188"/>
    <cellStyle name="Title 2 8 4 4" xfId="16189"/>
    <cellStyle name="Title 2 8 4 4 2" xfId="16190"/>
    <cellStyle name="Title 2 8 4 5" xfId="16191"/>
    <cellStyle name="Title 2 8 5" xfId="16192"/>
    <cellStyle name="Title 2 8 5 2" xfId="16193"/>
    <cellStyle name="Title 2 8 5 2 2" xfId="16194"/>
    <cellStyle name="Title 2 8 5 3" xfId="16195"/>
    <cellStyle name="Title 2 8 5 3 2" xfId="16196"/>
    <cellStyle name="Title 2 8 5 4" xfId="16197"/>
    <cellStyle name="Title 2 8 6" xfId="16198"/>
    <cellStyle name="Title 2 8 6 2" xfId="16199"/>
    <cellStyle name="Title 2 8 7" xfId="16200"/>
    <cellStyle name="Title 2 8 7 2" xfId="16201"/>
    <cellStyle name="Title 2 8 8" xfId="16202"/>
    <cellStyle name="Title 2 8 8 2" xfId="16203"/>
    <cellStyle name="Title 2 8 9" xfId="16204"/>
    <cellStyle name="Title 2 9" xfId="16205"/>
    <cellStyle name="Title 2 9 10" xfId="16206"/>
    <cellStyle name="Title 2 9 11" xfId="16207"/>
    <cellStyle name="Title 2 9 2" xfId="16208"/>
    <cellStyle name="Title 2 9 2 2" xfId="16209"/>
    <cellStyle name="Title 2 9 2 2 2" xfId="16210"/>
    <cellStyle name="Title 2 9 2 3" xfId="16211"/>
    <cellStyle name="Title 2 9 2 3 2" xfId="16212"/>
    <cellStyle name="Title 2 9 2 4" xfId="16213"/>
    <cellStyle name="Title 2 9 3" xfId="16214"/>
    <cellStyle name="Title 2 9 3 2" xfId="16215"/>
    <cellStyle name="Title 2 9 3 2 2" xfId="16216"/>
    <cellStyle name="Title 2 9 3 3" xfId="16217"/>
    <cellStyle name="Title 2 9 3 3 2" xfId="16218"/>
    <cellStyle name="Title 2 9 3 4" xfId="16219"/>
    <cellStyle name="Title 2 9 4" xfId="16220"/>
    <cellStyle name="Title 2 9 4 2" xfId="16221"/>
    <cellStyle name="Title 2 9 4 2 2" xfId="16222"/>
    <cellStyle name="Title 2 9 4 3" xfId="16223"/>
    <cellStyle name="Title 2 9 4 3 2" xfId="16224"/>
    <cellStyle name="Title 2 9 4 4" xfId="16225"/>
    <cellStyle name="Title 2 9 4 4 2" xfId="16226"/>
    <cellStyle name="Title 2 9 4 5" xfId="16227"/>
    <cellStyle name="Title 2 9 5" xfId="16228"/>
    <cellStyle name="Title 2 9 5 2" xfId="16229"/>
    <cellStyle name="Title 2 9 5 2 2" xfId="16230"/>
    <cellStyle name="Title 2 9 5 3" xfId="16231"/>
    <cellStyle name="Title 2 9 5 3 2" xfId="16232"/>
    <cellStyle name="Title 2 9 5 4" xfId="16233"/>
    <cellStyle name="Title 2 9 6" xfId="16234"/>
    <cellStyle name="Title 2 9 6 2" xfId="16235"/>
    <cellStyle name="Title 2 9 7" xfId="16236"/>
    <cellStyle name="Title 2 9 7 2" xfId="16237"/>
    <cellStyle name="Title 2 9 8" xfId="16238"/>
    <cellStyle name="Title 2 9 8 2" xfId="16239"/>
    <cellStyle name="Title 2 9 9" xfId="16240"/>
    <cellStyle name="Title 20" xfId="16241"/>
    <cellStyle name="Title 20 10" xfId="16242"/>
    <cellStyle name="Title 20 11" xfId="16243"/>
    <cellStyle name="Title 20 12" xfId="16244"/>
    <cellStyle name="Title 20 2" xfId="16245"/>
    <cellStyle name="Title 20 2 2" xfId="16246"/>
    <cellStyle name="Title 20 2 2 2" xfId="16247"/>
    <cellStyle name="Title 20 2 3" xfId="16248"/>
    <cellStyle name="Title 20 2 3 2" xfId="16249"/>
    <cellStyle name="Title 20 2 4" xfId="16250"/>
    <cellStyle name="Title 20 2 5" xfId="16251"/>
    <cellStyle name="Title 20 3" xfId="16252"/>
    <cellStyle name="Title 20 3 2" xfId="16253"/>
    <cellStyle name="Title 20 3 2 2" xfId="16254"/>
    <cellStyle name="Title 20 3 3" xfId="16255"/>
    <cellStyle name="Title 20 3 3 2" xfId="16256"/>
    <cellStyle name="Title 20 3 4" xfId="16257"/>
    <cellStyle name="Title 20 4" xfId="16258"/>
    <cellStyle name="Title 20 4 2" xfId="16259"/>
    <cellStyle name="Title 20 4 2 2" xfId="16260"/>
    <cellStyle name="Title 20 4 3" xfId="16261"/>
    <cellStyle name="Title 20 4 3 2" xfId="16262"/>
    <cellStyle name="Title 20 4 4" xfId="16263"/>
    <cellStyle name="Title 20 5" xfId="16264"/>
    <cellStyle name="Title 20 5 2" xfId="16265"/>
    <cellStyle name="Title 20 5 2 2" xfId="16266"/>
    <cellStyle name="Title 20 5 3" xfId="16267"/>
    <cellStyle name="Title 20 5 3 2" xfId="16268"/>
    <cellStyle name="Title 20 5 4" xfId="16269"/>
    <cellStyle name="Title 20 5 4 2" xfId="16270"/>
    <cellStyle name="Title 20 5 5" xfId="16271"/>
    <cellStyle name="Title 20 6" xfId="16272"/>
    <cellStyle name="Title 20 6 2" xfId="16273"/>
    <cellStyle name="Title 20 6 2 2" xfId="16274"/>
    <cellStyle name="Title 20 6 3" xfId="16275"/>
    <cellStyle name="Title 20 6 3 2" xfId="16276"/>
    <cellStyle name="Title 20 6 4" xfId="16277"/>
    <cellStyle name="Title 20 7" xfId="16278"/>
    <cellStyle name="Title 20 7 2" xfId="16279"/>
    <cellStyle name="Title 20 8" xfId="16280"/>
    <cellStyle name="Title 20 8 2" xfId="16281"/>
    <cellStyle name="Title 20 9" xfId="16282"/>
    <cellStyle name="Title 20 9 2" xfId="16283"/>
    <cellStyle name="Title 21" xfId="16284"/>
    <cellStyle name="Title 21 10" xfId="16285"/>
    <cellStyle name="Title 21 11" xfId="16286"/>
    <cellStyle name="Title 21 12" xfId="16287"/>
    <cellStyle name="Title 21 2" xfId="16288"/>
    <cellStyle name="Title 21 2 2" xfId="16289"/>
    <cellStyle name="Title 21 2 2 2" xfId="16290"/>
    <cellStyle name="Title 21 2 3" xfId="16291"/>
    <cellStyle name="Title 21 2 3 2" xfId="16292"/>
    <cellStyle name="Title 21 2 4" xfId="16293"/>
    <cellStyle name="Title 21 2 5" xfId="16294"/>
    <cellStyle name="Title 21 3" xfId="16295"/>
    <cellStyle name="Title 21 3 2" xfId="16296"/>
    <cellStyle name="Title 21 3 2 2" xfId="16297"/>
    <cellStyle name="Title 21 3 3" xfId="16298"/>
    <cellStyle name="Title 21 3 3 2" xfId="16299"/>
    <cellStyle name="Title 21 3 4" xfId="16300"/>
    <cellStyle name="Title 21 4" xfId="16301"/>
    <cellStyle name="Title 21 4 2" xfId="16302"/>
    <cellStyle name="Title 21 4 2 2" xfId="16303"/>
    <cellStyle name="Title 21 4 3" xfId="16304"/>
    <cellStyle name="Title 21 4 3 2" xfId="16305"/>
    <cellStyle name="Title 21 4 4" xfId="16306"/>
    <cellStyle name="Title 21 5" xfId="16307"/>
    <cellStyle name="Title 21 5 2" xfId="16308"/>
    <cellStyle name="Title 21 5 2 2" xfId="16309"/>
    <cellStyle name="Title 21 5 3" xfId="16310"/>
    <cellStyle name="Title 21 5 3 2" xfId="16311"/>
    <cellStyle name="Title 21 5 4" xfId="16312"/>
    <cellStyle name="Title 21 5 4 2" xfId="16313"/>
    <cellStyle name="Title 21 5 5" xfId="16314"/>
    <cellStyle name="Title 21 6" xfId="16315"/>
    <cellStyle name="Title 21 6 2" xfId="16316"/>
    <cellStyle name="Title 21 6 2 2" xfId="16317"/>
    <cellStyle name="Title 21 6 3" xfId="16318"/>
    <cellStyle name="Title 21 6 3 2" xfId="16319"/>
    <cellStyle name="Title 21 6 4" xfId="16320"/>
    <cellStyle name="Title 21 7" xfId="16321"/>
    <cellStyle name="Title 21 7 2" xfId="16322"/>
    <cellStyle name="Title 21 8" xfId="16323"/>
    <cellStyle name="Title 21 8 2" xfId="16324"/>
    <cellStyle name="Title 21 9" xfId="16325"/>
    <cellStyle name="Title 21 9 2" xfId="16326"/>
    <cellStyle name="Title 22" xfId="16327"/>
    <cellStyle name="Title 22 10" xfId="16328"/>
    <cellStyle name="Title 22 11" xfId="16329"/>
    <cellStyle name="Title 22 12" xfId="16330"/>
    <cellStyle name="Title 22 2" xfId="16331"/>
    <cellStyle name="Title 22 2 2" xfId="16332"/>
    <cellStyle name="Title 22 2 2 2" xfId="16333"/>
    <cellStyle name="Title 22 2 3" xfId="16334"/>
    <cellStyle name="Title 22 2 3 2" xfId="16335"/>
    <cellStyle name="Title 22 2 4" xfId="16336"/>
    <cellStyle name="Title 22 2 5" xfId="16337"/>
    <cellStyle name="Title 22 3" xfId="16338"/>
    <cellStyle name="Title 22 3 2" xfId="16339"/>
    <cellStyle name="Title 22 3 2 2" xfId="16340"/>
    <cellStyle name="Title 22 3 3" xfId="16341"/>
    <cellStyle name="Title 22 3 3 2" xfId="16342"/>
    <cellStyle name="Title 22 3 4" xfId="16343"/>
    <cellStyle name="Title 22 4" xfId="16344"/>
    <cellStyle name="Title 22 4 2" xfId="16345"/>
    <cellStyle name="Title 22 4 2 2" xfId="16346"/>
    <cellStyle name="Title 22 4 3" xfId="16347"/>
    <cellStyle name="Title 22 4 3 2" xfId="16348"/>
    <cellStyle name="Title 22 4 4" xfId="16349"/>
    <cellStyle name="Title 22 5" xfId="16350"/>
    <cellStyle name="Title 22 5 2" xfId="16351"/>
    <cellStyle name="Title 22 5 2 2" xfId="16352"/>
    <cellStyle name="Title 22 5 3" xfId="16353"/>
    <cellStyle name="Title 22 5 3 2" xfId="16354"/>
    <cellStyle name="Title 22 5 4" xfId="16355"/>
    <cellStyle name="Title 22 5 4 2" xfId="16356"/>
    <cellStyle name="Title 22 5 5" xfId="16357"/>
    <cellStyle name="Title 22 6" xfId="16358"/>
    <cellStyle name="Title 22 6 2" xfId="16359"/>
    <cellStyle name="Title 22 6 2 2" xfId="16360"/>
    <cellStyle name="Title 22 6 3" xfId="16361"/>
    <cellStyle name="Title 22 6 3 2" xfId="16362"/>
    <cellStyle name="Title 22 6 4" xfId="16363"/>
    <cellStyle name="Title 22 7" xfId="16364"/>
    <cellStyle name="Title 22 7 2" xfId="16365"/>
    <cellStyle name="Title 22 8" xfId="16366"/>
    <cellStyle name="Title 22 8 2" xfId="16367"/>
    <cellStyle name="Title 22 9" xfId="16368"/>
    <cellStyle name="Title 22 9 2" xfId="16369"/>
    <cellStyle name="Title 23" xfId="16370"/>
    <cellStyle name="Title 23 10" xfId="16371"/>
    <cellStyle name="Title 23 11" xfId="16372"/>
    <cellStyle name="Title 23 12" xfId="16373"/>
    <cellStyle name="Title 23 2" xfId="16374"/>
    <cellStyle name="Title 23 2 2" xfId="16375"/>
    <cellStyle name="Title 23 2 2 2" xfId="16376"/>
    <cellStyle name="Title 23 2 3" xfId="16377"/>
    <cellStyle name="Title 23 2 3 2" xfId="16378"/>
    <cellStyle name="Title 23 2 4" xfId="16379"/>
    <cellStyle name="Title 23 2 5" xfId="16380"/>
    <cellStyle name="Title 23 3" xfId="16381"/>
    <cellStyle name="Title 23 3 2" xfId="16382"/>
    <cellStyle name="Title 23 3 2 2" xfId="16383"/>
    <cellStyle name="Title 23 3 3" xfId="16384"/>
    <cellStyle name="Title 23 3 3 2" xfId="16385"/>
    <cellStyle name="Title 23 3 4" xfId="16386"/>
    <cellStyle name="Title 23 4" xfId="16387"/>
    <cellStyle name="Title 23 4 2" xfId="16388"/>
    <cellStyle name="Title 23 4 2 2" xfId="16389"/>
    <cellStyle name="Title 23 4 3" xfId="16390"/>
    <cellStyle name="Title 23 4 3 2" xfId="16391"/>
    <cellStyle name="Title 23 4 4" xfId="16392"/>
    <cellStyle name="Title 23 5" xfId="16393"/>
    <cellStyle name="Title 23 5 2" xfId="16394"/>
    <cellStyle name="Title 23 5 2 2" xfId="16395"/>
    <cellStyle name="Title 23 5 3" xfId="16396"/>
    <cellStyle name="Title 23 5 3 2" xfId="16397"/>
    <cellStyle name="Title 23 5 4" xfId="16398"/>
    <cellStyle name="Title 23 5 4 2" xfId="16399"/>
    <cellStyle name="Title 23 5 5" xfId="16400"/>
    <cellStyle name="Title 23 6" xfId="16401"/>
    <cellStyle name="Title 23 6 2" xfId="16402"/>
    <cellStyle name="Title 23 6 2 2" xfId="16403"/>
    <cellStyle name="Title 23 6 3" xfId="16404"/>
    <cellStyle name="Title 23 6 3 2" xfId="16405"/>
    <cellStyle name="Title 23 6 4" xfId="16406"/>
    <cellStyle name="Title 23 7" xfId="16407"/>
    <cellStyle name="Title 23 7 2" xfId="16408"/>
    <cellStyle name="Title 23 8" xfId="16409"/>
    <cellStyle name="Title 23 8 2" xfId="16410"/>
    <cellStyle name="Title 23 9" xfId="16411"/>
    <cellStyle name="Title 23 9 2" xfId="16412"/>
    <cellStyle name="Title 24" xfId="16413"/>
    <cellStyle name="Title 24 10" xfId="16414"/>
    <cellStyle name="Title 24 11" xfId="16415"/>
    <cellStyle name="Title 24 12" xfId="16416"/>
    <cellStyle name="Title 24 2" xfId="16417"/>
    <cellStyle name="Title 24 2 2" xfId="16418"/>
    <cellStyle name="Title 24 2 2 2" xfId="16419"/>
    <cellStyle name="Title 24 2 3" xfId="16420"/>
    <cellStyle name="Title 24 2 3 2" xfId="16421"/>
    <cellStyle name="Title 24 2 4" xfId="16422"/>
    <cellStyle name="Title 24 2 5" xfId="16423"/>
    <cellStyle name="Title 24 3" xfId="16424"/>
    <cellStyle name="Title 24 3 2" xfId="16425"/>
    <cellStyle name="Title 24 3 2 2" xfId="16426"/>
    <cellStyle name="Title 24 3 3" xfId="16427"/>
    <cellStyle name="Title 24 3 3 2" xfId="16428"/>
    <cellStyle name="Title 24 3 4" xfId="16429"/>
    <cellStyle name="Title 24 4" xfId="16430"/>
    <cellStyle name="Title 24 4 2" xfId="16431"/>
    <cellStyle name="Title 24 4 2 2" xfId="16432"/>
    <cellStyle name="Title 24 4 3" xfId="16433"/>
    <cellStyle name="Title 24 4 3 2" xfId="16434"/>
    <cellStyle name="Title 24 4 4" xfId="16435"/>
    <cellStyle name="Title 24 5" xfId="16436"/>
    <cellStyle name="Title 24 5 2" xfId="16437"/>
    <cellStyle name="Title 24 5 2 2" xfId="16438"/>
    <cellStyle name="Title 24 5 3" xfId="16439"/>
    <cellStyle name="Title 24 5 3 2" xfId="16440"/>
    <cellStyle name="Title 24 5 4" xfId="16441"/>
    <cellStyle name="Title 24 5 4 2" xfId="16442"/>
    <cellStyle name="Title 24 5 5" xfId="16443"/>
    <cellStyle name="Title 24 6" xfId="16444"/>
    <cellStyle name="Title 24 6 2" xfId="16445"/>
    <cellStyle name="Title 24 6 2 2" xfId="16446"/>
    <cellStyle name="Title 24 6 3" xfId="16447"/>
    <cellStyle name="Title 24 6 3 2" xfId="16448"/>
    <cellStyle name="Title 24 6 4" xfId="16449"/>
    <cellStyle name="Title 24 7" xfId="16450"/>
    <cellStyle name="Title 24 7 2" xfId="16451"/>
    <cellStyle name="Title 24 8" xfId="16452"/>
    <cellStyle name="Title 24 8 2" xfId="16453"/>
    <cellStyle name="Title 24 9" xfId="16454"/>
    <cellStyle name="Title 24 9 2" xfId="16455"/>
    <cellStyle name="Title 25" xfId="16456"/>
    <cellStyle name="Title 25 10" xfId="16457"/>
    <cellStyle name="Title 25 11" xfId="16458"/>
    <cellStyle name="Title 25 12" xfId="16459"/>
    <cellStyle name="Title 25 2" xfId="16460"/>
    <cellStyle name="Title 25 2 2" xfId="16461"/>
    <cellStyle name="Title 25 2 2 2" xfId="16462"/>
    <cellStyle name="Title 25 2 3" xfId="16463"/>
    <cellStyle name="Title 25 2 3 2" xfId="16464"/>
    <cellStyle name="Title 25 2 4" xfId="16465"/>
    <cellStyle name="Title 25 2 5" xfId="16466"/>
    <cellStyle name="Title 25 3" xfId="16467"/>
    <cellStyle name="Title 25 3 2" xfId="16468"/>
    <cellStyle name="Title 25 3 2 2" xfId="16469"/>
    <cellStyle name="Title 25 3 3" xfId="16470"/>
    <cellStyle name="Title 25 3 3 2" xfId="16471"/>
    <cellStyle name="Title 25 3 4" xfId="16472"/>
    <cellStyle name="Title 25 4" xfId="16473"/>
    <cellStyle name="Title 25 4 2" xfId="16474"/>
    <cellStyle name="Title 25 4 2 2" xfId="16475"/>
    <cellStyle name="Title 25 4 3" xfId="16476"/>
    <cellStyle name="Title 25 4 3 2" xfId="16477"/>
    <cellStyle name="Title 25 4 4" xfId="16478"/>
    <cellStyle name="Title 25 5" xfId="16479"/>
    <cellStyle name="Title 25 5 2" xfId="16480"/>
    <cellStyle name="Title 25 5 2 2" xfId="16481"/>
    <cellStyle name="Title 25 5 3" xfId="16482"/>
    <cellStyle name="Title 25 5 3 2" xfId="16483"/>
    <cellStyle name="Title 25 5 4" xfId="16484"/>
    <cellStyle name="Title 25 5 4 2" xfId="16485"/>
    <cellStyle name="Title 25 5 5" xfId="16486"/>
    <cellStyle name="Title 25 6" xfId="16487"/>
    <cellStyle name="Title 25 6 2" xfId="16488"/>
    <cellStyle name="Title 25 6 2 2" xfId="16489"/>
    <cellStyle name="Title 25 6 3" xfId="16490"/>
    <cellStyle name="Title 25 6 3 2" xfId="16491"/>
    <cellStyle name="Title 25 6 4" xfId="16492"/>
    <cellStyle name="Title 25 7" xfId="16493"/>
    <cellStyle name="Title 25 7 2" xfId="16494"/>
    <cellStyle name="Title 25 8" xfId="16495"/>
    <cellStyle name="Title 25 8 2" xfId="16496"/>
    <cellStyle name="Title 25 9" xfId="16497"/>
    <cellStyle name="Title 25 9 2" xfId="16498"/>
    <cellStyle name="Title 26" xfId="16499"/>
    <cellStyle name="Title 26 10" xfId="16500"/>
    <cellStyle name="Title 26 11" xfId="16501"/>
    <cellStyle name="Title 26 12" xfId="16502"/>
    <cellStyle name="Title 26 2" xfId="16503"/>
    <cellStyle name="Title 26 2 2" xfId="16504"/>
    <cellStyle name="Title 26 2 2 2" xfId="16505"/>
    <cellStyle name="Title 26 2 3" xfId="16506"/>
    <cellStyle name="Title 26 2 3 2" xfId="16507"/>
    <cellStyle name="Title 26 2 4" xfId="16508"/>
    <cellStyle name="Title 26 2 5" xfId="16509"/>
    <cellStyle name="Title 26 3" xfId="16510"/>
    <cellStyle name="Title 26 3 2" xfId="16511"/>
    <cellStyle name="Title 26 3 2 2" xfId="16512"/>
    <cellStyle name="Title 26 3 3" xfId="16513"/>
    <cellStyle name="Title 26 3 3 2" xfId="16514"/>
    <cellStyle name="Title 26 3 4" xfId="16515"/>
    <cellStyle name="Title 26 4" xfId="16516"/>
    <cellStyle name="Title 26 4 2" xfId="16517"/>
    <cellStyle name="Title 26 4 2 2" xfId="16518"/>
    <cellStyle name="Title 26 4 3" xfId="16519"/>
    <cellStyle name="Title 26 4 3 2" xfId="16520"/>
    <cellStyle name="Title 26 4 4" xfId="16521"/>
    <cellStyle name="Title 26 5" xfId="16522"/>
    <cellStyle name="Title 26 5 2" xfId="16523"/>
    <cellStyle name="Title 26 5 2 2" xfId="16524"/>
    <cellStyle name="Title 26 5 3" xfId="16525"/>
    <cellStyle name="Title 26 5 3 2" xfId="16526"/>
    <cellStyle name="Title 26 5 4" xfId="16527"/>
    <cellStyle name="Title 26 5 4 2" xfId="16528"/>
    <cellStyle name="Title 26 5 5" xfId="16529"/>
    <cellStyle name="Title 26 6" xfId="16530"/>
    <cellStyle name="Title 26 6 2" xfId="16531"/>
    <cellStyle name="Title 26 6 2 2" xfId="16532"/>
    <cellStyle name="Title 26 6 3" xfId="16533"/>
    <cellStyle name="Title 26 6 3 2" xfId="16534"/>
    <cellStyle name="Title 26 6 4" xfId="16535"/>
    <cellStyle name="Title 26 7" xfId="16536"/>
    <cellStyle name="Title 26 7 2" xfId="16537"/>
    <cellStyle name="Title 26 8" xfId="16538"/>
    <cellStyle name="Title 26 8 2" xfId="16539"/>
    <cellStyle name="Title 26 9" xfId="16540"/>
    <cellStyle name="Title 26 9 2" xfId="16541"/>
    <cellStyle name="Title 27" xfId="16542"/>
    <cellStyle name="Title 27 10" xfId="16543"/>
    <cellStyle name="Title 27 11" xfId="16544"/>
    <cellStyle name="Title 27 12" xfId="16545"/>
    <cellStyle name="Title 27 2" xfId="16546"/>
    <cellStyle name="Title 27 2 2" xfId="16547"/>
    <cellStyle name="Title 27 2 2 2" xfId="16548"/>
    <cellStyle name="Title 27 2 3" xfId="16549"/>
    <cellStyle name="Title 27 2 3 2" xfId="16550"/>
    <cellStyle name="Title 27 2 4" xfId="16551"/>
    <cellStyle name="Title 27 2 5" xfId="16552"/>
    <cellStyle name="Title 27 3" xfId="16553"/>
    <cellStyle name="Title 27 3 2" xfId="16554"/>
    <cellStyle name="Title 27 3 2 2" xfId="16555"/>
    <cellStyle name="Title 27 3 3" xfId="16556"/>
    <cellStyle name="Title 27 3 3 2" xfId="16557"/>
    <cellStyle name="Title 27 3 4" xfId="16558"/>
    <cellStyle name="Title 27 4" xfId="16559"/>
    <cellStyle name="Title 27 4 2" xfId="16560"/>
    <cellStyle name="Title 27 4 2 2" xfId="16561"/>
    <cellStyle name="Title 27 4 3" xfId="16562"/>
    <cellStyle name="Title 27 4 3 2" xfId="16563"/>
    <cellStyle name="Title 27 4 4" xfId="16564"/>
    <cellStyle name="Title 27 5" xfId="16565"/>
    <cellStyle name="Title 27 5 2" xfId="16566"/>
    <cellStyle name="Title 27 5 2 2" xfId="16567"/>
    <cellStyle name="Title 27 5 3" xfId="16568"/>
    <cellStyle name="Title 27 5 3 2" xfId="16569"/>
    <cellStyle name="Title 27 5 4" xfId="16570"/>
    <cellStyle name="Title 27 5 4 2" xfId="16571"/>
    <cellStyle name="Title 27 5 5" xfId="16572"/>
    <cellStyle name="Title 27 6" xfId="16573"/>
    <cellStyle name="Title 27 6 2" xfId="16574"/>
    <cellStyle name="Title 27 6 2 2" xfId="16575"/>
    <cellStyle name="Title 27 6 3" xfId="16576"/>
    <cellStyle name="Title 27 6 3 2" xfId="16577"/>
    <cellStyle name="Title 27 6 4" xfId="16578"/>
    <cellStyle name="Title 27 7" xfId="16579"/>
    <cellStyle name="Title 27 7 2" xfId="16580"/>
    <cellStyle name="Title 27 8" xfId="16581"/>
    <cellStyle name="Title 27 8 2" xfId="16582"/>
    <cellStyle name="Title 27 9" xfId="16583"/>
    <cellStyle name="Title 27 9 2" xfId="16584"/>
    <cellStyle name="Title 28" xfId="16585"/>
    <cellStyle name="Title 28 10" xfId="16586"/>
    <cellStyle name="Title 28 11" xfId="16587"/>
    <cellStyle name="Title 28 12" xfId="16588"/>
    <cellStyle name="Title 28 2" xfId="16589"/>
    <cellStyle name="Title 28 2 2" xfId="16590"/>
    <cellStyle name="Title 28 2 2 2" xfId="16591"/>
    <cellStyle name="Title 28 2 3" xfId="16592"/>
    <cellStyle name="Title 28 2 3 2" xfId="16593"/>
    <cellStyle name="Title 28 2 4" xfId="16594"/>
    <cellStyle name="Title 28 2 5" xfId="16595"/>
    <cellStyle name="Title 28 3" xfId="16596"/>
    <cellStyle name="Title 28 3 2" xfId="16597"/>
    <cellStyle name="Title 28 3 2 2" xfId="16598"/>
    <cellStyle name="Title 28 3 3" xfId="16599"/>
    <cellStyle name="Title 28 3 3 2" xfId="16600"/>
    <cellStyle name="Title 28 3 4" xfId="16601"/>
    <cellStyle name="Title 28 4" xfId="16602"/>
    <cellStyle name="Title 28 4 2" xfId="16603"/>
    <cellStyle name="Title 28 4 2 2" xfId="16604"/>
    <cellStyle name="Title 28 4 3" xfId="16605"/>
    <cellStyle name="Title 28 4 3 2" xfId="16606"/>
    <cellStyle name="Title 28 4 4" xfId="16607"/>
    <cellStyle name="Title 28 5" xfId="16608"/>
    <cellStyle name="Title 28 5 2" xfId="16609"/>
    <cellStyle name="Title 28 5 2 2" xfId="16610"/>
    <cellStyle name="Title 28 5 3" xfId="16611"/>
    <cellStyle name="Title 28 5 3 2" xfId="16612"/>
    <cellStyle name="Title 28 5 4" xfId="16613"/>
    <cellStyle name="Title 28 5 4 2" xfId="16614"/>
    <cellStyle name="Title 28 5 5" xfId="16615"/>
    <cellStyle name="Title 28 6" xfId="16616"/>
    <cellStyle name="Title 28 6 2" xfId="16617"/>
    <cellStyle name="Title 28 6 2 2" xfId="16618"/>
    <cellStyle name="Title 28 6 3" xfId="16619"/>
    <cellStyle name="Title 28 6 3 2" xfId="16620"/>
    <cellStyle name="Title 28 6 4" xfId="16621"/>
    <cellStyle name="Title 28 7" xfId="16622"/>
    <cellStyle name="Title 28 7 2" xfId="16623"/>
    <cellStyle name="Title 28 8" xfId="16624"/>
    <cellStyle name="Title 28 8 2" xfId="16625"/>
    <cellStyle name="Title 28 9" xfId="16626"/>
    <cellStyle name="Title 28 9 2" xfId="16627"/>
    <cellStyle name="Title 29" xfId="16628"/>
    <cellStyle name="Title 29 10" xfId="16629"/>
    <cellStyle name="Title 29 11" xfId="16630"/>
    <cellStyle name="Title 29 12" xfId="16631"/>
    <cellStyle name="Title 29 2" xfId="16632"/>
    <cellStyle name="Title 29 2 2" xfId="16633"/>
    <cellStyle name="Title 29 2 2 2" xfId="16634"/>
    <cellStyle name="Title 29 2 3" xfId="16635"/>
    <cellStyle name="Title 29 2 3 2" xfId="16636"/>
    <cellStyle name="Title 29 2 4" xfId="16637"/>
    <cellStyle name="Title 29 2 5" xfId="16638"/>
    <cellStyle name="Title 29 3" xfId="16639"/>
    <cellStyle name="Title 29 3 2" xfId="16640"/>
    <cellStyle name="Title 29 3 2 2" xfId="16641"/>
    <cellStyle name="Title 29 3 3" xfId="16642"/>
    <cellStyle name="Title 29 3 3 2" xfId="16643"/>
    <cellStyle name="Title 29 3 4" xfId="16644"/>
    <cellStyle name="Title 29 4" xfId="16645"/>
    <cellStyle name="Title 29 4 2" xfId="16646"/>
    <cellStyle name="Title 29 4 2 2" xfId="16647"/>
    <cellStyle name="Title 29 4 3" xfId="16648"/>
    <cellStyle name="Title 29 4 3 2" xfId="16649"/>
    <cellStyle name="Title 29 4 4" xfId="16650"/>
    <cellStyle name="Title 29 5" xfId="16651"/>
    <cellStyle name="Title 29 5 2" xfId="16652"/>
    <cellStyle name="Title 29 5 2 2" xfId="16653"/>
    <cellStyle name="Title 29 5 3" xfId="16654"/>
    <cellStyle name="Title 29 5 3 2" xfId="16655"/>
    <cellStyle name="Title 29 5 4" xfId="16656"/>
    <cellStyle name="Title 29 5 4 2" xfId="16657"/>
    <cellStyle name="Title 29 5 5" xfId="16658"/>
    <cellStyle name="Title 29 6" xfId="16659"/>
    <cellStyle name="Title 29 6 2" xfId="16660"/>
    <cellStyle name="Title 29 6 2 2" xfId="16661"/>
    <cellStyle name="Title 29 6 3" xfId="16662"/>
    <cellStyle name="Title 29 6 3 2" xfId="16663"/>
    <cellStyle name="Title 29 6 4" xfId="16664"/>
    <cellStyle name="Title 29 7" xfId="16665"/>
    <cellStyle name="Title 29 7 2" xfId="16666"/>
    <cellStyle name="Title 29 8" xfId="16667"/>
    <cellStyle name="Title 29 8 2" xfId="16668"/>
    <cellStyle name="Title 29 9" xfId="16669"/>
    <cellStyle name="Title 29 9 2" xfId="16670"/>
    <cellStyle name="Title 3" xfId="16671"/>
    <cellStyle name="Title 3 10" xfId="16672"/>
    <cellStyle name="Title 3 10 2" xfId="16673"/>
    <cellStyle name="Title 3 11" xfId="16674"/>
    <cellStyle name="Title 3 12" xfId="16675"/>
    <cellStyle name="Title 3 13" xfId="16676"/>
    <cellStyle name="Title 3 2" xfId="16677"/>
    <cellStyle name="Title 3 2 10" xfId="16678"/>
    <cellStyle name="Title 3 2 11" xfId="16679"/>
    <cellStyle name="Title 3 2 2" xfId="16680"/>
    <cellStyle name="Title 3 2 2 2" xfId="16681"/>
    <cellStyle name="Title 3 2 2 2 2" xfId="16682"/>
    <cellStyle name="Title 3 2 2 3" xfId="16683"/>
    <cellStyle name="Title 3 2 2 3 2" xfId="16684"/>
    <cellStyle name="Title 3 2 2 4" xfId="16685"/>
    <cellStyle name="Title 3 2 3" xfId="16686"/>
    <cellStyle name="Title 3 2 3 2" xfId="16687"/>
    <cellStyle name="Title 3 2 3 2 2" xfId="16688"/>
    <cellStyle name="Title 3 2 3 3" xfId="16689"/>
    <cellStyle name="Title 3 2 3 3 2" xfId="16690"/>
    <cellStyle name="Title 3 2 3 4" xfId="16691"/>
    <cellStyle name="Title 3 2 4" xfId="16692"/>
    <cellStyle name="Title 3 2 4 2" xfId="16693"/>
    <cellStyle name="Title 3 2 4 2 2" xfId="16694"/>
    <cellStyle name="Title 3 2 4 3" xfId="16695"/>
    <cellStyle name="Title 3 2 4 3 2" xfId="16696"/>
    <cellStyle name="Title 3 2 4 4" xfId="16697"/>
    <cellStyle name="Title 3 2 4 4 2" xfId="16698"/>
    <cellStyle name="Title 3 2 4 5" xfId="16699"/>
    <cellStyle name="Title 3 2 5" xfId="16700"/>
    <cellStyle name="Title 3 2 5 2" xfId="16701"/>
    <cellStyle name="Title 3 2 5 2 2" xfId="16702"/>
    <cellStyle name="Title 3 2 5 3" xfId="16703"/>
    <cellStyle name="Title 3 2 5 3 2" xfId="16704"/>
    <cellStyle name="Title 3 2 5 4" xfId="16705"/>
    <cellStyle name="Title 3 2 6" xfId="16706"/>
    <cellStyle name="Title 3 2 6 2" xfId="16707"/>
    <cellStyle name="Title 3 2 7" xfId="16708"/>
    <cellStyle name="Title 3 2 7 2" xfId="16709"/>
    <cellStyle name="Title 3 2 8" xfId="16710"/>
    <cellStyle name="Title 3 2 8 2" xfId="16711"/>
    <cellStyle name="Title 3 2 9" xfId="16712"/>
    <cellStyle name="Title 3 3" xfId="16713"/>
    <cellStyle name="Title 3 3 2" xfId="16714"/>
    <cellStyle name="Title 3 3 2 2" xfId="16715"/>
    <cellStyle name="Title 3 3 3" xfId="16716"/>
    <cellStyle name="Title 3 3 3 2" xfId="16717"/>
    <cellStyle name="Title 3 3 4" xfId="16718"/>
    <cellStyle name="Title 3 3 5" xfId="16719"/>
    <cellStyle name="Title 3 3 6" xfId="16720"/>
    <cellStyle name="Title 3 4" xfId="16721"/>
    <cellStyle name="Title 3 4 2" xfId="16722"/>
    <cellStyle name="Title 3 4 2 2" xfId="16723"/>
    <cellStyle name="Title 3 4 3" xfId="16724"/>
    <cellStyle name="Title 3 4 3 2" xfId="16725"/>
    <cellStyle name="Title 3 4 4" xfId="16726"/>
    <cellStyle name="Title 3 5" xfId="16727"/>
    <cellStyle name="Title 3 5 2" xfId="16728"/>
    <cellStyle name="Title 3 5 2 2" xfId="16729"/>
    <cellStyle name="Title 3 5 3" xfId="16730"/>
    <cellStyle name="Title 3 5 3 2" xfId="16731"/>
    <cellStyle name="Title 3 5 4" xfId="16732"/>
    <cellStyle name="Title 3 6" xfId="16733"/>
    <cellStyle name="Title 3 6 2" xfId="16734"/>
    <cellStyle name="Title 3 6 2 2" xfId="16735"/>
    <cellStyle name="Title 3 6 3" xfId="16736"/>
    <cellStyle name="Title 3 6 3 2" xfId="16737"/>
    <cellStyle name="Title 3 6 4" xfId="16738"/>
    <cellStyle name="Title 3 6 4 2" xfId="16739"/>
    <cellStyle name="Title 3 6 5" xfId="16740"/>
    <cellStyle name="Title 3 7" xfId="16741"/>
    <cellStyle name="Title 3 7 2" xfId="16742"/>
    <cellStyle name="Title 3 7 2 2" xfId="16743"/>
    <cellStyle name="Title 3 7 3" xfId="16744"/>
    <cellStyle name="Title 3 7 3 2" xfId="16745"/>
    <cellStyle name="Title 3 7 4" xfId="16746"/>
    <cellStyle name="Title 3 8" xfId="16747"/>
    <cellStyle name="Title 3 8 2" xfId="16748"/>
    <cellStyle name="Title 3 9" xfId="16749"/>
    <cellStyle name="Title 3 9 2" xfId="16750"/>
    <cellStyle name="Title 30" xfId="16751"/>
    <cellStyle name="Title 30 10" xfId="16752"/>
    <cellStyle name="Title 30 11" xfId="16753"/>
    <cellStyle name="Title 30 12" xfId="16754"/>
    <cellStyle name="Title 30 2" xfId="16755"/>
    <cellStyle name="Title 30 2 2" xfId="16756"/>
    <cellStyle name="Title 30 2 2 2" xfId="16757"/>
    <cellStyle name="Title 30 2 3" xfId="16758"/>
    <cellStyle name="Title 30 2 3 2" xfId="16759"/>
    <cellStyle name="Title 30 2 4" xfId="16760"/>
    <cellStyle name="Title 30 2 5" xfId="16761"/>
    <cellStyle name="Title 30 3" xfId="16762"/>
    <cellStyle name="Title 30 3 2" xfId="16763"/>
    <cellStyle name="Title 30 3 2 2" xfId="16764"/>
    <cellStyle name="Title 30 3 3" xfId="16765"/>
    <cellStyle name="Title 30 3 3 2" xfId="16766"/>
    <cellStyle name="Title 30 3 4" xfId="16767"/>
    <cellStyle name="Title 30 4" xfId="16768"/>
    <cellStyle name="Title 30 4 2" xfId="16769"/>
    <cellStyle name="Title 30 4 2 2" xfId="16770"/>
    <cellStyle name="Title 30 4 3" xfId="16771"/>
    <cellStyle name="Title 30 4 3 2" xfId="16772"/>
    <cellStyle name="Title 30 4 4" xfId="16773"/>
    <cellStyle name="Title 30 5" xfId="16774"/>
    <cellStyle name="Title 30 5 2" xfId="16775"/>
    <cellStyle name="Title 30 5 2 2" xfId="16776"/>
    <cellStyle name="Title 30 5 3" xfId="16777"/>
    <cellStyle name="Title 30 5 3 2" xfId="16778"/>
    <cellStyle name="Title 30 5 4" xfId="16779"/>
    <cellStyle name="Title 30 5 4 2" xfId="16780"/>
    <cellStyle name="Title 30 5 5" xfId="16781"/>
    <cellStyle name="Title 30 6" xfId="16782"/>
    <cellStyle name="Title 30 6 2" xfId="16783"/>
    <cellStyle name="Title 30 6 2 2" xfId="16784"/>
    <cellStyle name="Title 30 6 3" xfId="16785"/>
    <cellStyle name="Title 30 6 3 2" xfId="16786"/>
    <cellStyle name="Title 30 6 4" xfId="16787"/>
    <cellStyle name="Title 30 7" xfId="16788"/>
    <cellStyle name="Title 30 7 2" xfId="16789"/>
    <cellStyle name="Title 30 8" xfId="16790"/>
    <cellStyle name="Title 30 8 2" xfId="16791"/>
    <cellStyle name="Title 30 9" xfId="16792"/>
    <cellStyle name="Title 30 9 2" xfId="16793"/>
    <cellStyle name="Title 31" xfId="16794"/>
    <cellStyle name="Title 31 10" xfId="16795"/>
    <cellStyle name="Title 31 11" xfId="16796"/>
    <cellStyle name="Title 31 12" xfId="16797"/>
    <cellStyle name="Title 31 2" xfId="16798"/>
    <cellStyle name="Title 31 2 2" xfId="16799"/>
    <cellStyle name="Title 31 2 2 2" xfId="16800"/>
    <cellStyle name="Title 31 2 3" xfId="16801"/>
    <cellStyle name="Title 31 2 3 2" xfId="16802"/>
    <cellStyle name="Title 31 2 4" xfId="16803"/>
    <cellStyle name="Title 31 2 5" xfId="16804"/>
    <cellStyle name="Title 31 3" xfId="16805"/>
    <cellStyle name="Title 31 3 2" xfId="16806"/>
    <cellStyle name="Title 31 3 2 2" xfId="16807"/>
    <cellStyle name="Title 31 3 3" xfId="16808"/>
    <cellStyle name="Title 31 3 3 2" xfId="16809"/>
    <cellStyle name="Title 31 3 4" xfId="16810"/>
    <cellStyle name="Title 31 4" xfId="16811"/>
    <cellStyle name="Title 31 4 2" xfId="16812"/>
    <cellStyle name="Title 31 4 2 2" xfId="16813"/>
    <cellStyle name="Title 31 4 3" xfId="16814"/>
    <cellStyle name="Title 31 4 3 2" xfId="16815"/>
    <cellStyle name="Title 31 4 4" xfId="16816"/>
    <cellStyle name="Title 31 5" xfId="16817"/>
    <cellStyle name="Title 31 5 2" xfId="16818"/>
    <cellStyle name="Title 31 5 2 2" xfId="16819"/>
    <cellStyle name="Title 31 5 3" xfId="16820"/>
    <cellStyle name="Title 31 5 3 2" xfId="16821"/>
    <cellStyle name="Title 31 5 4" xfId="16822"/>
    <cellStyle name="Title 31 5 4 2" xfId="16823"/>
    <cellStyle name="Title 31 5 5" xfId="16824"/>
    <cellStyle name="Title 31 6" xfId="16825"/>
    <cellStyle name="Title 31 6 2" xfId="16826"/>
    <cellStyle name="Title 31 6 2 2" xfId="16827"/>
    <cellStyle name="Title 31 6 3" xfId="16828"/>
    <cellStyle name="Title 31 6 3 2" xfId="16829"/>
    <cellStyle name="Title 31 6 4" xfId="16830"/>
    <cellStyle name="Title 31 7" xfId="16831"/>
    <cellStyle name="Title 31 7 2" xfId="16832"/>
    <cellStyle name="Title 31 8" xfId="16833"/>
    <cellStyle name="Title 31 8 2" xfId="16834"/>
    <cellStyle name="Title 31 9" xfId="16835"/>
    <cellStyle name="Title 31 9 2" xfId="16836"/>
    <cellStyle name="Title 32" xfId="16837"/>
    <cellStyle name="Title 32 10" xfId="16838"/>
    <cellStyle name="Title 32 11" xfId="16839"/>
    <cellStyle name="Title 32 12" xfId="16840"/>
    <cellStyle name="Title 32 2" xfId="16841"/>
    <cellStyle name="Title 32 2 2" xfId="16842"/>
    <cellStyle name="Title 32 2 2 2" xfId="16843"/>
    <cellStyle name="Title 32 2 3" xfId="16844"/>
    <cellStyle name="Title 32 2 3 2" xfId="16845"/>
    <cellStyle name="Title 32 2 4" xfId="16846"/>
    <cellStyle name="Title 32 2 5" xfId="16847"/>
    <cellStyle name="Title 32 3" xfId="16848"/>
    <cellStyle name="Title 32 3 2" xfId="16849"/>
    <cellStyle name="Title 32 3 2 2" xfId="16850"/>
    <cellStyle name="Title 32 3 3" xfId="16851"/>
    <cellStyle name="Title 32 3 3 2" xfId="16852"/>
    <cellStyle name="Title 32 3 4" xfId="16853"/>
    <cellStyle name="Title 32 4" xfId="16854"/>
    <cellStyle name="Title 32 4 2" xfId="16855"/>
    <cellStyle name="Title 32 4 2 2" xfId="16856"/>
    <cellStyle name="Title 32 4 3" xfId="16857"/>
    <cellStyle name="Title 32 4 3 2" xfId="16858"/>
    <cellStyle name="Title 32 4 4" xfId="16859"/>
    <cellStyle name="Title 32 5" xfId="16860"/>
    <cellStyle name="Title 32 5 2" xfId="16861"/>
    <cellStyle name="Title 32 5 2 2" xfId="16862"/>
    <cellStyle name="Title 32 5 3" xfId="16863"/>
    <cellStyle name="Title 32 5 3 2" xfId="16864"/>
    <cellStyle name="Title 32 5 4" xfId="16865"/>
    <cellStyle name="Title 32 5 4 2" xfId="16866"/>
    <cellStyle name="Title 32 5 5" xfId="16867"/>
    <cellStyle name="Title 32 6" xfId="16868"/>
    <cellStyle name="Title 32 6 2" xfId="16869"/>
    <cellStyle name="Title 32 6 2 2" xfId="16870"/>
    <cellStyle name="Title 32 6 3" xfId="16871"/>
    <cellStyle name="Title 32 6 3 2" xfId="16872"/>
    <cellStyle name="Title 32 6 4" xfId="16873"/>
    <cellStyle name="Title 32 7" xfId="16874"/>
    <cellStyle name="Title 32 7 2" xfId="16875"/>
    <cellStyle name="Title 32 8" xfId="16876"/>
    <cellStyle name="Title 32 8 2" xfId="16877"/>
    <cellStyle name="Title 32 9" xfId="16878"/>
    <cellStyle name="Title 32 9 2" xfId="16879"/>
    <cellStyle name="Title 33" xfId="16880"/>
    <cellStyle name="Title 33 10" xfId="16881"/>
    <cellStyle name="Title 33 11" xfId="16882"/>
    <cellStyle name="Title 33 12" xfId="16883"/>
    <cellStyle name="Title 33 2" xfId="16884"/>
    <cellStyle name="Title 33 2 2" xfId="16885"/>
    <cellStyle name="Title 33 2 2 2" xfId="16886"/>
    <cellStyle name="Title 33 2 3" xfId="16887"/>
    <cellStyle name="Title 33 2 3 2" xfId="16888"/>
    <cellStyle name="Title 33 2 4" xfId="16889"/>
    <cellStyle name="Title 33 2 5" xfId="16890"/>
    <cellStyle name="Title 33 3" xfId="16891"/>
    <cellStyle name="Title 33 3 2" xfId="16892"/>
    <cellStyle name="Title 33 3 2 2" xfId="16893"/>
    <cellStyle name="Title 33 3 3" xfId="16894"/>
    <cellStyle name="Title 33 3 3 2" xfId="16895"/>
    <cellStyle name="Title 33 3 4" xfId="16896"/>
    <cellStyle name="Title 33 4" xfId="16897"/>
    <cellStyle name="Title 33 4 2" xfId="16898"/>
    <cellStyle name="Title 33 4 2 2" xfId="16899"/>
    <cellStyle name="Title 33 4 3" xfId="16900"/>
    <cellStyle name="Title 33 4 3 2" xfId="16901"/>
    <cellStyle name="Title 33 4 4" xfId="16902"/>
    <cellStyle name="Title 33 5" xfId="16903"/>
    <cellStyle name="Title 33 5 2" xfId="16904"/>
    <cellStyle name="Title 33 5 2 2" xfId="16905"/>
    <cellStyle name="Title 33 5 3" xfId="16906"/>
    <cellStyle name="Title 33 5 3 2" xfId="16907"/>
    <cellStyle name="Title 33 5 4" xfId="16908"/>
    <cellStyle name="Title 33 5 4 2" xfId="16909"/>
    <cellStyle name="Title 33 5 5" xfId="16910"/>
    <cellStyle name="Title 33 6" xfId="16911"/>
    <cellStyle name="Title 33 6 2" xfId="16912"/>
    <cellStyle name="Title 33 6 2 2" xfId="16913"/>
    <cellStyle name="Title 33 6 3" xfId="16914"/>
    <cellStyle name="Title 33 6 3 2" xfId="16915"/>
    <cellStyle name="Title 33 6 4" xfId="16916"/>
    <cellStyle name="Title 33 7" xfId="16917"/>
    <cellStyle name="Title 33 7 2" xfId="16918"/>
    <cellStyle name="Title 33 8" xfId="16919"/>
    <cellStyle name="Title 33 8 2" xfId="16920"/>
    <cellStyle name="Title 33 9" xfId="16921"/>
    <cellStyle name="Title 33 9 2" xfId="16922"/>
    <cellStyle name="Title 34" xfId="16923"/>
    <cellStyle name="Title 34 10" xfId="16924"/>
    <cellStyle name="Title 34 11" xfId="16925"/>
    <cellStyle name="Title 34 12" xfId="16926"/>
    <cellStyle name="Title 34 2" xfId="16927"/>
    <cellStyle name="Title 34 2 2" xfId="16928"/>
    <cellStyle name="Title 34 2 2 2" xfId="16929"/>
    <cellStyle name="Title 34 2 3" xfId="16930"/>
    <cellStyle name="Title 34 2 3 2" xfId="16931"/>
    <cellStyle name="Title 34 2 4" xfId="16932"/>
    <cellStyle name="Title 34 2 5" xfId="16933"/>
    <cellStyle name="Title 34 3" xfId="16934"/>
    <cellStyle name="Title 34 3 2" xfId="16935"/>
    <cellStyle name="Title 34 3 2 2" xfId="16936"/>
    <cellStyle name="Title 34 3 3" xfId="16937"/>
    <cellStyle name="Title 34 3 3 2" xfId="16938"/>
    <cellStyle name="Title 34 3 4" xfId="16939"/>
    <cellStyle name="Title 34 4" xfId="16940"/>
    <cellStyle name="Title 34 4 2" xfId="16941"/>
    <cellStyle name="Title 34 4 2 2" xfId="16942"/>
    <cellStyle name="Title 34 4 3" xfId="16943"/>
    <cellStyle name="Title 34 4 3 2" xfId="16944"/>
    <cellStyle name="Title 34 4 4" xfId="16945"/>
    <cellStyle name="Title 34 5" xfId="16946"/>
    <cellStyle name="Title 34 5 2" xfId="16947"/>
    <cellStyle name="Title 34 5 2 2" xfId="16948"/>
    <cellStyle name="Title 34 5 3" xfId="16949"/>
    <cellStyle name="Title 34 5 3 2" xfId="16950"/>
    <cellStyle name="Title 34 5 4" xfId="16951"/>
    <cellStyle name="Title 34 5 4 2" xfId="16952"/>
    <cellStyle name="Title 34 5 5" xfId="16953"/>
    <cellStyle name="Title 34 6" xfId="16954"/>
    <cellStyle name="Title 34 6 2" xfId="16955"/>
    <cellStyle name="Title 34 6 2 2" xfId="16956"/>
    <cellStyle name="Title 34 6 3" xfId="16957"/>
    <cellStyle name="Title 34 6 3 2" xfId="16958"/>
    <cellStyle name="Title 34 6 4" xfId="16959"/>
    <cellStyle name="Title 34 7" xfId="16960"/>
    <cellStyle name="Title 34 7 2" xfId="16961"/>
    <cellStyle name="Title 34 8" xfId="16962"/>
    <cellStyle name="Title 34 8 2" xfId="16963"/>
    <cellStyle name="Title 34 9" xfId="16964"/>
    <cellStyle name="Title 34 9 2" xfId="16965"/>
    <cellStyle name="Title 35" xfId="16966"/>
    <cellStyle name="Title 35 10" xfId="16967"/>
    <cellStyle name="Title 35 11" xfId="16968"/>
    <cellStyle name="Title 35 12" xfId="16969"/>
    <cellStyle name="Title 35 2" xfId="16970"/>
    <cellStyle name="Title 35 2 2" xfId="16971"/>
    <cellStyle name="Title 35 2 2 2" xfId="16972"/>
    <cellStyle name="Title 35 2 3" xfId="16973"/>
    <cellStyle name="Title 35 2 3 2" xfId="16974"/>
    <cellStyle name="Title 35 2 4" xfId="16975"/>
    <cellStyle name="Title 35 2 5" xfId="16976"/>
    <cellStyle name="Title 35 3" xfId="16977"/>
    <cellStyle name="Title 35 3 2" xfId="16978"/>
    <cellStyle name="Title 35 3 2 2" xfId="16979"/>
    <cellStyle name="Title 35 3 3" xfId="16980"/>
    <cellStyle name="Title 35 3 3 2" xfId="16981"/>
    <cellStyle name="Title 35 3 4" xfId="16982"/>
    <cellStyle name="Title 35 4" xfId="16983"/>
    <cellStyle name="Title 35 4 2" xfId="16984"/>
    <cellStyle name="Title 35 4 2 2" xfId="16985"/>
    <cellStyle name="Title 35 4 3" xfId="16986"/>
    <cellStyle name="Title 35 4 3 2" xfId="16987"/>
    <cellStyle name="Title 35 4 4" xfId="16988"/>
    <cellStyle name="Title 35 5" xfId="16989"/>
    <cellStyle name="Title 35 5 2" xfId="16990"/>
    <cellStyle name="Title 35 5 2 2" xfId="16991"/>
    <cellStyle name="Title 35 5 3" xfId="16992"/>
    <cellStyle name="Title 35 5 3 2" xfId="16993"/>
    <cellStyle name="Title 35 5 4" xfId="16994"/>
    <cellStyle name="Title 35 5 4 2" xfId="16995"/>
    <cellStyle name="Title 35 5 5" xfId="16996"/>
    <cellStyle name="Title 35 6" xfId="16997"/>
    <cellStyle name="Title 35 6 2" xfId="16998"/>
    <cellStyle name="Title 35 6 2 2" xfId="16999"/>
    <cellStyle name="Title 35 6 3" xfId="17000"/>
    <cellStyle name="Title 35 6 3 2" xfId="17001"/>
    <cellStyle name="Title 35 6 4" xfId="17002"/>
    <cellStyle name="Title 35 7" xfId="17003"/>
    <cellStyle name="Title 35 7 2" xfId="17004"/>
    <cellStyle name="Title 35 8" xfId="17005"/>
    <cellStyle name="Title 35 8 2" xfId="17006"/>
    <cellStyle name="Title 35 9" xfId="17007"/>
    <cellStyle name="Title 35 9 2" xfId="17008"/>
    <cellStyle name="Title 36" xfId="17009"/>
    <cellStyle name="Title 36 10" xfId="17010"/>
    <cellStyle name="Title 36 11" xfId="17011"/>
    <cellStyle name="Title 36 12" xfId="17012"/>
    <cellStyle name="Title 36 2" xfId="17013"/>
    <cellStyle name="Title 36 2 2" xfId="17014"/>
    <cellStyle name="Title 36 2 2 2" xfId="17015"/>
    <cellStyle name="Title 36 2 3" xfId="17016"/>
    <cellStyle name="Title 36 2 3 2" xfId="17017"/>
    <cellStyle name="Title 36 2 4" xfId="17018"/>
    <cellStyle name="Title 36 2 5" xfId="17019"/>
    <cellStyle name="Title 36 3" xfId="17020"/>
    <cellStyle name="Title 36 3 2" xfId="17021"/>
    <cellStyle name="Title 36 3 2 2" xfId="17022"/>
    <cellStyle name="Title 36 3 3" xfId="17023"/>
    <cellStyle name="Title 36 3 3 2" xfId="17024"/>
    <cellStyle name="Title 36 3 4" xfId="17025"/>
    <cellStyle name="Title 36 4" xfId="17026"/>
    <cellStyle name="Title 36 4 2" xfId="17027"/>
    <cellStyle name="Title 36 4 2 2" xfId="17028"/>
    <cellStyle name="Title 36 4 3" xfId="17029"/>
    <cellStyle name="Title 36 4 3 2" xfId="17030"/>
    <cellStyle name="Title 36 4 4" xfId="17031"/>
    <cellStyle name="Title 36 5" xfId="17032"/>
    <cellStyle name="Title 36 5 2" xfId="17033"/>
    <cellStyle name="Title 36 5 2 2" xfId="17034"/>
    <cellStyle name="Title 36 5 3" xfId="17035"/>
    <cellStyle name="Title 36 5 3 2" xfId="17036"/>
    <cellStyle name="Title 36 5 4" xfId="17037"/>
    <cellStyle name="Title 36 5 4 2" xfId="17038"/>
    <cellStyle name="Title 36 5 5" xfId="17039"/>
    <cellStyle name="Title 36 6" xfId="17040"/>
    <cellStyle name="Title 36 6 2" xfId="17041"/>
    <cellStyle name="Title 36 6 2 2" xfId="17042"/>
    <cellStyle name="Title 36 6 3" xfId="17043"/>
    <cellStyle name="Title 36 6 3 2" xfId="17044"/>
    <cellStyle name="Title 36 6 4" xfId="17045"/>
    <cellStyle name="Title 36 7" xfId="17046"/>
    <cellStyle name="Title 36 7 2" xfId="17047"/>
    <cellStyle name="Title 36 8" xfId="17048"/>
    <cellStyle name="Title 36 8 2" xfId="17049"/>
    <cellStyle name="Title 36 9" xfId="17050"/>
    <cellStyle name="Title 36 9 2" xfId="17051"/>
    <cellStyle name="Title 37" xfId="17052"/>
    <cellStyle name="Title 37 10" xfId="17053"/>
    <cellStyle name="Title 37 11" xfId="17054"/>
    <cellStyle name="Title 37 12" xfId="17055"/>
    <cellStyle name="Title 37 2" xfId="17056"/>
    <cellStyle name="Title 37 2 2" xfId="17057"/>
    <cellStyle name="Title 37 2 2 2" xfId="17058"/>
    <cellStyle name="Title 37 2 3" xfId="17059"/>
    <cellStyle name="Title 37 2 3 2" xfId="17060"/>
    <cellStyle name="Title 37 2 4" xfId="17061"/>
    <cellStyle name="Title 37 2 5" xfId="17062"/>
    <cellStyle name="Title 37 3" xfId="17063"/>
    <cellStyle name="Title 37 3 2" xfId="17064"/>
    <cellStyle name="Title 37 3 2 2" xfId="17065"/>
    <cellStyle name="Title 37 3 3" xfId="17066"/>
    <cellStyle name="Title 37 3 3 2" xfId="17067"/>
    <cellStyle name="Title 37 3 4" xfId="17068"/>
    <cellStyle name="Title 37 4" xfId="17069"/>
    <cellStyle name="Title 37 4 2" xfId="17070"/>
    <cellStyle name="Title 37 4 2 2" xfId="17071"/>
    <cellStyle name="Title 37 4 3" xfId="17072"/>
    <cellStyle name="Title 37 4 3 2" xfId="17073"/>
    <cellStyle name="Title 37 4 4" xfId="17074"/>
    <cellStyle name="Title 37 5" xfId="17075"/>
    <cellStyle name="Title 37 5 2" xfId="17076"/>
    <cellStyle name="Title 37 5 2 2" xfId="17077"/>
    <cellStyle name="Title 37 5 3" xfId="17078"/>
    <cellStyle name="Title 37 5 3 2" xfId="17079"/>
    <cellStyle name="Title 37 5 4" xfId="17080"/>
    <cellStyle name="Title 37 5 4 2" xfId="17081"/>
    <cellStyle name="Title 37 5 5" xfId="17082"/>
    <cellStyle name="Title 37 6" xfId="17083"/>
    <cellStyle name="Title 37 6 2" xfId="17084"/>
    <cellStyle name="Title 37 6 2 2" xfId="17085"/>
    <cellStyle name="Title 37 6 3" xfId="17086"/>
    <cellStyle name="Title 37 6 3 2" xfId="17087"/>
    <cellStyle name="Title 37 6 4" xfId="17088"/>
    <cellStyle name="Title 37 7" xfId="17089"/>
    <cellStyle name="Title 37 7 2" xfId="17090"/>
    <cellStyle name="Title 37 8" xfId="17091"/>
    <cellStyle name="Title 37 8 2" xfId="17092"/>
    <cellStyle name="Title 37 9" xfId="17093"/>
    <cellStyle name="Title 37 9 2" xfId="17094"/>
    <cellStyle name="Title 38" xfId="17095"/>
    <cellStyle name="Title 38 10" xfId="17096"/>
    <cellStyle name="Title 38 11" xfId="17097"/>
    <cellStyle name="Title 38 12" xfId="17098"/>
    <cellStyle name="Title 38 2" xfId="17099"/>
    <cellStyle name="Title 38 2 2" xfId="17100"/>
    <cellStyle name="Title 38 2 2 2" xfId="17101"/>
    <cellStyle name="Title 38 2 3" xfId="17102"/>
    <cellStyle name="Title 38 2 3 2" xfId="17103"/>
    <cellStyle name="Title 38 2 4" xfId="17104"/>
    <cellStyle name="Title 38 2 5" xfId="17105"/>
    <cellStyle name="Title 38 3" xfId="17106"/>
    <cellStyle name="Title 38 3 2" xfId="17107"/>
    <cellStyle name="Title 38 3 2 2" xfId="17108"/>
    <cellStyle name="Title 38 3 3" xfId="17109"/>
    <cellStyle name="Title 38 3 3 2" xfId="17110"/>
    <cellStyle name="Title 38 3 4" xfId="17111"/>
    <cellStyle name="Title 38 4" xfId="17112"/>
    <cellStyle name="Title 38 4 2" xfId="17113"/>
    <cellStyle name="Title 38 4 2 2" xfId="17114"/>
    <cellStyle name="Title 38 4 3" xfId="17115"/>
    <cellStyle name="Title 38 4 3 2" xfId="17116"/>
    <cellStyle name="Title 38 4 4" xfId="17117"/>
    <cellStyle name="Title 38 5" xfId="17118"/>
    <cellStyle name="Title 38 5 2" xfId="17119"/>
    <cellStyle name="Title 38 5 2 2" xfId="17120"/>
    <cellStyle name="Title 38 5 3" xfId="17121"/>
    <cellStyle name="Title 38 5 3 2" xfId="17122"/>
    <cellStyle name="Title 38 5 4" xfId="17123"/>
    <cellStyle name="Title 38 5 4 2" xfId="17124"/>
    <cellStyle name="Title 38 5 5" xfId="17125"/>
    <cellStyle name="Title 38 6" xfId="17126"/>
    <cellStyle name="Title 38 6 2" xfId="17127"/>
    <cellStyle name="Title 38 6 2 2" xfId="17128"/>
    <cellStyle name="Title 38 6 3" xfId="17129"/>
    <cellStyle name="Title 38 6 3 2" xfId="17130"/>
    <cellStyle name="Title 38 6 4" xfId="17131"/>
    <cellStyle name="Title 38 7" xfId="17132"/>
    <cellStyle name="Title 38 7 2" xfId="17133"/>
    <cellStyle name="Title 38 8" xfId="17134"/>
    <cellStyle name="Title 38 8 2" xfId="17135"/>
    <cellStyle name="Title 38 9" xfId="17136"/>
    <cellStyle name="Title 38 9 2" xfId="17137"/>
    <cellStyle name="Title 39" xfId="17138"/>
    <cellStyle name="Title 39 10" xfId="17139"/>
    <cellStyle name="Title 39 11" xfId="17140"/>
    <cellStyle name="Title 39 12" xfId="17141"/>
    <cellStyle name="Title 39 2" xfId="17142"/>
    <cellStyle name="Title 39 2 2" xfId="17143"/>
    <cellStyle name="Title 39 2 2 2" xfId="17144"/>
    <cellStyle name="Title 39 2 3" xfId="17145"/>
    <cellStyle name="Title 39 2 3 2" xfId="17146"/>
    <cellStyle name="Title 39 2 4" xfId="17147"/>
    <cellStyle name="Title 39 2 5" xfId="17148"/>
    <cellStyle name="Title 39 3" xfId="17149"/>
    <cellStyle name="Title 39 3 2" xfId="17150"/>
    <cellStyle name="Title 39 3 2 2" xfId="17151"/>
    <cellStyle name="Title 39 3 3" xfId="17152"/>
    <cellStyle name="Title 39 3 3 2" xfId="17153"/>
    <cellStyle name="Title 39 3 4" xfId="17154"/>
    <cellStyle name="Title 39 4" xfId="17155"/>
    <cellStyle name="Title 39 4 2" xfId="17156"/>
    <cellStyle name="Title 39 4 2 2" xfId="17157"/>
    <cellStyle name="Title 39 4 3" xfId="17158"/>
    <cellStyle name="Title 39 4 3 2" xfId="17159"/>
    <cellStyle name="Title 39 4 4" xfId="17160"/>
    <cellStyle name="Title 39 5" xfId="17161"/>
    <cellStyle name="Title 39 5 2" xfId="17162"/>
    <cellStyle name="Title 39 5 2 2" xfId="17163"/>
    <cellStyle name="Title 39 5 3" xfId="17164"/>
    <cellStyle name="Title 39 5 3 2" xfId="17165"/>
    <cellStyle name="Title 39 5 4" xfId="17166"/>
    <cellStyle name="Title 39 5 4 2" xfId="17167"/>
    <cellStyle name="Title 39 5 5" xfId="17168"/>
    <cellStyle name="Title 39 6" xfId="17169"/>
    <cellStyle name="Title 39 6 2" xfId="17170"/>
    <cellStyle name="Title 39 6 2 2" xfId="17171"/>
    <cellStyle name="Title 39 6 3" xfId="17172"/>
    <cellStyle name="Title 39 6 3 2" xfId="17173"/>
    <cellStyle name="Title 39 6 4" xfId="17174"/>
    <cellStyle name="Title 39 7" xfId="17175"/>
    <cellStyle name="Title 39 7 2" xfId="17176"/>
    <cellStyle name="Title 39 8" xfId="17177"/>
    <cellStyle name="Title 39 8 2" xfId="17178"/>
    <cellStyle name="Title 39 9" xfId="17179"/>
    <cellStyle name="Title 39 9 2" xfId="17180"/>
    <cellStyle name="Title 4" xfId="17181"/>
    <cellStyle name="Title 4 10" xfId="17182"/>
    <cellStyle name="Title 4 10 2" xfId="17183"/>
    <cellStyle name="Title 4 11" xfId="17184"/>
    <cellStyle name="Title 4 12" xfId="17185"/>
    <cellStyle name="Title 4 13" xfId="17186"/>
    <cellStyle name="Title 4 2" xfId="17187"/>
    <cellStyle name="Title 4 2 10" xfId="17188"/>
    <cellStyle name="Title 4 2 2" xfId="17189"/>
    <cellStyle name="Title 4 2 2 2" xfId="17190"/>
    <cellStyle name="Title 4 2 2 2 2" xfId="17191"/>
    <cellStyle name="Title 4 2 2 3" xfId="17192"/>
    <cellStyle name="Title 4 2 2 3 2" xfId="17193"/>
    <cellStyle name="Title 4 2 2 4" xfId="17194"/>
    <cellStyle name="Title 4 2 3" xfId="17195"/>
    <cellStyle name="Title 4 2 3 2" xfId="17196"/>
    <cellStyle name="Title 4 2 3 2 2" xfId="17197"/>
    <cellStyle name="Title 4 2 3 3" xfId="17198"/>
    <cellStyle name="Title 4 2 3 3 2" xfId="17199"/>
    <cellStyle name="Title 4 2 3 4" xfId="17200"/>
    <cellStyle name="Title 4 2 4" xfId="17201"/>
    <cellStyle name="Title 4 2 4 2" xfId="17202"/>
    <cellStyle name="Title 4 2 4 2 2" xfId="17203"/>
    <cellStyle name="Title 4 2 4 3" xfId="17204"/>
    <cellStyle name="Title 4 2 4 3 2" xfId="17205"/>
    <cellStyle name="Title 4 2 4 4" xfId="17206"/>
    <cellStyle name="Title 4 2 4 4 2" xfId="17207"/>
    <cellStyle name="Title 4 2 4 5" xfId="17208"/>
    <cellStyle name="Title 4 2 5" xfId="17209"/>
    <cellStyle name="Title 4 2 5 2" xfId="17210"/>
    <cellStyle name="Title 4 2 5 2 2" xfId="17211"/>
    <cellStyle name="Title 4 2 5 3" xfId="17212"/>
    <cellStyle name="Title 4 2 5 3 2" xfId="17213"/>
    <cellStyle name="Title 4 2 5 4" xfId="17214"/>
    <cellStyle name="Title 4 2 6" xfId="17215"/>
    <cellStyle name="Title 4 2 6 2" xfId="17216"/>
    <cellStyle name="Title 4 2 7" xfId="17217"/>
    <cellStyle name="Title 4 2 7 2" xfId="17218"/>
    <cellStyle name="Title 4 2 8" xfId="17219"/>
    <cellStyle name="Title 4 2 8 2" xfId="17220"/>
    <cellStyle name="Title 4 2 9" xfId="17221"/>
    <cellStyle name="Title 4 3" xfId="17222"/>
    <cellStyle name="Title 4 3 2" xfId="17223"/>
    <cellStyle name="Title 4 3 2 2" xfId="17224"/>
    <cellStyle name="Title 4 3 3" xfId="17225"/>
    <cellStyle name="Title 4 3 3 2" xfId="17226"/>
    <cellStyle name="Title 4 3 4" xfId="17227"/>
    <cellStyle name="Title 4 3 5" xfId="17228"/>
    <cellStyle name="Title 4 4" xfId="17229"/>
    <cellStyle name="Title 4 4 2" xfId="17230"/>
    <cellStyle name="Title 4 4 2 2" xfId="17231"/>
    <cellStyle name="Title 4 4 3" xfId="17232"/>
    <cellStyle name="Title 4 4 3 2" xfId="17233"/>
    <cellStyle name="Title 4 4 4" xfId="17234"/>
    <cellStyle name="Title 4 5" xfId="17235"/>
    <cellStyle name="Title 4 5 2" xfId="17236"/>
    <cellStyle name="Title 4 5 2 2" xfId="17237"/>
    <cellStyle name="Title 4 5 3" xfId="17238"/>
    <cellStyle name="Title 4 5 3 2" xfId="17239"/>
    <cellStyle name="Title 4 5 4" xfId="17240"/>
    <cellStyle name="Title 4 6" xfId="17241"/>
    <cellStyle name="Title 4 6 2" xfId="17242"/>
    <cellStyle name="Title 4 6 2 2" xfId="17243"/>
    <cellStyle name="Title 4 6 3" xfId="17244"/>
    <cellStyle name="Title 4 6 3 2" xfId="17245"/>
    <cellStyle name="Title 4 6 4" xfId="17246"/>
    <cellStyle name="Title 4 6 4 2" xfId="17247"/>
    <cellStyle name="Title 4 6 5" xfId="17248"/>
    <cellStyle name="Title 4 7" xfId="17249"/>
    <cellStyle name="Title 4 7 2" xfId="17250"/>
    <cellStyle name="Title 4 7 2 2" xfId="17251"/>
    <cellStyle name="Title 4 7 3" xfId="17252"/>
    <cellStyle name="Title 4 7 3 2" xfId="17253"/>
    <cellStyle name="Title 4 7 4" xfId="17254"/>
    <cellStyle name="Title 4 8" xfId="17255"/>
    <cellStyle name="Title 4 8 2" xfId="17256"/>
    <cellStyle name="Title 4 9" xfId="17257"/>
    <cellStyle name="Title 4 9 2" xfId="17258"/>
    <cellStyle name="Title 40" xfId="17259"/>
    <cellStyle name="Title 40 10" xfId="17260"/>
    <cellStyle name="Title 40 11" xfId="17261"/>
    <cellStyle name="Title 40 12" xfId="17262"/>
    <cellStyle name="Title 40 2" xfId="17263"/>
    <cellStyle name="Title 40 2 2" xfId="17264"/>
    <cellStyle name="Title 40 2 2 2" xfId="17265"/>
    <cellStyle name="Title 40 2 3" xfId="17266"/>
    <cellStyle name="Title 40 2 3 2" xfId="17267"/>
    <cellStyle name="Title 40 2 4" xfId="17268"/>
    <cellStyle name="Title 40 2 5" xfId="17269"/>
    <cellStyle name="Title 40 3" xfId="17270"/>
    <cellStyle name="Title 40 3 2" xfId="17271"/>
    <cellStyle name="Title 40 3 2 2" xfId="17272"/>
    <cellStyle name="Title 40 3 3" xfId="17273"/>
    <cellStyle name="Title 40 3 3 2" xfId="17274"/>
    <cellStyle name="Title 40 3 4" xfId="17275"/>
    <cellStyle name="Title 40 4" xfId="17276"/>
    <cellStyle name="Title 40 4 2" xfId="17277"/>
    <cellStyle name="Title 40 4 2 2" xfId="17278"/>
    <cellStyle name="Title 40 4 3" xfId="17279"/>
    <cellStyle name="Title 40 4 3 2" xfId="17280"/>
    <cellStyle name="Title 40 4 4" xfId="17281"/>
    <cellStyle name="Title 40 5" xfId="17282"/>
    <cellStyle name="Title 40 5 2" xfId="17283"/>
    <cellStyle name="Title 40 5 2 2" xfId="17284"/>
    <cellStyle name="Title 40 5 3" xfId="17285"/>
    <cellStyle name="Title 40 5 3 2" xfId="17286"/>
    <cellStyle name="Title 40 5 4" xfId="17287"/>
    <cellStyle name="Title 40 5 4 2" xfId="17288"/>
    <cellStyle name="Title 40 5 5" xfId="17289"/>
    <cellStyle name="Title 40 6" xfId="17290"/>
    <cellStyle name="Title 40 6 2" xfId="17291"/>
    <cellStyle name="Title 40 6 2 2" xfId="17292"/>
    <cellStyle name="Title 40 6 3" xfId="17293"/>
    <cellStyle name="Title 40 6 3 2" xfId="17294"/>
    <cellStyle name="Title 40 6 4" xfId="17295"/>
    <cellStyle name="Title 40 7" xfId="17296"/>
    <cellStyle name="Title 40 7 2" xfId="17297"/>
    <cellStyle name="Title 40 8" xfId="17298"/>
    <cellStyle name="Title 40 8 2" xfId="17299"/>
    <cellStyle name="Title 40 9" xfId="17300"/>
    <cellStyle name="Title 40 9 2" xfId="17301"/>
    <cellStyle name="Title 41" xfId="17302"/>
    <cellStyle name="Title 41 10" xfId="17303"/>
    <cellStyle name="Title 41 11" xfId="17304"/>
    <cellStyle name="Title 41 12" xfId="17305"/>
    <cellStyle name="Title 41 2" xfId="17306"/>
    <cellStyle name="Title 41 2 2" xfId="17307"/>
    <cellStyle name="Title 41 2 2 2" xfId="17308"/>
    <cellStyle name="Title 41 2 3" xfId="17309"/>
    <cellStyle name="Title 41 2 3 2" xfId="17310"/>
    <cellStyle name="Title 41 2 4" xfId="17311"/>
    <cellStyle name="Title 41 2 5" xfId="17312"/>
    <cellStyle name="Title 41 3" xfId="17313"/>
    <cellStyle name="Title 41 3 2" xfId="17314"/>
    <cellStyle name="Title 41 3 2 2" xfId="17315"/>
    <cellStyle name="Title 41 3 3" xfId="17316"/>
    <cellStyle name="Title 41 3 3 2" xfId="17317"/>
    <cellStyle name="Title 41 3 4" xfId="17318"/>
    <cellStyle name="Title 41 4" xfId="17319"/>
    <cellStyle name="Title 41 4 2" xfId="17320"/>
    <cellStyle name="Title 41 4 2 2" xfId="17321"/>
    <cellStyle name="Title 41 4 3" xfId="17322"/>
    <cellStyle name="Title 41 4 3 2" xfId="17323"/>
    <cellStyle name="Title 41 4 4" xfId="17324"/>
    <cellStyle name="Title 41 5" xfId="17325"/>
    <cellStyle name="Title 41 5 2" xfId="17326"/>
    <cellStyle name="Title 41 5 2 2" xfId="17327"/>
    <cellStyle name="Title 41 5 3" xfId="17328"/>
    <cellStyle name="Title 41 5 3 2" xfId="17329"/>
    <cellStyle name="Title 41 5 4" xfId="17330"/>
    <cellStyle name="Title 41 5 4 2" xfId="17331"/>
    <cellStyle name="Title 41 5 5" xfId="17332"/>
    <cellStyle name="Title 41 6" xfId="17333"/>
    <cellStyle name="Title 41 6 2" xfId="17334"/>
    <cellStyle name="Title 41 6 2 2" xfId="17335"/>
    <cellStyle name="Title 41 6 3" xfId="17336"/>
    <cellStyle name="Title 41 6 3 2" xfId="17337"/>
    <cellStyle name="Title 41 6 4" xfId="17338"/>
    <cellStyle name="Title 41 7" xfId="17339"/>
    <cellStyle name="Title 41 7 2" xfId="17340"/>
    <cellStyle name="Title 41 8" xfId="17341"/>
    <cellStyle name="Title 41 8 2" xfId="17342"/>
    <cellStyle name="Title 41 9" xfId="17343"/>
    <cellStyle name="Title 41 9 2" xfId="17344"/>
    <cellStyle name="Title 42" xfId="17345"/>
    <cellStyle name="Title 42 10" xfId="17346"/>
    <cellStyle name="Title 42 11" xfId="17347"/>
    <cellStyle name="Title 42 12" xfId="17348"/>
    <cellStyle name="Title 42 2" xfId="17349"/>
    <cellStyle name="Title 42 2 2" xfId="17350"/>
    <cellStyle name="Title 42 2 2 2" xfId="17351"/>
    <cellStyle name="Title 42 2 3" xfId="17352"/>
    <cellStyle name="Title 42 2 3 2" xfId="17353"/>
    <cellStyle name="Title 42 2 4" xfId="17354"/>
    <cellStyle name="Title 42 2 5" xfId="17355"/>
    <cellStyle name="Title 42 3" xfId="17356"/>
    <cellStyle name="Title 42 3 2" xfId="17357"/>
    <cellStyle name="Title 42 3 2 2" xfId="17358"/>
    <cellStyle name="Title 42 3 3" xfId="17359"/>
    <cellStyle name="Title 42 3 3 2" xfId="17360"/>
    <cellStyle name="Title 42 3 4" xfId="17361"/>
    <cellStyle name="Title 42 4" xfId="17362"/>
    <cellStyle name="Title 42 4 2" xfId="17363"/>
    <cellStyle name="Title 42 4 2 2" xfId="17364"/>
    <cellStyle name="Title 42 4 3" xfId="17365"/>
    <cellStyle name="Title 42 4 3 2" xfId="17366"/>
    <cellStyle name="Title 42 4 4" xfId="17367"/>
    <cellStyle name="Title 42 5" xfId="17368"/>
    <cellStyle name="Title 42 5 2" xfId="17369"/>
    <cellStyle name="Title 42 5 2 2" xfId="17370"/>
    <cellStyle name="Title 42 5 3" xfId="17371"/>
    <cellStyle name="Title 42 5 3 2" xfId="17372"/>
    <cellStyle name="Title 42 5 4" xfId="17373"/>
    <cellStyle name="Title 42 5 4 2" xfId="17374"/>
    <cellStyle name="Title 42 5 5" xfId="17375"/>
    <cellStyle name="Title 42 6" xfId="17376"/>
    <cellStyle name="Title 42 6 2" xfId="17377"/>
    <cellStyle name="Title 42 6 2 2" xfId="17378"/>
    <cellStyle name="Title 42 6 3" xfId="17379"/>
    <cellStyle name="Title 42 6 3 2" xfId="17380"/>
    <cellStyle name="Title 42 6 4" xfId="17381"/>
    <cellStyle name="Title 42 7" xfId="17382"/>
    <cellStyle name="Title 42 7 2" xfId="17383"/>
    <cellStyle name="Title 42 8" xfId="17384"/>
    <cellStyle name="Title 42 8 2" xfId="17385"/>
    <cellStyle name="Title 42 9" xfId="17386"/>
    <cellStyle name="Title 42 9 2" xfId="17387"/>
    <cellStyle name="Title 43" xfId="17388"/>
    <cellStyle name="Title 43 10" xfId="17389"/>
    <cellStyle name="Title 43 11" xfId="17390"/>
    <cellStyle name="Title 43 12" xfId="17391"/>
    <cellStyle name="Title 43 2" xfId="17392"/>
    <cellStyle name="Title 43 2 2" xfId="17393"/>
    <cellStyle name="Title 43 2 2 2" xfId="17394"/>
    <cellStyle name="Title 43 2 3" xfId="17395"/>
    <cellStyle name="Title 43 2 3 2" xfId="17396"/>
    <cellStyle name="Title 43 2 4" xfId="17397"/>
    <cellStyle name="Title 43 2 5" xfId="17398"/>
    <cellStyle name="Title 43 3" xfId="17399"/>
    <cellStyle name="Title 43 3 2" xfId="17400"/>
    <cellStyle name="Title 43 3 2 2" xfId="17401"/>
    <cellStyle name="Title 43 3 3" xfId="17402"/>
    <cellStyle name="Title 43 3 3 2" xfId="17403"/>
    <cellStyle name="Title 43 3 4" xfId="17404"/>
    <cellStyle name="Title 43 4" xfId="17405"/>
    <cellStyle name="Title 43 4 2" xfId="17406"/>
    <cellStyle name="Title 43 4 2 2" xfId="17407"/>
    <cellStyle name="Title 43 4 3" xfId="17408"/>
    <cellStyle name="Title 43 4 3 2" xfId="17409"/>
    <cellStyle name="Title 43 4 4" xfId="17410"/>
    <cellStyle name="Title 43 5" xfId="17411"/>
    <cellStyle name="Title 43 5 2" xfId="17412"/>
    <cellStyle name="Title 43 5 2 2" xfId="17413"/>
    <cellStyle name="Title 43 5 3" xfId="17414"/>
    <cellStyle name="Title 43 5 3 2" xfId="17415"/>
    <cellStyle name="Title 43 5 4" xfId="17416"/>
    <cellStyle name="Title 43 5 4 2" xfId="17417"/>
    <cellStyle name="Title 43 5 5" xfId="17418"/>
    <cellStyle name="Title 43 6" xfId="17419"/>
    <cellStyle name="Title 43 6 2" xfId="17420"/>
    <cellStyle name="Title 43 6 2 2" xfId="17421"/>
    <cellStyle name="Title 43 6 3" xfId="17422"/>
    <cellStyle name="Title 43 6 3 2" xfId="17423"/>
    <cellStyle name="Title 43 6 4" xfId="17424"/>
    <cellStyle name="Title 43 7" xfId="17425"/>
    <cellStyle name="Title 43 7 2" xfId="17426"/>
    <cellStyle name="Title 43 8" xfId="17427"/>
    <cellStyle name="Title 43 8 2" xfId="17428"/>
    <cellStyle name="Title 43 9" xfId="17429"/>
    <cellStyle name="Title 43 9 2" xfId="17430"/>
    <cellStyle name="Title 5" xfId="17431"/>
    <cellStyle name="Title 5 10" xfId="17432"/>
    <cellStyle name="Title 5 10 2" xfId="17433"/>
    <cellStyle name="Title 5 11" xfId="17434"/>
    <cellStyle name="Title 5 12" xfId="17435"/>
    <cellStyle name="Title 5 13" xfId="17436"/>
    <cellStyle name="Title 5 2" xfId="17437"/>
    <cellStyle name="Title 5 2 10" xfId="17438"/>
    <cellStyle name="Title 5 2 2" xfId="17439"/>
    <cellStyle name="Title 5 2 2 2" xfId="17440"/>
    <cellStyle name="Title 5 2 2 2 2" xfId="17441"/>
    <cellStyle name="Title 5 2 2 3" xfId="17442"/>
    <cellStyle name="Title 5 2 2 3 2" xfId="17443"/>
    <cellStyle name="Title 5 2 2 4" xfId="17444"/>
    <cellStyle name="Title 5 2 3" xfId="17445"/>
    <cellStyle name="Title 5 2 3 2" xfId="17446"/>
    <cellStyle name="Title 5 2 3 2 2" xfId="17447"/>
    <cellStyle name="Title 5 2 3 3" xfId="17448"/>
    <cellStyle name="Title 5 2 3 3 2" xfId="17449"/>
    <cellStyle name="Title 5 2 3 4" xfId="17450"/>
    <cellStyle name="Title 5 2 4" xfId="17451"/>
    <cellStyle name="Title 5 2 4 2" xfId="17452"/>
    <cellStyle name="Title 5 2 4 2 2" xfId="17453"/>
    <cellStyle name="Title 5 2 4 3" xfId="17454"/>
    <cellStyle name="Title 5 2 4 3 2" xfId="17455"/>
    <cellStyle name="Title 5 2 4 4" xfId="17456"/>
    <cellStyle name="Title 5 2 4 4 2" xfId="17457"/>
    <cellStyle name="Title 5 2 4 5" xfId="17458"/>
    <cellStyle name="Title 5 2 5" xfId="17459"/>
    <cellStyle name="Title 5 2 5 2" xfId="17460"/>
    <cellStyle name="Title 5 2 5 2 2" xfId="17461"/>
    <cellStyle name="Title 5 2 5 3" xfId="17462"/>
    <cellStyle name="Title 5 2 5 3 2" xfId="17463"/>
    <cellStyle name="Title 5 2 5 4" xfId="17464"/>
    <cellStyle name="Title 5 2 6" xfId="17465"/>
    <cellStyle name="Title 5 2 6 2" xfId="17466"/>
    <cellStyle name="Title 5 2 7" xfId="17467"/>
    <cellStyle name="Title 5 2 7 2" xfId="17468"/>
    <cellStyle name="Title 5 2 8" xfId="17469"/>
    <cellStyle name="Title 5 2 8 2" xfId="17470"/>
    <cellStyle name="Title 5 2 9" xfId="17471"/>
    <cellStyle name="Title 5 3" xfId="17472"/>
    <cellStyle name="Title 5 3 2" xfId="17473"/>
    <cellStyle name="Title 5 3 2 2" xfId="17474"/>
    <cellStyle name="Title 5 3 3" xfId="17475"/>
    <cellStyle name="Title 5 3 3 2" xfId="17476"/>
    <cellStyle name="Title 5 3 4" xfId="17477"/>
    <cellStyle name="Title 5 3 5" xfId="17478"/>
    <cellStyle name="Title 5 4" xfId="17479"/>
    <cellStyle name="Title 5 4 2" xfId="17480"/>
    <cellStyle name="Title 5 4 2 2" xfId="17481"/>
    <cellStyle name="Title 5 4 3" xfId="17482"/>
    <cellStyle name="Title 5 4 3 2" xfId="17483"/>
    <cellStyle name="Title 5 4 4" xfId="17484"/>
    <cellStyle name="Title 5 5" xfId="17485"/>
    <cellStyle name="Title 5 5 2" xfId="17486"/>
    <cellStyle name="Title 5 5 2 2" xfId="17487"/>
    <cellStyle name="Title 5 5 3" xfId="17488"/>
    <cellStyle name="Title 5 5 3 2" xfId="17489"/>
    <cellStyle name="Title 5 5 4" xfId="17490"/>
    <cellStyle name="Title 5 6" xfId="17491"/>
    <cellStyle name="Title 5 6 2" xfId="17492"/>
    <cellStyle name="Title 5 6 2 2" xfId="17493"/>
    <cellStyle name="Title 5 6 3" xfId="17494"/>
    <cellStyle name="Title 5 6 3 2" xfId="17495"/>
    <cellStyle name="Title 5 6 4" xfId="17496"/>
    <cellStyle name="Title 5 6 4 2" xfId="17497"/>
    <cellStyle name="Title 5 6 5" xfId="17498"/>
    <cellStyle name="Title 5 7" xfId="17499"/>
    <cellStyle name="Title 5 7 2" xfId="17500"/>
    <cellStyle name="Title 5 7 2 2" xfId="17501"/>
    <cellStyle name="Title 5 7 3" xfId="17502"/>
    <cellStyle name="Title 5 7 3 2" xfId="17503"/>
    <cellStyle name="Title 5 7 4" xfId="17504"/>
    <cellStyle name="Title 5 8" xfId="17505"/>
    <cellStyle name="Title 5 8 2" xfId="17506"/>
    <cellStyle name="Title 5 9" xfId="17507"/>
    <cellStyle name="Title 5 9 2" xfId="17508"/>
    <cellStyle name="Title 6" xfId="17509"/>
    <cellStyle name="Title 6 10" xfId="17510"/>
    <cellStyle name="Title 6 10 2" xfId="17511"/>
    <cellStyle name="Title 6 11" xfId="17512"/>
    <cellStyle name="Title 6 12" xfId="17513"/>
    <cellStyle name="Title 6 13" xfId="17514"/>
    <cellStyle name="Title 6 2" xfId="17515"/>
    <cellStyle name="Title 6 2 10" xfId="17516"/>
    <cellStyle name="Title 6 2 2" xfId="17517"/>
    <cellStyle name="Title 6 2 2 2" xfId="17518"/>
    <cellStyle name="Title 6 2 2 2 2" xfId="17519"/>
    <cellStyle name="Title 6 2 2 3" xfId="17520"/>
    <cellStyle name="Title 6 2 2 3 2" xfId="17521"/>
    <cellStyle name="Title 6 2 2 4" xfId="17522"/>
    <cellStyle name="Title 6 2 3" xfId="17523"/>
    <cellStyle name="Title 6 2 3 2" xfId="17524"/>
    <cellStyle name="Title 6 2 3 2 2" xfId="17525"/>
    <cellStyle name="Title 6 2 3 3" xfId="17526"/>
    <cellStyle name="Title 6 2 3 3 2" xfId="17527"/>
    <cellStyle name="Title 6 2 3 4" xfId="17528"/>
    <cellStyle name="Title 6 2 4" xfId="17529"/>
    <cellStyle name="Title 6 2 4 2" xfId="17530"/>
    <cellStyle name="Title 6 2 4 2 2" xfId="17531"/>
    <cellStyle name="Title 6 2 4 3" xfId="17532"/>
    <cellStyle name="Title 6 2 4 3 2" xfId="17533"/>
    <cellStyle name="Title 6 2 4 4" xfId="17534"/>
    <cellStyle name="Title 6 2 4 4 2" xfId="17535"/>
    <cellStyle name="Title 6 2 4 5" xfId="17536"/>
    <cellStyle name="Title 6 2 5" xfId="17537"/>
    <cellStyle name="Title 6 2 5 2" xfId="17538"/>
    <cellStyle name="Title 6 2 5 2 2" xfId="17539"/>
    <cellStyle name="Title 6 2 5 3" xfId="17540"/>
    <cellStyle name="Title 6 2 5 3 2" xfId="17541"/>
    <cellStyle name="Title 6 2 5 4" xfId="17542"/>
    <cellStyle name="Title 6 2 6" xfId="17543"/>
    <cellStyle name="Title 6 2 6 2" xfId="17544"/>
    <cellStyle name="Title 6 2 7" xfId="17545"/>
    <cellStyle name="Title 6 2 7 2" xfId="17546"/>
    <cellStyle name="Title 6 2 8" xfId="17547"/>
    <cellStyle name="Title 6 2 8 2" xfId="17548"/>
    <cellStyle name="Title 6 2 9" xfId="17549"/>
    <cellStyle name="Title 6 3" xfId="17550"/>
    <cellStyle name="Title 6 3 2" xfId="17551"/>
    <cellStyle name="Title 6 3 2 2" xfId="17552"/>
    <cellStyle name="Title 6 3 3" xfId="17553"/>
    <cellStyle name="Title 6 3 3 2" xfId="17554"/>
    <cellStyle name="Title 6 3 4" xfId="17555"/>
    <cellStyle name="Title 6 3 5" xfId="17556"/>
    <cellStyle name="Title 6 4" xfId="17557"/>
    <cellStyle name="Title 6 4 2" xfId="17558"/>
    <cellStyle name="Title 6 4 2 2" xfId="17559"/>
    <cellStyle name="Title 6 4 3" xfId="17560"/>
    <cellStyle name="Title 6 4 3 2" xfId="17561"/>
    <cellStyle name="Title 6 4 4" xfId="17562"/>
    <cellStyle name="Title 6 5" xfId="17563"/>
    <cellStyle name="Title 6 5 2" xfId="17564"/>
    <cellStyle name="Title 6 5 2 2" xfId="17565"/>
    <cellStyle name="Title 6 5 3" xfId="17566"/>
    <cellStyle name="Title 6 5 3 2" xfId="17567"/>
    <cellStyle name="Title 6 5 4" xfId="17568"/>
    <cellStyle name="Title 6 6" xfId="17569"/>
    <cellStyle name="Title 6 6 2" xfId="17570"/>
    <cellStyle name="Title 6 6 2 2" xfId="17571"/>
    <cellStyle name="Title 6 6 3" xfId="17572"/>
    <cellStyle name="Title 6 6 3 2" xfId="17573"/>
    <cellStyle name="Title 6 6 4" xfId="17574"/>
    <cellStyle name="Title 6 6 4 2" xfId="17575"/>
    <cellStyle name="Title 6 6 5" xfId="17576"/>
    <cellStyle name="Title 6 7" xfId="17577"/>
    <cellStyle name="Title 6 7 2" xfId="17578"/>
    <cellStyle name="Title 6 7 2 2" xfId="17579"/>
    <cellStyle name="Title 6 7 3" xfId="17580"/>
    <cellStyle name="Title 6 7 3 2" xfId="17581"/>
    <cellStyle name="Title 6 7 4" xfId="17582"/>
    <cellStyle name="Title 6 8" xfId="17583"/>
    <cellStyle name="Title 6 8 2" xfId="17584"/>
    <cellStyle name="Title 6 9" xfId="17585"/>
    <cellStyle name="Title 6 9 2" xfId="17586"/>
    <cellStyle name="Title 7" xfId="17587"/>
    <cellStyle name="Title 7 10" xfId="17588"/>
    <cellStyle name="Title 7 11" xfId="17589"/>
    <cellStyle name="Title 7 12" xfId="17590"/>
    <cellStyle name="Title 7 2" xfId="17591"/>
    <cellStyle name="Title 7 2 2" xfId="17592"/>
    <cellStyle name="Title 7 2 2 2" xfId="17593"/>
    <cellStyle name="Title 7 2 3" xfId="17594"/>
    <cellStyle name="Title 7 2 3 2" xfId="17595"/>
    <cellStyle name="Title 7 2 4" xfId="17596"/>
    <cellStyle name="Title 7 2 5" xfId="17597"/>
    <cellStyle name="Title 7 3" xfId="17598"/>
    <cellStyle name="Title 7 3 2" xfId="17599"/>
    <cellStyle name="Title 7 3 2 2" xfId="17600"/>
    <cellStyle name="Title 7 3 3" xfId="17601"/>
    <cellStyle name="Title 7 3 3 2" xfId="17602"/>
    <cellStyle name="Title 7 3 4" xfId="17603"/>
    <cellStyle name="Title 7 4" xfId="17604"/>
    <cellStyle name="Title 7 4 2" xfId="17605"/>
    <cellStyle name="Title 7 4 2 2" xfId="17606"/>
    <cellStyle name="Title 7 4 3" xfId="17607"/>
    <cellStyle name="Title 7 4 3 2" xfId="17608"/>
    <cellStyle name="Title 7 4 4" xfId="17609"/>
    <cellStyle name="Title 7 5" xfId="17610"/>
    <cellStyle name="Title 7 5 2" xfId="17611"/>
    <cellStyle name="Title 7 5 2 2" xfId="17612"/>
    <cellStyle name="Title 7 5 3" xfId="17613"/>
    <cellStyle name="Title 7 5 3 2" xfId="17614"/>
    <cellStyle name="Title 7 5 4" xfId="17615"/>
    <cellStyle name="Title 7 5 4 2" xfId="17616"/>
    <cellStyle name="Title 7 5 5" xfId="17617"/>
    <cellStyle name="Title 7 6" xfId="17618"/>
    <cellStyle name="Title 7 6 2" xfId="17619"/>
    <cellStyle name="Title 7 6 2 2" xfId="17620"/>
    <cellStyle name="Title 7 6 3" xfId="17621"/>
    <cellStyle name="Title 7 6 3 2" xfId="17622"/>
    <cellStyle name="Title 7 6 4" xfId="17623"/>
    <cellStyle name="Title 7 7" xfId="17624"/>
    <cellStyle name="Title 7 7 2" xfId="17625"/>
    <cellStyle name="Title 7 8" xfId="17626"/>
    <cellStyle name="Title 7 8 2" xfId="17627"/>
    <cellStyle name="Title 7 9" xfId="17628"/>
    <cellStyle name="Title 7 9 2" xfId="17629"/>
    <cellStyle name="Title 8" xfId="17630"/>
    <cellStyle name="Title 8 10" xfId="17631"/>
    <cellStyle name="Title 8 11" xfId="17632"/>
    <cellStyle name="Title 8 12" xfId="17633"/>
    <cellStyle name="Title 8 2" xfId="17634"/>
    <cellStyle name="Title 8 2 2" xfId="17635"/>
    <cellStyle name="Title 8 2 2 2" xfId="17636"/>
    <cellStyle name="Title 8 2 3" xfId="17637"/>
    <cellStyle name="Title 8 2 3 2" xfId="17638"/>
    <cellStyle name="Title 8 2 4" xfId="17639"/>
    <cellStyle name="Title 8 2 5" xfId="17640"/>
    <cellStyle name="Title 8 3" xfId="17641"/>
    <cellStyle name="Title 8 3 2" xfId="17642"/>
    <cellStyle name="Title 8 3 2 2" xfId="17643"/>
    <cellStyle name="Title 8 3 3" xfId="17644"/>
    <cellStyle name="Title 8 3 3 2" xfId="17645"/>
    <cellStyle name="Title 8 3 4" xfId="17646"/>
    <cellStyle name="Title 8 4" xfId="17647"/>
    <cellStyle name="Title 8 4 2" xfId="17648"/>
    <cellStyle name="Title 8 4 2 2" xfId="17649"/>
    <cellStyle name="Title 8 4 3" xfId="17650"/>
    <cellStyle name="Title 8 4 3 2" xfId="17651"/>
    <cellStyle name="Title 8 4 4" xfId="17652"/>
    <cellStyle name="Title 8 5" xfId="17653"/>
    <cellStyle name="Title 8 5 2" xfId="17654"/>
    <cellStyle name="Title 8 5 2 2" xfId="17655"/>
    <cellStyle name="Title 8 5 3" xfId="17656"/>
    <cellStyle name="Title 8 5 3 2" xfId="17657"/>
    <cellStyle name="Title 8 5 4" xfId="17658"/>
    <cellStyle name="Title 8 5 4 2" xfId="17659"/>
    <cellStyle name="Title 8 5 5" xfId="17660"/>
    <cellStyle name="Title 8 6" xfId="17661"/>
    <cellStyle name="Title 8 6 2" xfId="17662"/>
    <cellStyle name="Title 8 6 2 2" xfId="17663"/>
    <cellStyle name="Title 8 6 3" xfId="17664"/>
    <cellStyle name="Title 8 6 3 2" xfId="17665"/>
    <cellStyle name="Title 8 6 4" xfId="17666"/>
    <cellStyle name="Title 8 7" xfId="17667"/>
    <cellStyle name="Title 8 7 2" xfId="17668"/>
    <cellStyle name="Title 8 8" xfId="17669"/>
    <cellStyle name="Title 8 8 2" xfId="17670"/>
    <cellStyle name="Title 8 9" xfId="17671"/>
    <cellStyle name="Title 8 9 2" xfId="17672"/>
    <cellStyle name="Title 9" xfId="17673"/>
    <cellStyle name="Title 9 10" xfId="17674"/>
    <cellStyle name="Title 9 11" xfId="17675"/>
    <cellStyle name="Title 9 12" xfId="17676"/>
    <cellStyle name="Title 9 2" xfId="17677"/>
    <cellStyle name="Title 9 2 2" xfId="17678"/>
    <cellStyle name="Title 9 2 2 2" xfId="17679"/>
    <cellStyle name="Title 9 2 3" xfId="17680"/>
    <cellStyle name="Title 9 2 3 2" xfId="17681"/>
    <cellStyle name="Title 9 2 4" xfId="17682"/>
    <cellStyle name="Title 9 2 5" xfId="17683"/>
    <cellStyle name="Title 9 3" xfId="17684"/>
    <cellStyle name="Title 9 3 2" xfId="17685"/>
    <cellStyle name="Title 9 3 2 2" xfId="17686"/>
    <cellStyle name="Title 9 3 3" xfId="17687"/>
    <cellStyle name="Title 9 3 3 2" xfId="17688"/>
    <cellStyle name="Title 9 3 4" xfId="17689"/>
    <cellStyle name="Title 9 4" xfId="17690"/>
    <cellStyle name="Title 9 4 2" xfId="17691"/>
    <cellStyle name="Title 9 4 2 2" xfId="17692"/>
    <cellStyle name="Title 9 4 3" xfId="17693"/>
    <cellStyle name="Title 9 4 3 2" xfId="17694"/>
    <cellStyle name="Title 9 4 4" xfId="17695"/>
    <cellStyle name="Title 9 5" xfId="17696"/>
    <cellStyle name="Title 9 5 2" xfId="17697"/>
    <cellStyle name="Title 9 5 2 2" xfId="17698"/>
    <cellStyle name="Title 9 5 3" xfId="17699"/>
    <cellStyle name="Title 9 5 3 2" xfId="17700"/>
    <cellStyle name="Title 9 5 4" xfId="17701"/>
    <cellStyle name="Title 9 5 4 2" xfId="17702"/>
    <cellStyle name="Title 9 5 5" xfId="17703"/>
    <cellStyle name="Title 9 6" xfId="17704"/>
    <cellStyle name="Title 9 6 2" xfId="17705"/>
    <cellStyle name="Title 9 6 2 2" xfId="17706"/>
    <cellStyle name="Title 9 6 3" xfId="17707"/>
    <cellStyle name="Title 9 6 3 2" xfId="17708"/>
    <cellStyle name="Title 9 6 4" xfId="17709"/>
    <cellStyle name="Title 9 7" xfId="17710"/>
    <cellStyle name="Title 9 7 2" xfId="17711"/>
    <cellStyle name="Title 9 8" xfId="17712"/>
    <cellStyle name="Title 9 8 2" xfId="17713"/>
    <cellStyle name="Title 9 9" xfId="17714"/>
    <cellStyle name="Title 9 9 2" xfId="17715"/>
    <cellStyle name="Total 10" xfId="17716"/>
    <cellStyle name="Total 10 10" xfId="17717"/>
    <cellStyle name="Total 10 11" xfId="17718"/>
    <cellStyle name="Total 10 12" xfId="17719"/>
    <cellStyle name="Total 10 2" xfId="17720"/>
    <cellStyle name="Total 10 2 2" xfId="17721"/>
    <cellStyle name="Total 10 2 2 2" xfId="17722"/>
    <cellStyle name="Total 10 2 3" xfId="17723"/>
    <cellStyle name="Total 10 2 3 2" xfId="17724"/>
    <cellStyle name="Total 10 2 4" xfId="17725"/>
    <cellStyle name="Total 10 2 5" xfId="17726"/>
    <cellStyle name="Total 10 3" xfId="17727"/>
    <cellStyle name="Total 10 3 2" xfId="17728"/>
    <cellStyle name="Total 10 3 2 2" xfId="17729"/>
    <cellStyle name="Total 10 3 3" xfId="17730"/>
    <cellStyle name="Total 10 3 3 2" xfId="17731"/>
    <cellStyle name="Total 10 3 4" xfId="17732"/>
    <cellStyle name="Total 10 4" xfId="17733"/>
    <cellStyle name="Total 10 4 2" xfId="17734"/>
    <cellStyle name="Total 10 4 2 2" xfId="17735"/>
    <cellStyle name="Total 10 4 3" xfId="17736"/>
    <cellStyle name="Total 10 4 3 2" xfId="17737"/>
    <cellStyle name="Total 10 4 4" xfId="17738"/>
    <cellStyle name="Total 10 5" xfId="17739"/>
    <cellStyle name="Total 10 5 2" xfId="17740"/>
    <cellStyle name="Total 10 5 2 2" xfId="17741"/>
    <cellStyle name="Total 10 5 3" xfId="17742"/>
    <cellStyle name="Total 10 5 3 2" xfId="17743"/>
    <cellStyle name="Total 10 5 4" xfId="17744"/>
    <cellStyle name="Total 10 5 4 2" xfId="17745"/>
    <cellStyle name="Total 10 5 5" xfId="17746"/>
    <cellStyle name="Total 10 6" xfId="17747"/>
    <cellStyle name="Total 10 6 2" xfId="17748"/>
    <cellStyle name="Total 10 6 2 2" xfId="17749"/>
    <cellStyle name="Total 10 6 3" xfId="17750"/>
    <cellStyle name="Total 10 6 3 2" xfId="17751"/>
    <cellStyle name="Total 10 6 4" xfId="17752"/>
    <cellStyle name="Total 10 7" xfId="17753"/>
    <cellStyle name="Total 10 7 2" xfId="17754"/>
    <cellStyle name="Total 10 8" xfId="17755"/>
    <cellStyle name="Total 10 8 2" xfId="17756"/>
    <cellStyle name="Total 10 9" xfId="17757"/>
    <cellStyle name="Total 10 9 2" xfId="17758"/>
    <cellStyle name="Total 11" xfId="17759"/>
    <cellStyle name="Total 11 10" xfId="17760"/>
    <cellStyle name="Total 11 11" xfId="17761"/>
    <cellStyle name="Total 11 12" xfId="17762"/>
    <cellStyle name="Total 11 2" xfId="17763"/>
    <cellStyle name="Total 11 2 2" xfId="17764"/>
    <cellStyle name="Total 11 2 2 2" xfId="17765"/>
    <cellStyle name="Total 11 2 3" xfId="17766"/>
    <cellStyle name="Total 11 2 3 2" xfId="17767"/>
    <cellStyle name="Total 11 2 4" xfId="17768"/>
    <cellStyle name="Total 11 2 5" xfId="17769"/>
    <cellStyle name="Total 11 3" xfId="17770"/>
    <cellStyle name="Total 11 3 2" xfId="17771"/>
    <cellStyle name="Total 11 3 2 2" xfId="17772"/>
    <cellStyle name="Total 11 3 3" xfId="17773"/>
    <cellStyle name="Total 11 3 3 2" xfId="17774"/>
    <cellStyle name="Total 11 3 4" xfId="17775"/>
    <cellStyle name="Total 11 4" xfId="17776"/>
    <cellStyle name="Total 11 4 2" xfId="17777"/>
    <cellStyle name="Total 11 4 2 2" xfId="17778"/>
    <cellStyle name="Total 11 4 3" xfId="17779"/>
    <cellStyle name="Total 11 4 3 2" xfId="17780"/>
    <cellStyle name="Total 11 4 4" xfId="17781"/>
    <cellStyle name="Total 11 5" xfId="17782"/>
    <cellStyle name="Total 11 5 2" xfId="17783"/>
    <cellStyle name="Total 11 5 2 2" xfId="17784"/>
    <cellStyle name="Total 11 5 3" xfId="17785"/>
    <cellStyle name="Total 11 5 3 2" xfId="17786"/>
    <cellStyle name="Total 11 5 4" xfId="17787"/>
    <cellStyle name="Total 11 5 4 2" xfId="17788"/>
    <cellStyle name="Total 11 5 5" xfId="17789"/>
    <cellStyle name="Total 11 6" xfId="17790"/>
    <cellStyle name="Total 11 6 2" xfId="17791"/>
    <cellStyle name="Total 11 6 2 2" xfId="17792"/>
    <cellStyle name="Total 11 6 3" xfId="17793"/>
    <cellStyle name="Total 11 6 3 2" xfId="17794"/>
    <cellStyle name="Total 11 6 4" xfId="17795"/>
    <cellStyle name="Total 11 7" xfId="17796"/>
    <cellStyle name="Total 11 7 2" xfId="17797"/>
    <cellStyle name="Total 11 8" xfId="17798"/>
    <cellStyle name="Total 11 8 2" xfId="17799"/>
    <cellStyle name="Total 11 9" xfId="17800"/>
    <cellStyle name="Total 11 9 2" xfId="17801"/>
    <cellStyle name="Total 12" xfId="17802"/>
    <cellStyle name="Total 12 10" xfId="17803"/>
    <cellStyle name="Total 12 11" xfId="17804"/>
    <cellStyle name="Total 12 12" xfId="17805"/>
    <cellStyle name="Total 12 2" xfId="17806"/>
    <cellStyle name="Total 12 2 2" xfId="17807"/>
    <cellStyle name="Total 12 2 2 2" xfId="17808"/>
    <cellStyle name="Total 12 2 3" xfId="17809"/>
    <cellStyle name="Total 12 2 3 2" xfId="17810"/>
    <cellStyle name="Total 12 2 4" xfId="17811"/>
    <cellStyle name="Total 12 2 5" xfId="17812"/>
    <cellStyle name="Total 12 3" xfId="17813"/>
    <cellStyle name="Total 12 3 2" xfId="17814"/>
    <cellStyle name="Total 12 3 2 2" xfId="17815"/>
    <cellStyle name="Total 12 3 3" xfId="17816"/>
    <cellStyle name="Total 12 3 3 2" xfId="17817"/>
    <cellStyle name="Total 12 3 4" xfId="17818"/>
    <cellStyle name="Total 12 4" xfId="17819"/>
    <cellStyle name="Total 12 4 2" xfId="17820"/>
    <cellStyle name="Total 12 4 2 2" xfId="17821"/>
    <cellStyle name="Total 12 4 3" xfId="17822"/>
    <cellStyle name="Total 12 4 3 2" xfId="17823"/>
    <cellStyle name="Total 12 4 4" xfId="17824"/>
    <cellStyle name="Total 12 5" xfId="17825"/>
    <cellStyle name="Total 12 5 2" xfId="17826"/>
    <cellStyle name="Total 12 5 2 2" xfId="17827"/>
    <cellStyle name="Total 12 5 3" xfId="17828"/>
    <cellStyle name="Total 12 5 3 2" xfId="17829"/>
    <cellStyle name="Total 12 5 4" xfId="17830"/>
    <cellStyle name="Total 12 5 4 2" xfId="17831"/>
    <cellStyle name="Total 12 5 5" xfId="17832"/>
    <cellStyle name="Total 12 6" xfId="17833"/>
    <cellStyle name="Total 12 6 2" xfId="17834"/>
    <cellStyle name="Total 12 6 2 2" xfId="17835"/>
    <cellStyle name="Total 12 6 3" xfId="17836"/>
    <cellStyle name="Total 12 6 3 2" xfId="17837"/>
    <cellStyle name="Total 12 6 4" xfId="17838"/>
    <cellStyle name="Total 12 7" xfId="17839"/>
    <cellStyle name="Total 12 7 2" xfId="17840"/>
    <cellStyle name="Total 12 8" xfId="17841"/>
    <cellStyle name="Total 12 8 2" xfId="17842"/>
    <cellStyle name="Total 12 9" xfId="17843"/>
    <cellStyle name="Total 12 9 2" xfId="17844"/>
    <cellStyle name="Total 13" xfId="17845"/>
    <cellStyle name="Total 13 10" xfId="17846"/>
    <cellStyle name="Total 13 11" xfId="17847"/>
    <cellStyle name="Total 13 12" xfId="17848"/>
    <cellStyle name="Total 13 2" xfId="17849"/>
    <cellStyle name="Total 13 2 2" xfId="17850"/>
    <cellStyle name="Total 13 2 2 2" xfId="17851"/>
    <cellStyle name="Total 13 2 3" xfId="17852"/>
    <cellStyle name="Total 13 2 3 2" xfId="17853"/>
    <cellStyle name="Total 13 2 4" xfId="17854"/>
    <cellStyle name="Total 13 2 5" xfId="17855"/>
    <cellStyle name="Total 13 3" xfId="17856"/>
    <cellStyle name="Total 13 3 2" xfId="17857"/>
    <cellStyle name="Total 13 3 2 2" xfId="17858"/>
    <cellStyle name="Total 13 3 3" xfId="17859"/>
    <cellStyle name="Total 13 3 3 2" xfId="17860"/>
    <cellStyle name="Total 13 3 4" xfId="17861"/>
    <cellStyle name="Total 13 4" xfId="17862"/>
    <cellStyle name="Total 13 4 2" xfId="17863"/>
    <cellStyle name="Total 13 4 2 2" xfId="17864"/>
    <cellStyle name="Total 13 4 3" xfId="17865"/>
    <cellStyle name="Total 13 4 3 2" xfId="17866"/>
    <cellStyle name="Total 13 4 4" xfId="17867"/>
    <cellStyle name="Total 13 5" xfId="17868"/>
    <cellStyle name="Total 13 5 2" xfId="17869"/>
    <cellStyle name="Total 13 5 2 2" xfId="17870"/>
    <cellStyle name="Total 13 5 3" xfId="17871"/>
    <cellStyle name="Total 13 5 3 2" xfId="17872"/>
    <cellStyle name="Total 13 5 4" xfId="17873"/>
    <cellStyle name="Total 13 5 4 2" xfId="17874"/>
    <cellStyle name="Total 13 5 5" xfId="17875"/>
    <cellStyle name="Total 13 6" xfId="17876"/>
    <cellStyle name="Total 13 6 2" xfId="17877"/>
    <cellStyle name="Total 13 6 2 2" xfId="17878"/>
    <cellStyle name="Total 13 6 3" xfId="17879"/>
    <cellStyle name="Total 13 6 3 2" xfId="17880"/>
    <cellStyle name="Total 13 6 4" xfId="17881"/>
    <cellStyle name="Total 13 7" xfId="17882"/>
    <cellStyle name="Total 13 7 2" xfId="17883"/>
    <cellStyle name="Total 13 8" xfId="17884"/>
    <cellStyle name="Total 13 8 2" xfId="17885"/>
    <cellStyle name="Total 13 9" xfId="17886"/>
    <cellStyle name="Total 13 9 2" xfId="17887"/>
    <cellStyle name="Total 14" xfId="17888"/>
    <cellStyle name="Total 14 10" xfId="17889"/>
    <cellStyle name="Total 14 11" xfId="17890"/>
    <cellStyle name="Total 14 12" xfId="17891"/>
    <cellStyle name="Total 14 2" xfId="17892"/>
    <cellStyle name="Total 14 2 2" xfId="17893"/>
    <cellStyle name="Total 14 2 2 2" xfId="17894"/>
    <cellStyle name="Total 14 2 3" xfId="17895"/>
    <cellStyle name="Total 14 2 3 2" xfId="17896"/>
    <cellStyle name="Total 14 2 4" xfId="17897"/>
    <cellStyle name="Total 14 2 5" xfId="17898"/>
    <cellStyle name="Total 14 3" xfId="17899"/>
    <cellStyle name="Total 14 3 2" xfId="17900"/>
    <cellStyle name="Total 14 3 2 2" xfId="17901"/>
    <cellStyle name="Total 14 3 3" xfId="17902"/>
    <cellStyle name="Total 14 3 3 2" xfId="17903"/>
    <cellStyle name="Total 14 3 4" xfId="17904"/>
    <cellStyle name="Total 14 4" xfId="17905"/>
    <cellStyle name="Total 14 4 2" xfId="17906"/>
    <cellStyle name="Total 14 4 2 2" xfId="17907"/>
    <cellStyle name="Total 14 4 3" xfId="17908"/>
    <cellStyle name="Total 14 4 3 2" xfId="17909"/>
    <cellStyle name="Total 14 4 4" xfId="17910"/>
    <cellStyle name="Total 14 5" xfId="17911"/>
    <cellStyle name="Total 14 5 2" xfId="17912"/>
    <cellStyle name="Total 14 5 2 2" xfId="17913"/>
    <cellStyle name="Total 14 5 3" xfId="17914"/>
    <cellStyle name="Total 14 5 3 2" xfId="17915"/>
    <cellStyle name="Total 14 5 4" xfId="17916"/>
    <cellStyle name="Total 14 5 4 2" xfId="17917"/>
    <cellStyle name="Total 14 5 5" xfId="17918"/>
    <cellStyle name="Total 14 6" xfId="17919"/>
    <cellStyle name="Total 14 6 2" xfId="17920"/>
    <cellStyle name="Total 14 6 2 2" xfId="17921"/>
    <cellStyle name="Total 14 6 3" xfId="17922"/>
    <cellStyle name="Total 14 6 3 2" xfId="17923"/>
    <cellStyle name="Total 14 6 4" xfId="17924"/>
    <cellStyle name="Total 14 7" xfId="17925"/>
    <cellStyle name="Total 14 7 2" xfId="17926"/>
    <cellStyle name="Total 14 8" xfId="17927"/>
    <cellStyle name="Total 14 8 2" xfId="17928"/>
    <cellStyle name="Total 14 9" xfId="17929"/>
    <cellStyle name="Total 14 9 2" xfId="17930"/>
    <cellStyle name="Total 15" xfId="17931"/>
    <cellStyle name="Total 15 10" xfId="17932"/>
    <cellStyle name="Total 15 11" xfId="17933"/>
    <cellStyle name="Total 15 12" xfId="17934"/>
    <cellStyle name="Total 15 2" xfId="17935"/>
    <cellStyle name="Total 15 2 2" xfId="17936"/>
    <cellStyle name="Total 15 2 2 2" xfId="17937"/>
    <cellStyle name="Total 15 2 3" xfId="17938"/>
    <cellStyle name="Total 15 2 3 2" xfId="17939"/>
    <cellStyle name="Total 15 2 4" xfId="17940"/>
    <cellStyle name="Total 15 2 5" xfId="17941"/>
    <cellStyle name="Total 15 3" xfId="17942"/>
    <cellStyle name="Total 15 3 2" xfId="17943"/>
    <cellStyle name="Total 15 3 2 2" xfId="17944"/>
    <cellStyle name="Total 15 3 3" xfId="17945"/>
    <cellStyle name="Total 15 3 3 2" xfId="17946"/>
    <cellStyle name="Total 15 3 4" xfId="17947"/>
    <cellStyle name="Total 15 4" xfId="17948"/>
    <cellStyle name="Total 15 4 2" xfId="17949"/>
    <cellStyle name="Total 15 4 2 2" xfId="17950"/>
    <cellStyle name="Total 15 4 3" xfId="17951"/>
    <cellStyle name="Total 15 4 3 2" xfId="17952"/>
    <cellStyle name="Total 15 4 4" xfId="17953"/>
    <cellStyle name="Total 15 5" xfId="17954"/>
    <cellStyle name="Total 15 5 2" xfId="17955"/>
    <cellStyle name="Total 15 5 2 2" xfId="17956"/>
    <cellStyle name="Total 15 5 3" xfId="17957"/>
    <cellStyle name="Total 15 5 3 2" xfId="17958"/>
    <cellStyle name="Total 15 5 4" xfId="17959"/>
    <cellStyle name="Total 15 5 4 2" xfId="17960"/>
    <cellStyle name="Total 15 5 5" xfId="17961"/>
    <cellStyle name="Total 15 6" xfId="17962"/>
    <cellStyle name="Total 15 6 2" xfId="17963"/>
    <cellStyle name="Total 15 6 2 2" xfId="17964"/>
    <cellStyle name="Total 15 6 3" xfId="17965"/>
    <cellStyle name="Total 15 6 3 2" xfId="17966"/>
    <cellStyle name="Total 15 6 4" xfId="17967"/>
    <cellStyle name="Total 15 7" xfId="17968"/>
    <cellStyle name="Total 15 7 2" xfId="17969"/>
    <cellStyle name="Total 15 8" xfId="17970"/>
    <cellStyle name="Total 15 8 2" xfId="17971"/>
    <cellStyle name="Total 15 9" xfId="17972"/>
    <cellStyle name="Total 15 9 2" xfId="17973"/>
    <cellStyle name="Total 16" xfId="17974"/>
    <cellStyle name="Total 16 10" xfId="17975"/>
    <cellStyle name="Total 16 11" xfId="17976"/>
    <cellStyle name="Total 16 12" xfId="17977"/>
    <cellStyle name="Total 16 2" xfId="17978"/>
    <cellStyle name="Total 16 2 2" xfId="17979"/>
    <cellStyle name="Total 16 2 2 2" xfId="17980"/>
    <cellStyle name="Total 16 2 3" xfId="17981"/>
    <cellStyle name="Total 16 2 3 2" xfId="17982"/>
    <cellStyle name="Total 16 2 4" xfId="17983"/>
    <cellStyle name="Total 16 2 5" xfId="17984"/>
    <cellStyle name="Total 16 3" xfId="17985"/>
    <cellStyle name="Total 16 3 2" xfId="17986"/>
    <cellStyle name="Total 16 3 2 2" xfId="17987"/>
    <cellStyle name="Total 16 3 3" xfId="17988"/>
    <cellStyle name="Total 16 3 3 2" xfId="17989"/>
    <cellStyle name="Total 16 3 4" xfId="17990"/>
    <cellStyle name="Total 16 4" xfId="17991"/>
    <cellStyle name="Total 16 4 2" xfId="17992"/>
    <cellStyle name="Total 16 4 2 2" xfId="17993"/>
    <cellStyle name="Total 16 4 3" xfId="17994"/>
    <cellStyle name="Total 16 4 3 2" xfId="17995"/>
    <cellStyle name="Total 16 4 4" xfId="17996"/>
    <cellStyle name="Total 16 5" xfId="17997"/>
    <cellStyle name="Total 16 5 2" xfId="17998"/>
    <cellStyle name="Total 16 5 2 2" xfId="17999"/>
    <cellStyle name="Total 16 5 3" xfId="18000"/>
    <cellStyle name="Total 16 5 3 2" xfId="18001"/>
    <cellStyle name="Total 16 5 4" xfId="18002"/>
    <cellStyle name="Total 16 5 4 2" xfId="18003"/>
    <cellStyle name="Total 16 5 5" xfId="18004"/>
    <cellStyle name="Total 16 6" xfId="18005"/>
    <cellStyle name="Total 16 6 2" xfId="18006"/>
    <cellStyle name="Total 16 6 2 2" xfId="18007"/>
    <cellStyle name="Total 16 6 3" xfId="18008"/>
    <cellStyle name="Total 16 6 3 2" xfId="18009"/>
    <cellStyle name="Total 16 6 4" xfId="18010"/>
    <cellStyle name="Total 16 7" xfId="18011"/>
    <cellStyle name="Total 16 7 2" xfId="18012"/>
    <cellStyle name="Total 16 8" xfId="18013"/>
    <cellStyle name="Total 16 8 2" xfId="18014"/>
    <cellStyle name="Total 16 9" xfId="18015"/>
    <cellStyle name="Total 16 9 2" xfId="18016"/>
    <cellStyle name="Total 17" xfId="18017"/>
    <cellStyle name="Total 17 10" xfId="18018"/>
    <cellStyle name="Total 17 11" xfId="18019"/>
    <cellStyle name="Total 17 12" xfId="18020"/>
    <cellStyle name="Total 17 2" xfId="18021"/>
    <cellStyle name="Total 17 2 2" xfId="18022"/>
    <cellStyle name="Total 17 2 2 2" xfId="18023"/>
    <cellStyle name="Total 17 2 3" xfId="18024"/>
    <cellStyle name="Total 17 2 3 2" xfId="18025"/>
    <cellStyle name="Total 17 2 4" xfId="18026"/>
    <cellStyle name="Total 17 2 5" xfId="18027"/>
    <cellStyle name="Total 17 3" xfId="18028"/>
    <cellStyle name="Total 17 3 2" xfId="18029"/>
    <cellStyle name="Total 17 3 2 2" xfId="18030"/>
    <cellStyle name="Total 17 3 3" xfId="18031"/>
    <cellStyle name="Total 17 3 3 2" xfId="18032"/>
    <cellStyle name="Total 17 3 4" xfId="18033"/>
    <cellStyle name="Total 17 4" xfId="18034"/>
    <cellStyle name="Total 17 4 2" xfId="18035"/>
    <cellStyle name="Total 17 4 2 2" xfId="18036"/>
    <cellStyle name="Total 17 4 3" xfId="18037"/>
    <cellStyle name="Total 17 4 3 2" xfId="18038"/>
    <cellStyle name="Total 17 4 4" xfId="18039"/>
    <cellStyle name="Total 17 5" xfId="18040"/>
    <cellStyle name="Total 17 5 2" xfId="18041"/>
    <cellStyle name="Total 17 5 2 2" xfId="18042"/>
    <cellStyle name="Total 17 5 3" xfId="18043"/>
    <cellStyle name="Total 17 5 3 2" xfId="18044"/>
    <cellStyle name="Total 17 5 4" xfId="18045"/>
    <cellStyle name="Total 17 5 4 2" xfId="18046"/>
    <cellStyle name="Total 17 5 5" xfId="18047"/>
    <cellStyle name="Total 17 6" xfId="18048"/>
    <cellStyle name="Total 17 6 2" xfId="18049"/>
    <cellStyle name="Total 17 6 2 2" xfId="18050"/>
    <cellStyle name="Total 17 6 3" xfId="18051"/>
    <cellStyle name="Total 17 6 3 2" xfId="18052"/>
    <cellStyle name="Total 17 6 4" xfId="18053"/>
    <cellStyle name="Total 17 7" xfId="18054"/>
    <cellStyle name="Total 17 7 2" xfId="18055"/>
    <cellStyle name="Total 17 8" xfId="18056"/>
    <cellStyle name="Total 17 8 2" xfId="18057"/>
    <cellStyle name="Total 17 9" xfId="18058"/>
    <cellStyle name="Total 17 9 2" xfId="18059"/>
    <cellStyle name="Total 18" xfId="18060"/>
    <cellStyle name="Total 18 10" xfId="18061"/>
    <cellStyle name="Total 18 11" xfId="18062"/>
    <cellStyle name="Total 18 12" xfId="18063"/>
    <cellStyle name="Total 18 2" xfId="18064"/>
    <cellStyle name="Total 18 2 2" xfId="18065"/>
    <cellStyle name="Total 18 2 2 2" xfId="18066"/>
    <cellStyle name="Total 18 2 3" xfId="18067"/>
    <cellStyle name="Total 18 2 3 2" xfId="18068"/>
    <cellStyle name="Total 18 2 4" xfId="18069"/>
    <cellStyle name="Total 18 2 5" xfId="18070"/>
    <cellStyle name="Total 18 3" xfId="18071"/>
    <cellStyle name="Total 18 3 2" xfId="18072"/>
    <cellStyle name="Total 18 3 2 2" xfId="18073"/>
    <cellStyle name="Total 18 3 3" xfId="18074"/>
    <cellStyle name="Total 18 3 3 2" xfId="18075"/>
    <cellStyle name="Total 18 3 4" xfId="18076"/>
    <cellStyle name="Total 18 4" xfId="18077"/>
    <cellStyle name="Total 18 4 2" xfId="18078"/>
    <cellStyle name="Total 18 4 2 2" xfId="18079"/>
    <cellStyle name="Total 18 4 3" xfId="18080"/>
    <cellStyle name="Total 18 4 3 2" xfId="18081"/>
    <cellStyle name="Total 18 4 4" xfId="18082"/>
    <cellStyle name="Total 18 5" xfId="18083"/>
    <cellStyle name="Total 18 5 2" xfId="18084"/>
    <cellStyle name="Total 18 5 2 2" xfId="18085"/>
    <cellStyle name="Total 18 5 3" xfId="18086"/>
    <cellStyle name="Total 18 5 3 2" xfId="18087"/>
    <cellStyle name="Total 18 5 4" xfId="18088"/>
    <cellStyle name="Total 18 5 4 2" xfId="18089"/>
    <cellStyle name="Total 18 5 5" xfId="18090"/>
    <cellStyle name="Total 18 6" xfId="18091"/>
    <cellStyle name="Total 18 6 2" xfId="18092"/>
    <cellStyle name="Total 18 6 2 2" xfId="18093"/>
    <cellStyle name="Total 18 6 3" xfId="18094"/>
    <cellStyle name="Total 18 6 3 2" xfId="18095"/>
    <cellStyle name="Total 18 6 4" xfId="18096"/>
    <cellStyle name="Total 18 7" xfId="18097"/>
    <cellStyle name="Total 18 7 2" xfId="18098"/>
    <cellStyle name="Total 18 8" xfId="18099"/>
    <cellStyle name="Total 18 8 2" xfId="18100"/>
    <cellStyle name="Total 18 9" xfId="18101"/>
    <cellStyle name="Total 18 9 2" xfId="18102"/>
    <cellStyle name="Total 19" xfId="18103"/>
    <cellStyle name="Total 19 10" xfId="18104"/>
    <cellStyle name="Total 19 11" xfId="18105"/>
    <cellStyle name="Total 19 12" xfId="18106"/>
    <cellStyle name="Total 19 2" xfId="18107"/>
    <cellStyle name="Total 19 2 2" xfId="18108"/>
    <cellStyle name="Total 19 2 2 2" xfId="18109"/>
    <cellStyle name="Total 19 2 3" xfId="18110"/>
    <cellStyle name="Total 19 2 3 2" xfId="18111"/>
    <cellStyle name="Total 19 2 4" xfId="18112"/>
    <cellStyle name="Total 19 2 5" xfId="18113"/>
    <cellStyle name="Total 19 3" xfId="18114"/>
    <cellStyle name="Total 19 3 2" xfId="18115"/>
    <cellStyle name="Total 19 3 2 2" xfId="18116"/>
    <cellStyle name="Total 19 3 3" xfId="18117"/>
    <cellStyle name="Total 19 3 3 2" xfId="18118"/>
    <cellStyle name="Total 19 3 4" xfId="18119"/>
    <cellStyle name="Total 19 4" xfId="18120"/>
    <cellStyle name="Total 19 4 2" xfId="18121"/>
    <cellStyle name="Total 19 4 2 2" xfId="18122"/>
    <cellStyle name="Total 19 4 3" xfId="18123"/>
    <cellStyle name="Total 19 4 3 2" xfId="18124"/>
    <cellStyle name="Total 19 4 4" xfId="18125"/>
    <cellStyle name="Total 19 5" xfId="18126"/>
    <cellStyle name="Total 19 5 2" xfId="18127"/>
    <cellStyle name="Total 19 5 2 2" xfId="18128"/>
    <cellStyle name="Total 19 5 3" xfId="18129"/>
    <cellStyle name="Total 19 5 3 2" xfId="18130"/>
    <cellStyle name="Total 19 5 4" xfId="18131"/>
    <cellStyle name="Total 19 5 4 2" xfId="18132"/>
    <cellStyle name="Total 19 5 5" xfId="18133"/>
    <cellStyle name="Total 19 6" xfId="18134"/>
    <cellStyle name="Total 19 6 2" xfId="18135"/>
    <cellStyle name="Total 19 6 2 2" xfId="18136"/>
    <cellStyle name="Total 19 6 3" xfId="18137"/>
    <cellStyle name="Total 19 6 3 2" xfId="18138"/>
    <cellStyle name="Total 19 6 4" xfId="18139"/>
    <cellStyle name="Total 19 7" xfId="18140"/>
    <cellStyle name="Total 19 7 2" xfId="18141"/>
    <cellStyle name="Total 19 8" xfId="18142"/>
    <cellStyle name="Total 19 8 2" xfId="18143"/>
    <cellStyle name="Total 19 9" xfId="18144"/>
    <cellStyle name="Total 19 9 2" xfId="18145"/>
    <cellStyle name="Total 2" xfId="18146"/>
    <cellStyle name="Total 2 10" xfId="18147"/>
    <cellStyle name="Total 2 10 10" xfId="18148"/>
    <cellStyle name="Total 2 10 11" xfId="18149"/>
    <cellStyle name="Total 2 10 2" xfId="18150"/>
    <cellStyle name="Total 2 10 2 2" xfId="18151"/>
    <cellStyle name="Total 2 10 2 2 2" xfId="18152"/>
    <cellStyle name="Total 2 10 2 3" xfId="18153"/>
    <cellStyle name="Total 2 10 2 3 2" xfId="18154"/>
    <cellStyle name="Total 2 10 2 4" xfId="18155"/>
    <cellStyle name="Total 2 10 3" xfId="18156"/>
    <cellStyle name="Total 2 10 3 2" xfId="18157"/>
    <cellStyle name="Total 2 10 3 2 2" xfId="18158"/>
    <cellStyle name="Total 2 10 3 3" xfId="18159"/>
    <cellStyle name="Total 2 10 3 3 2" xfId="18160"/>
    <cellStyle name="Total 2 10 3 4" xfId="18161"/>
    <cellStyle name="Total 2 10 4" xfId="18162"/>
    <cellStyle name="Total 2 10 4 2" xfId="18163"/>
    <cellStyle name="Total 2 10 4 2 2" xfId="18164"/>
    <cellStyle name="Total 2 10 4 3" xfId="18165"/>
    <cellStyle name="Total 2 10 4 3 2" xfId="18166"/>
    <cellStyle name="Total 2 10 4 4" xfId="18167"/>
    <cellStyle name="Total 2 10 4 4 2" xfId="18168"/>
    <cellStyle name="Total 2 10 4 5" xfId="18169"/>
    <cellStyle name="Total 2 10 5" xfId="18170"/>
    <cellStyle name="Total 2 10 5 2" xfId="18171"/>
    <cellStyle name="Total 2 10 5 2 2" xfId="18172"/>
    <cellStyle name="Total 2 10 5 3" xfId="18173"/>
    <cellStyle name="Total 2 10 5 3 2" xfId="18174"/>
    <cellStyle name="Total 2 10 5 4" xfId="18175"/>
    <cellStyle name="Total 2 10 6" xfId="18176"/>
    <cellStyle name="Total 2 10 6 2" xfId="18177"/>
    <cellStyle name="Total 2 10 7" xfId="18178"/>
    <cellStyle name="Total 2 10 7 2" xfId="18179"/>
    <cellStyle name="Total 2 10 8" xfId="18180"/>
    <cellStyle name="Total 2 10 8 2" xfId="18181"/>
    <cellStyle name="Total 2 10 9" xfId="18182"/>
    <cellStyle name="Total 2 11" xfId="18183"/>
    <cellStyle name="Total 2 11 10" xfId="18184"/>
    <cellStyle name="Total 2 11 2" xfId="18185"/>
    <cellStyle name="Total 2 11 2 2" xfId="18186"/>
    <cellStyle name="Total 2 11 2 2 2" xfId="18187"/>
    <cellStyle name="Total 2 11 2 3" xfId="18188"/>
    <cellStyle name="Total 2 11 2 3 2" xfId="18189"/>
    <cellStyle name="Total 2 11 2 4" xfId="18190"/>
    <cellStyle name="Total 2 11 3" xfId="18191"/>
    <cellStyle name="Total 2 11 3 2" xfId="18192"/>
    <cellStyle name="Total 2 11 3 2 2" xfId="18193"/>
    <cellStyle name="Total 2 11 3 3" xfId="18194"/>
    <cellStyle name="Total 2 11 3 3 2" xfId="18195"/>
    <cellStyle name="Total 2 11 3 4" xfId="18196"/>
    <cellStyle name="Total 2 11 4" xfId="18197"/>
    <cellStyle name="Total 2 11 4 2" xfId="18198"/>
    <cellStyle name="Total 2 11 4 2 2" xfId="18199"/>
    <cellStyle name="Total 2 11 4 3" xfId="18200"/>
    <cellStyle name="Total 2 11 4 3 2" xfId="18201"/>
    <cellStyle name="Total 2 11 4 4" xfId="18202"/>
    <cellStyle name="Total 2 11 4 4 2" xfId="18203"/>
    <cellStyle name="Total 2 11 4 5" xfId="18204"/>
    <cellStyle name="Total 2 11 5" xfId="18205"/>
    <cellStyle name="Total 2 11 5 2" xfId="18206"/>
    <cellStyle name="Total 2 11 5 2 2" xfId="18207"/>
    <cellStyle name="Total 2 11 5 3" xfId="18208"/>
    <cellStyle name="Total 2 11 5 3 2" xfId="18209"/>
    <cellStyle name="Total 2 11 5 4" xfId="18210"/>
    <cellStyle name="Total 2 11 6" xfId="18211"/>
    <cellStyle name="Total 2 11 6 2" xfId="18212"/>
    <cellStyle name="Total 2 11 7" xfId="18213"/>
    <cellStyle name="Total 2 11 7 2" xfId="18214"/>
    <cellStyle name="Total 2 11 8" xfId="18215"/>
    <cellStyle name="Total 2 11 8 2" xfId="18216"/>
    <cellStyle name="Total 2 11 9" xfId="18217"/>
    <cellStyle name="Total 2 12" xfId="18218"/>
    <cellStyle name="Total 2 12 2" xfId="18219"/>
    <cellStyle name="Total 2 12 2 2" xfId="18220"/>
    <cellStyle name="Total 2 12 3" xfId="18221"/>
    <cellStyle name="Total 2 12 3 2" xfId="18222"/>
    <cellStyle name="Total 2 12 4" xfId="18223"/>
    <cellStyle name="Total 2 12 5" xfId="18224"/>
    <cellStyle name="Total 2 13" xfId="18225"/>
    <cellStyle name="Total 2 13 2" xfId="18226"/>
    <cellStyle name="Total 2 13 2 2" xfId="18227"/>
    <cellStyle name="Total 2 13 3" xfId="18228"/>
    <cellStyle name="Total 2 13 3 2" xfId="18229"/>
    <cellStyle name="Total 2 13 4" xfId="18230"/>
    <cellStyle name="Total 2 14" xfId="18231"/>
    <cellStyle name="Total 2 14 2" xfId="18232"/>
    <cellStyle name="Total 2 14 2 2" xfId="18233"/>
    <cellStyle name="Total 2 14 3" xfId="18234"/>
    <cellStyle name="Total 2 14 3 2" xfId="18235"/>
    <cellStyle name="Total 2 14 4" xfId="18236"/>
    <cellStyle name="Total 2 15" xfId="18237"/>
    <cellStyle name="Total 2 15 2" xfId="18238"/>
    <cellStyle name="Total 2 15 2 2" xfId="18239"/>
    <cellStyle name="Total 2 15 3" xfId="18240"/>
    <cellStyle name="Total 2 15 3 2" xfId="18241"/>
    <cellStyle name="Total 2 15 4" xfId="18242"/>
    <cellStyle name="Total 2 15 4 2" xfId="18243"/>
    <cellStyle name="Total 2 15 5" xfId="18244"/>
    <cellStyle name="Total 2 16" xfId="18245"/>
    <cellStyle name="Total 2 16 2" xfId="18246"/>
    <cellStyle name="Total 2 16 2 2" xfId="18247"/>
    <cellStyle name="Total 2 16 3" xfId="18248"/>
    <cellStyle name="Total 2 16 3 2" xfId="18249"/>
    <cellStyle name="Total 2 16 4" xfId="18250"/>
    <cellStyle name="Total 2 17" xfId="18251"/>
    <cellStyle name="Total 2 17 2" xfId="18252"/>
    <cellStyle name="Total 2 18" xfId="18253"/>
    <cellStyle name="Total 2 18 2" xfId="18254"/>
    <cellStyle name="Total 2 19" xfId="18255"/>
    <cellStyle name="Total 2 19 2" xfId="18256"/>
    <cellStyle name="Total 2 2" xfId="18257"/>
    <cellStyle name="Total 2 2 10" xfId="18258"/>
    <cellStyle name="Total 2 2 11" xfId="18259"/>
    <cellStyle name="Total 2 2 2" xfId="18260"/>
    <cellStyle name="Total 2 2 2 2" xfId="18261"/>
    <cellStyle name="Total 2 2 2 2 2" xfId="18262"/>
    <cellStyle name="Total 2 2 2 3" xfId="18263"/>
    <cellStyle name="Total 2 2 2 3 2" xfId="18264"/>
    <cellStyle name="Total 2 2 2 4" xfId="18265"/>
    <cellStyle name="Total 2 2 3" xfId="18266"/>
    <cellStyle name="Total 2 2 3 2" xfId="18267"/>
    <cellStyle name="Total 2 2 3 2 2" xfId="18268"/>
    <cellStyle name="Total 2 2 3 3" xfId="18269"/>
    <cellStyle name="Total 2 2 3 3 2" xfId="18270"/>
    <cellStyle name="Total 2 2 3 4" xfId="18271"/>
    <cellStyle name="Total 2 2 4" xfId="18272"/>
    <cellStyle name="Total 2 2 4 2" xfId="18273"/>
    <cellStyle name="Total 2 2 4 2 2" xfId="18274"/>
    <cellStyle name="Total 2 2 4 3" xfId="18275"/>
    <cellStyle name="Total 2 2 4 3 2" xfId="18276"/>
    <cellStyle name="Total 2 2 4 4" xfId="18277"/>
    <cellStyle name="Total 2 2 4 4 2" xfId="18278"/>
    <cellStyle name="Total 2 2 4 5" xfId="18279"/>
    <cellStyle name="Total 2 2 5" xfId="18280"/>
    <cellStyle name="Total 2 2 5 2" xfId="18281"/>
    <cellStyle name="Total 2 2 5 2 2" xfId="18282"/>
    <cellStyle name="Total 2 2 5 3" xfId="18283"/>
    <cellStyle name="Total 2 2 5 3 2" xfId="18284"/>
    <cellStyle name="Total 2 2 5 4" xfId="18285"/>
    <cellStyle name="Total 2 2 6" xfId="18286"/>
    <cellStyle name="Total 2 2 6 2" xfId="18287"/>
    <cellStyle name="Total 2 2 7" xfId="18288"/>
    <cellStyle name="Total 2 2 7 2" xfId="18289"/>
    <cellStyle name="Total 2 2 8" xfId="18290"/>
    <cellStyle name="Total 2 2 8 2" xfId="18291"/>
    <cellStyle name="Total 2 2 9" xfId="18292"/>
    <cellStyle name="Total 2 20" xfId="18293"/>
    <cellStyle name="Total 2 21" xfId="18294"/>
    <cellStyle name="Total 2 22" xfId="18295"/>
    <cellStyle name="Total 2 3" xfId="18296"/>
    <cellStyle name="Total 2 3 10" xfId="18297"/>
    <cellStyle name="Total 2 3 11" xfId="18298"/>
    <cellStyle name="Total 2 3 2" xfId="18299"/>
    <cellStyle name="Total 2 3 2 2" xfId="18300"/>
    <cellStyle name="Total 2 3 2 2 2" xfId="18301"/>
    <cellStyle name="Total 2 3 2 3" xfId="18302"/>
    <cellStyle name="Total 2 3 2 3 2" xfId="18303"/>
    <cellStyle name="Total 2 3 2 4" xfId="18304"/>
    <cellStyle name="Total 2 3 3" xfId="18305"/>
    <cellStyle name="Total 2 3 3 2" xfId="18306"/>
    <cellStyle name="Total 2 3 3 2 2" xfId="18307"/>
    <cellStyle name="Total 2 3 3 3" xfId="18308"/>
    <cellStyle name="Total 2 3 3 3 2" xfId="18309"/>
    <cellStyle name="Total 2 3 3 4" xfId="18310"/>
    <cellStyle name="Total 2 3 4" xfId="18311"/>
    <cellStyle name="Total 2 3 4 2" xfId="18312"/>
    <cellStyle name="Total 2 3 4 2 2" xfId="18313"/>
    <cellStyle name="Total 2 3 4 3" xfId="18314"/>
    <cellStyle name="Total 2 3 4 3 2" xfId="18315"/>
    <cellStyle name="Total 2 3 4 4" xfId="18316"/>
    <cellStyle name="Total 2 3 4 4 2" xfId="18317"/>
    <cellStyle name="Total 2 3 4 5" xfId="18318"/>
    <cellStyle name="Total 2 3 5" xfId="18319"/>
    <cellStyle name="Total 2 3 5 2" xfId="18320"/>
    <cellStyle name="Total 2 3 5 2 2" xfId="18321"/>
    <cellStyle name="Total 2 3 5 3" xfId="18322"/>
    <cellStyle name="Total 2 3 5 3 2" xfId="18323"/>
    <cellStyle name="Total 2 3 5 4" xfId="18324"/>
    <cellStyle name="Total 2 3 6" xfId="18325"/>
    <cellStyle name="Total 2 3 6 2" xfId="18326"/>
    <cellStyle name="Total 2 3 7" xfId="18327"/>
    <cellStyle name="Total 2 3 7 2" xfId="18328"/>
    <cellStyle name="Total 2 3 8" xfId="18329"/>
    <cellStyle name="Total 2 3 8 2" xfId="18330"/>
    <cellStyle name="Total 2 3 9" xfId="18331"/>
    <cellStyle name="Total 2 4" xfId="18332"/>
    <cellStyle name="Total 2 4 10" xfId="18333"/>
    <cellStyle name="Total 2 4 11" xfId="18334"/>
    <cellStyle name="Total 2 4 2" xfId="18335"/>
    <cellStyle name="Total 2 4 2 2" xfId="18336"/>
    <cellStyle name="Total 2 4 2 2 2" xfId="18337"/>
    <cellStyle name="Total 2 4 2 3" xfId="18338"/>
    <cellStyle name="Total 2 4 2 3 2" xfId="18339"/>
    <cellStyle name="Total 2 4 2 4" xfId="18340"/>
    <cellStyle name="Total 2 4 3" xfId="18341"/>
    <cellStyle name="Total 2 4 3 2" xfId="18342"/>
    <cellStyle name="Total 2 4 3 2 2" xfId="18343"/>
    <cellStyle name="Total 2 4 3 3" xfId="18344"/>
    <cellStyle name="Total 2 4 3 3 2" xfId="18345"/>
    <cellStyle name="Total 2 4 3 4" xfId="18346"/>
    <cellStyle name="Total 2 4 4" xfId="18347"/>
    <cellStyle name="Total 2 4 4 2" xfId="18348"/>
    <cellStyle name="Total 2 4 4 2 2" xfId="18349"/>
    <cellStyle name="Total 2 4 4 3" xfId="18350"/>
    <cellStyle name="Total 2 4 4 3 2" xfId="18351"/>
    <cellStyle name="Total 2 4 4 4" xfId="18352"/>
    <cellStyle name="Total 2 4 4 4 2" xfId="18353"/>
    <cellStyle name="Total 2 4 4 5" xfId="18354"/>
    <cellStyle name="Total 2 4 5" xfId="18355"/>
    <cellStyle name="Total 2 4 5 2" xfId="18356"/>
    <cellStyle name="Total 2 4 5 2 2" xfId="18357"/>
    <cellStyle name="Total 2 4 5 3" xfId="18358"/>
    <cellStyle name="Total 2 4 5 3 2" xfId="18359"/>
    <cellStyle name="Total 2 4 5 4" xfId="18360"/>
    <cellStyle name="Total 2 4 6" xfId="18361"/>
    <cellStyle name="Total 2 4 6 2" xfId="18362"/>
    <cellStyle name="Total 2 4 7" xfId="18363"/>
    <cellStyle name="Total 2 4 7 2" xfId="18364"/>
    <cellStyle name="Total 2 4 8" xfId="18365"/>
    <cellStyle name="Total 2 4 8 2" xfId="18366"/>
    <cellStyle name="Total 2 4 9" xfId="18367"/>
    <cellStyle name="Total 2 5" xfId="18368"/>
    <cellStyle name="Total 2 5 10" xfId="18369"/>
    <cellStyle name="Total 2 5 11" xfId="18370"/>
    <cellStyle name="Total 2 5 2" xfId="18371"/>
    <cellStyle name="Total 2 5 2 2" xfId="18372"/>
    <cellStyle name="Total 2 5 2 2 2" xfId="18373"/>
    <cellStyle name="Total 2 5 2 3" xfId="18374"/>
    <cellStyle name="Total 2 5 2 3 2" xfId="18375"/>
    <cellStyle name="Total 2 5 2 4" xfId="18376"/>
    <cellStyle name="Total 2 5 3" xfId="18377"/>
    <cellStyle name="Total 2 5 3 2" xfId="18378"/>
    <cellStyle name="Total 2 5 3 2 2" xfId="18379"/>
    <cellStyle name="Total 2 5 3 3" xfId="18380"/>
    <cellStyle name="Total 2 5 3 3 2" xfId="18381"/>
    <cellStyle name="Total 2 5 3 4" xfId="18382"/>
    <cellStyle name="Total 2 5 4" xfId="18383"/>
    <cellStyle name="Total 2 5 4 2" xfId="18384"/>
    <cellStyle name="Total 2 5 4 2 2" xfId="18385"/>
    <cellStyle name="Total 2 5 4 3" xfId="18386"/>
    <cellStyle name="Total 2 5 4 3 2" xfId="18387"/>
    <cellStyle name="Total 2 5 4 4" xfId="18388"/>
    <cellStyle name="Total 2 5 4 4 2" xfId="18389"/>
    <cellStyle name="Total 2 5 4 5" xfId="18390"/>
    <cellStyle name="Total 2 5 5" xfId="18391"/>
    <cellStyle name="Total 2 5 5 2" xfId="18392"/>
    <cellStyle name="Total 2 5 5 2 2" xfId="18393"/>
    <cellStyle name="Total 2 5 5 3" xfId="18394"/>
    <cellStyle name="Total 2 5 5 3 2" xfId="18395"/>
    <cellStyle name="Total 2 5 5 4" xfId="18396"/>
    <cellStyle name="Total 2 5 6" xfId="18397"/>
    <cellStyle name="Total 2 5 6 2" xfId="18398"/>
    <cellStyle name="Total 2 5 7" xfId="18399"/>
    <cellStyle name="Total 2 5 7 2" xfId="18400"/>
    <cellStyle name="Total 2 5 8" xfId="18401"/>
    <cellStyle name="Total 2 5 8 2" xfId="18402"/>
    <cellStyle name="Total 2 5 9" xfId="18403"/>
    <cellStyle name="Total 2 6" xfId="18404"/>
    <cellStyle name="Total 2 6 10" xfId="18405"/>
    <cellStyle name="Total 2 6 11" xfId="18406"/>
    <cellStyle name="Total 2 6 2" xfId="18407"/>
    <cellStyle name="Total 2 6 2 2" xfId="18408"/>
    <cellStyle name="Total 2 6 2 2 2" xfId="18409"/>
    <cellStyle name="Total 2 6 2 3" xfId="18410"/>
    <cellStyle name="Total 2 6 2 3 2" xfId="18411"/>
    <cellStyle name="Total 2 6 2 4" xfId="18412"/>
    <cellStyle name="Total 2 6 3" xfId="18413"/>
    <cellStyle name="Total 2 6 3 2" xfId="18414"/>
    <cellStyle name="Total 2 6 3 2 2" xfId="18415"/>
    <cellStyle name="Total 2 6 3 3" xfId="18416"/>
    <cellStyle name="Total 2 6 3 3 2" xfId="18417"/>
    <cellStyle name="Total 2 6 3 4" xfId="18418"/>
    <cellStyle name="Total 2 6 4" xfId="18419"/>
    <cellStyle name="Total 2 6 4 2" xfId="18420"/>
    <cellStyle name="Total 2 6 4 2 2" xfId="18421"/>
    <cellStyle name="Total 2 6 4 3" xfId="18422"/>
    <cellStyle name="Total 2 6 4 3 2" xfId="18423"/>
    <cellStyle name="Total 2 6 4 4" xfId="18424"/>
    <cellStyle name="Total 2 6 4 4 2" xfId="18425"/>
    <cellStyle name="Total 2 6 4 5" xfId="18426"/>
    <cellStyle name="Total 2 6 5" xfId="18427"/>
    <cellStyle name="Total 2 6 5 2" xfId="18428"/>
    <cellStyle name="Total 2 6 5 2 2" xfId="18429"/>
    <cellStyle name="Total 2 6 5 3" xfId="18430"/>
    <cellStyle name="Total 2 6 5 3 2" xfId="18431"/>
    <cellStyle name="Total 2 6 5 4" xfId="18432"/>
    <cellStyle name="Total 2 6 6" xfId="18433"/>
    <cellStyle name="Total 2 6 6 2" xfId="18434"/>
    <cellStyle name="Total 2 6 7" xfId="18435"/>
    <cellStyle name="Total 2 6 7 2" xfId="18436"/>
    <cellStyle name="Total 2 6 8" xfId="18437"/>
    <cellStyle name="Total 2 6 8 2" xfId="18438"/>
    <cellStyle name="Total 2 6 9" xfId="18439"/>
    <cellStyle name="Total 2 7" xfId="18440"/>
    <cellStyle name="Total 2 7 10" xfId="18441"/>
    <cellStyle name="Total 2 7 11" xfId="18442"/>
    <cellStyle name="Total 2 7 2" xfId="18443"/>
    <cellStyle name="Total 2 7 2 2" xfId="18444"/>
    <cellStyle name="Total 2 7 2 2 2" xfId="18445"/>
    <cellStyle name="Total 2 7 2 3" xfId="18446"/>
    <cellStyle name="Total 2 7 2 3 2" xfId="18447"/>
    <cellStyle name="Total 2 7 2 4" xfId="18448"/>
    <cellStyle name="Total 2 7 3" xfId="18449"/>
    <cellStyle name="Total 2 7 3 2" xfId="18450"/>
    <cellStyle name="Total 2 7 3 2 2" xfId="18451"/>
    <cellStyle name="Total 2 7 3 3" xfId="18452"/>
    <cellStyle name="Total 2 7 3 3 2" xfId="18453"/>
    <cellStyle name="Total 2 7 3 4" xfId="18454"/>
    <cellStyle name="Total 2 7 4" xfId="18455"/>
    <cellStyle name="Total 2 7 4 2" xfId="18456"/>
    <cellStyle name="Total 2 7 4 2 2" xfId="18457"/>
    <cellStyle name="Total 2 7 4 3" xfId="18458"/>
    <cellStyle name="Total 2 7 4 3 2" xfId="18459"/>
    <cellStyle name="Total 2 7 4 4" xfId="18460"/>
    <cellStyle name="Total 2 7 4 4 2" xfId="18461"/>
    <cellStyle name="Total 2 7 4 5" xfId="18462"/>
    <cellStyle name="Total 2 7 5" xfId="18463"/>
    <cellStyle name="Total 2 7 5 2" xfId="18464"/>
    <cellStyle name="Total 2 7 5 2 2" xfId="18465"/>
    <cellStyle name="Total 2 7 5 3" xfId="18466"/>
    <cellStyle name="Total 2 7 5 3 2" xfId="18467"/>
    <cellStyle name="Total 2 7 5 4" xfId="18468"/>
    <cellStyle name="Total 2 7 6" xfId="18469"/>
    <cellStyle name="Total 2 7 6 2" xfId="18470"/>
    <cellStyle name="Total 2 7 7" xfId="18471"/>
    <cellStyle name="Total 2 7 7 2" xfId="18472"/>
    <cellStyle name="Total 2 7 8" xfId="18473"/>
    <cellStyle name="Total 2 7 8 2" xfId="18474"/>
    <cellStyle name="Total 2 7 9" xfId="18475"/>
    <cellStyle name="Total 2 8" xfId="18476"/>
    <cellStyle name="Total 2 8 10" xfId="18477"/>
    <cellStyle name="Total 2 8 11" xfId="18478"/>
    <cellStyle name="Total 2 8 2" xfId="18479"/>
    <cellStyle name="Total 2 8 2 2" xfId="18480"/>
    <cellStyle name="Total 2 8 2 2 2" xfId="18481"/>
    <cellStyle name="Total 2 8 2 3" xfId="18482"/>
    <cellStyle name="Total 2 8 2 3 2" xfId="18483"/>
    <cellStyle name="Total 2 8 2 4" xfId="18484"/>
    <cellStyle name="Total 2 8 3" xfId="18485"/>
    <cellStyle name="Total 2 8 3 2" xfId="18486"/>
    <cellStyle name="Total 2 8 3 2 2" xfId="18487"/>
    <cellStyle name="Total 2 8 3 3" xfId="18488"/>
    <cellStyle name="Total 2 8 3 3 2" xfId="18489"/>
    <cellStyle name="Total 2 8 3 4" xfId="18490"/>
    <cellStyle name="Total 2 8 4" xfId="18491"/>
    <cellStyle name="Total 2 8 4 2" xfId="18492"/>
    <cellStyle name="Total 2 8 4 2 2" xfId="18493"/>
    <cellStyle name="Total 2 8 4 3" xfId="18494"/>
    <cellStyle name="Total 2 8 4 3 2" xfId="18495"/>
    <cellStyle name="Total 2 8 4 4" xfId="18496"/>
    <cellStyle name="Total 2 8 4 4 2" xfId="18497"/>
    <cellStyle name="Total 2 8 4 5" xfId="18498"/>
    <cellStyle name="Total 2 8 5" xfId="18499"/>
    <cellStyle name="Total 2 8 5 2" xfId="18500"/>
    <cellStyle name="Total 2 8 5 2 2" xfId="18501"/>
    <cellStyle name="Total 2 8 5 3" xfId="18502"/>
    <cellStyle name="Total 2 8 5 3 2" xfId="18503"/>
    <cellStyle name="Total 2 8 5 4" xfId="18504"/>
    <cellStyle name="Total 2 8 6" xfId="18505"/>
    <cellStyle name="Total 2 8 6 2" xfId="18506"/>
    <cellStyle name="Total 2 8 7" xfId="18507"/>
    <cellStyle name="Total 2 8 7 2" xfId="18508"/>
    <cellStyle name="Total 2 8 8" xfId="18509"/>
    <cellStyle name="Total 2 8 8 2" xfId="18510"/>
    <cellStyle name="Total 2 8 9" xfId="18511"/>
    <cellStyle name="Total 2 9" xfId="18512"/>
    <cellStyle name="Total 2 9 10" xfId="18513"/>
    <cellStyle name="Total 2 9 11" xfId="18514"/>
    <cellStyle name="Total 2 9 2" xfId="18515"/>
    <cellStyle name="Total 2 9 2 2" xfId="18516"/>
    <cellStyle name="Total 2 9 2 2 2" xfId="18517"/>
    <cellStyle name="Total 2 9 2 3" xfId="18518"/>
    <cellStyle name="Total 2 9 2 3 2" xfId="18519"/>
    <cellStyle name="Total 2 9 2 4" xfId="18520"/>
    <cellStyle name="Total 2 9 3" xfId="18521"/>
    <cellStyle name="Total 2 9 3 2" xfId="18522"/>
    <cellStyle name="Total 2 9 3 2 2" xfId="18523"/>
    <cellStyle name="Total 2 9 3 3" xfId="18524"/>
    <cellStyle name="Total 2 9 3 3 2" xfId="18525"/>
    <cellStyle name="Total 2 9 3 4" xfId="18526"/>
    <cellStyle name="Total 2 9 4" xfId="18527"/>
    <cellStyle name="Total 2 9 4 2" xfId="18528"/>
    <cellStyle name="Total 2 9 4 2 2" xfId="18529"/>
    <cellStyle name="Total 2 9 4 3" xfId="18530"/>
    <cellStyle name="Total 2 9 4 3 2" xfId="18531"/>
    <cellStyle name="Total 2 9 4 4" xfId="18532"/>
    <cellStyle name="Total 2 9 4 4 2" xfId="18533"/>
    <cellStyle name="Total 2 9 4 5" xfId="18534"/>
    <cellStyle name="Total 2 9 5" xfId="18535"/>
    <cellStyle name="Total 2 9 5 2" xfId="18536"/>
    <cellStyle name="Total 2 9 5 2 2" xfId="18537"/>
    <cellStyle name="Total 2 9 5 3" xfId="18538"/>
    <cellStyle name="Total 2 9 5 3 2" xfId="18539"/>
    <cellStyle name="Total 2 9 5 4" xfId="18540"/>
    <cellStyle name="Total 2 9 6" xfId="18541"/>
    <cellStyle name="Total 2 9 6 2" xfId="18542"/>
    <cellStyle name="Total 2 9 7" xfId="18543"/>
    <cellStyle name="Total 2 9 7 2" xfId="18544"/>
    <cellStyle name="Total 2 9 8" xfId="18545"/>
    <cellStyle name="Total 2 9 8 2" xfId="18546"/>
    <cellStyle name="Total 2 9 9" xfId="18547"/>
    <cellStyle name="Total 20" xfId="18548"/>
    <cellStyle name="Total 20 10" xfId="18549"/>
    <cellStyle name="Total 20 11" xfId="18550"/>
    <cellStyle name="Total 20 12" xfId="18551"/>
    <cellStyle name="Total 20 2" xfId="18552"/>
    <cellStyle name="Total 20 2 2" xfId="18553"/>
    <cellStyle name="Total 20 2 2 2" xfId="18554"/>
    <cellStyle name="Total 20 2 3" xfId="18555"/>
    <cellStyle name="Total 20 2 3 2" xfId="18556"/>
    <cellStyle name="Total 20 2 4" xfId="18557"/>
    <cellStyle name="Total 20 2 5" xfId="18558"/>
    <cellStyle name="Total 20 3" xfId="18559"/>
    <cellStyle name="Total 20 3 2" xfId="18560"/>
    <cellStyle name="Total 20 3 2 2" xfId="18561"/>
    <cellStyle name="Total 20 3 3" xfId="18562"/>
    <cellStyle name="Total 20 3 3 2" xfId="18563"/>
    <cellStyle name="Total 20 3 4" xfId="18564"/>
    <cellStyle name="Total 20 4" xfId="18565"/>
    <cellStyle name="Total 20 4 2" xfId="18566"/>
    <cellStyle name="Total 20 4 2 2" xfId="18567"/>
    <cellStyle name="Total 20 4 3" xfId="18568"/>
    <cellStyle name="Total 20 4 3 2" xfId="18569"/>
    <cellStyle name="Total 20 4 4" xfId="18570"/>
    <cellStyle name="Total 20 5" xfId="18571"/>
    <cellStyle name="Total 20 5 2" xfId="18572"/>
    <cellStyle name="Total 20 5 2 2" xfId="18573"/>
    <cellStyle name="Total 20 5 3" xfId="18574"/>
    <cellStyle name="Total 20 5 3 2" xfId="18575"/>
    <cellStyle name="Total 20 5 4" xfId="18576"/>
    <cellStyle name="Total 20 5 4 2" xfId="18577"/>
    <cellStyle name="Total 20 5 5" xfId="18578"/>
    <cellStyle name="Total 20 6" xfId="18579"/>
    <cellStyle name="Total 20 6 2" xfId="18580"/>
    <cellStyle name="Total 20 6 2 2" xfId="18581"/>
    <cellStyle name="Total 20 6 3" xfId="18582"/>
    <cellStyle name="Total 20 6 3 2" xfId="18583"/>
    <cellStyle name="Total 20 6 4" xfId="18584"/>
    <cellStyle name="Total 20 7" xfId="18585"/>
    <cellStyle name="Total 20 7 2" xfId="18586"/>
    <cellStyle name="Total 20 8" xfId="18587"/>
    <cellStyle name="Total 20 8 2" xfId="18588"/>
    <cellStyle name="Total 20 9" xfId="18589"/>
    <cellStyle name="Total 20 9 2" xfId="18590"/>
    <cellStyle name="Total 21" xfId="18591"/>
    <cellStyle name="Total 21 10" xfId="18592"/>
    <cellStyle name="Total 21 11" xfId="18593"/>
    <cellStyle name="Total 21 12" xfId="18594"/>
    <cellStyle name="Total 21 2" xfId="18595"/>
    <cellStyle name="Total 21 2 2" xfId="18596"/>
    <cellStyle name="Total 21 2 2 2" xfId="18597"/>
    <cellStyle name="Total 21 2 3" xfId="18598"/>
    <cellStyle name="Total 21 2 3 2" xfId="18599"/>
    <cellStyle name="Total 21 2 4" xfId="18600"/>
    <cellStyle name="Total 21 2 5" xfId="18601"/>
    <cellStyle name="Total 21 3" xfId="18602"/>
    <cellStyle name="Total 21 3 2" xfId="18603"/>
    <cellStyle name="Total 21 3 2 2" xfId="18604"/>
    <cellStyle name="Total 21 3 3" xfId="18605"/>
    <cellStyle name="Total 21 3 3 2" xfId="18606"/>
    <cellStyle name="Total 21 3 4" xfId="18607"/>
    <cellStyle name="Total 21 4" xfId="18608"/>
    <cellStyle name="Total 21 4 2" xfId="18609"/>
    <cellStyle name="Total 21 4 2 2" xfId="18610"/>
    <cellStyle name="Total 21 4 3" xfId="18611"/>
    <cellStyle name="Total 21 4 3 2" xfId="18612"/>
    <cellStyle name="Total 21 4 4" xfId="18613"/>
    <cellStyle name="Total 21 5" xfId="18614"/>
    <cellStyle name="Total 21 5 2" xfId="18615"/>
    <cellStyle name="Total 21 5 2 2" xfId="18616"/>
    <cellStyle name="Total 21 5 3" xfId="18617"/>
    <cellStyle name="Total 21 5 3 2" xfId="18618"/>
    <cellStyle name="Total 21 5 4" xfId="18619"/>
    <cellStyle name="Total 21 5 4 2" xfId="18620"/>
    <cellStyle name="Total 21 5 5" xfId="18621"/>
    <cellStyle name="Total 21 6" xfId="18622"/>
    <cellStyle name="Total 21 6 2" xfId="18623"/>
    <cellStyle name="Total 21 6 2 2" xfId="18624"/>
    <cellStyle name="Total 21 6 3" xfId="18625"/>
    <cellStyle name="Total 21 6 3 2" xfId="18626"/>
    <cellStyle name="Total 21 6 4" xfId="18627"/>
    <cellStyle name="Total 21 7" xfId="18628"/>
    <cellStyle name="Total 21 7 2" xfId="18629"/>
    <cellStyle name="Total 21 8" xfId="18630"/>
    <cellStyle name="Total 21 8 2" xfId="18631"/>
    <cellStyle name="Total 21 9" xfId="18632"/>
    <cellStyle name="Total 21 9 2" xfId="18633"/>
    <cellStyle name="Total 22" xfId="18634"/>
    <cellStyle name="Total 22 10" xfId="18635"/>
    <cellStyle name="Total 22 11" xfId="18636"/>
    <cellStyle name="Total 22 12" xfId="18637"/>
    <cellStyle name="Total 22 2" xfId="18638"/>
    <cellStyle name="Total 22 2 2" xfId="18639"/>
    <cellStyle name="Total 22 2 2 2" xfId="18640"/>
    <cellStyle name="Total 22 2 3" xfId="18641"/>
    <cellStyle name="Total 22 2 3 2" xfId="18642"/>
    <cellStyle name="Total 22 2 4" xfId="18643"/>
    <cellStyle name="Total 22 2 5" xfId="18644"/>
    <cellStyle name="Total 22 3" xfId="18645"/>
    <cellStyle name="Total 22 3 2" xfId="18646"/>
    <cellStyle name="Total 22 3 2 2" xfId="18647"/>
    <cellStyle name="Total 22 3 3" xfId="18648"/>
    <cellStyle name="Total 22 3 3 2" xfId="18649"/>
    <cellStyle name="Total 22 3 4" xfId="18650"/>
    <cellStyle name="Total 22 4" xfId="18651"/>
    <cellStyle name="Total 22 4 2" xfId="18652"/>
    <cellStyle name="Total 22 4 2 2" xfId="18653"/>
    <cellStyle name="Total 22 4 3" xfId="18654"/>
    <cellStyle name="Total 22 4 3 2" xfId="18655"/>
    <cellStyle name="Total 22 4 4" xfId="18656"/>
    <cellStyle name="Total 22 5" xfId="18657"/>
    <cellStyle name="Total 22 5 2" xfId="18658"/>
    <cellStyle name="Total 22 5 2 2" xfId="18659"/>
    <cellStyle name="Total 22 5 3" xfId="18660"/>
    <cellStyle name="Total 22 5 3 2" xfId="18661"/>
    <cellStyle name="Total 22 5 4" xfId="18662"/>
    <cellStyle name="Total 22 5 4 2" xfId="18663"/>
    <cellStyle name="Total 22 5 5" xfId="18664"/>
    <cellStyle name="Total 22 6" xfId="18665"/>
    <cellStyle name="Total 22 6 2" xfId="18666"/>
    <cellStyle name="Total 22 6 2 2" xfId="18667"/>
    <cellStyle name="Total 22 6 3" xfId="18668"/>
    <cellStyle name="Total 22 6 3 2" xfId="18669"/>
    <cellStyle name="Total 22 6 4" xfId="18670"/>
    <cellStyle name="Total 22 7" xfId="18671"/>
    <cellStyle name="Total 22 7 2" xfId="18672"/>
    <cellStyle name="Total 22 8" xfId="18673"/>
    <cellStyle name="Total 22 8 2" xfId="18674"/>
    <cellStyle name="Total 22 9" xfId="18675"/>
    <cellStyle name="Total 22 9 2" xfId="18676"/>
    <cellStyle name="Total 23" xfId="18677"/>
    <cellStyle name="Total 23 10" xfId="18678"/>
    <cellStyle name="Total 23 11" xfId="18679"/>
    <cellStyle name="Total 23 12" xfId="18680"/>
    <cellStyle name="Total 23 2" xfId="18681"/>
    <cellStyle name="Total 23 2 2" xfId="18682"/>
    <cellStyle name="Total 23 2 2 2" xfId="18683"/>
    <cellStyle name="Total 23 2 3" xfId="18684"/>
    <cellStyle name="Total 23 2 3 2" xfId="18685"/>
    <cellStyle name="Total 23 2 4" xfId="18686"/>
    <cellStyle name="Total 23 2 5" xfId="18687"/>
    <cellStyle name="Total 23 3" xfId="18688"/>
    <cellStyle name="Total 23 3 2" xfId="18689"/>
    <cellStyle name="Total 23 3 2 2" xfId="18690"/>
    <cellStyle name="Total 23 3 3" xfId="18691"/>
    <cellStyle name="Total 23 3 3 2" xfId="18692"/>
    <cellStyle name="Total 23 3 4" xfId="18693"/>
    <cellStyle name="Total 23 4" xfId="18694"/>
    <cellStyle name="Total 23 4 2" xfId="18695"/>
    <cellStyle name="Total 23 4 2 2" xfId="18696"/>
    <cellStyle name="Total 23 4 3" xfId="18697"/>
    <cellStyle name="Total 23 4 3 2" xfId="18698"/>
    <cellStyle name="Total 23 4 4" xfId="18699"/>
    <cellStyle name="Total 23 5" xfId="18700"/>
    <cellStyle name="Total 23 5 2" xfId="18701"/>
    <cellStyle name="Total 23 5 2 2" xfId="18702"/>
    <cellStyle name="Total 23 5 3" xfId="18703"/>
    <cellStyle name="Total 23 5 3 2" xfId="18704"/>
    <cellStyle name="Total 23 5 4" xfId="18705"/>
    <cellStyle name="Total 23 5 4 2" xfId="18706"/>
    <cellStyle name="Total 23 5 5" xfId="18707"/>
    <cellStyle name="Total 23 6" xfId="18708"/>
    <cellStyle name="Total 23 6 2" xfId="18709"/>
    <cellStyle name="Total 23 6 2 2" xfId="18710"/>
    <cellStyle name="Total 23 6 3" xfId="18711"/>
    <cellStyle name="Total 23 6 3 2" xfId="18712"/>
    <cellStyle name="Total 23 6 4" xfId="18713"/>
    <cellStyle name="Total 23 7" xfId="18714"/>
    <cellStyle name="Total 23 7 2" xfId="18715"/>
    <cellStyle name="Total 23 8" xfId="18716"/>
    <cellStyle name="Total 23 8 2" xfId="18717"/>
    <cellStyle name="Total 23 9" xfId="18718"/>
    <cellStyle name="Total 23 9 2" xfId="18719"/>
    <cellStyle name="Total 24" xfId="18720"/>
    <cellStyle name="Total 24 10" xfId="18721"/>
    <cellStyle name="Total 24 11" xfId="18722"/>
    <cellStyle name="Total 24 12" xfId="18723"/>
    <cellStyle name="Total 24 2" xfId="18724"/>
    <cellStyle name="Total 24 2 2" xfId="18725"/>
    <cellStyle name="Total 24 2 2 2" xfId="18726"/>
    <cellStyle name="Total 24 2 3" xfId="18727"/>
    <cellStyle name="Total 24 2 3 2" xfId="18728"/>
    <cellStyle name="Total 24 2 4" xfId="18729"/>
    <cellStyle name="Total 24 2 5" xfId="18730"/>
    <cellStyle name="Total 24 3" xfId="18731"/>
    <cellStyle name="Total 24 3 2" xfId="18732"/>
    <cellStyle name="Total 24 3 2 2" xfId="18733"/>
    <cellStyle name="Total 24 3 3" xfId="18734"/>
    <cellStyle name="Total 24 3 3 2" xfId="18735"/>
    <cellStyle name="Total 24 3 4" xfId="18736"/>
    <cellStyle name="Total 24 4" xfId="18737"/>
    <cellStyle name="Total 24 4 2" xfId="18738"/>
    <cellStyle name="Total 24 4 2 2" xfId="18739"/>
    <cellStyle name="Total 24 4 3" xfId="18740"/>
    <cellStyle name="Total 24 4 3 2" xfId="18741"/>
    <cellStyle name="Total 24 4 4" xfId="18742"/>
    <cellStyle name="Total 24 5" xfId="18743"/>
    <cellStyle name="Total 24 5 2" xfId="18744"/>
    <cellStyle name="Total 24 5 2 2" xfId="18745"/>
    <cellStyle name="Total 24 5 3" xfId="18746"/>
    <cellStyle name="Total 24 5 3 2" xfId="18747"/>
    <cellStyle name="Total 24 5 4" xfId="18748"/>
    <cellStyle name="Total 24 5 4 2" xfId="18749"/>
    <cellStyle name="Total 24 5 5" xfId="18750"/>
    <cellStyle name="Total 24 6" xfId="18751"/>
    <cellStyle name="Total 24 6 2" xfId="18752"/>
    <cellStyle name="Total 24 6 2 2" xfId="18753"/>
    <cellStyle name="Total 24 6 3" xfId="18754"/>
    <cellStyle name="Total 24 6 3 2" xfId="18755"/>
    <cellStyle name="Total 24 6 4" xfId="18756"/>
    <cellStyle name="Total 24 7" xfId="18757"/>
    <cellStyle name="Total 24 7 2" xfId="18758"/>
    <cellStyle name="Total 24 8" xfId="18759"/>
    <cellStyle name="Total 24 8 2" xfId="18760"/>
    <cellStyle name="Total 24 9" xfId="18761"/>
    <cellStyle name="Total 24 9 2" xfId="18762"/>
    <cellStyle name="Total 25" xfId="18763"/>
    <cellStyle name="Total 25 10" xfId="18764"/>
    <cellStyle name="Total 25 11" xfId="18765"/>
    <cellStyle name="Total 25 12" xfId="18766"/>
    <cellStyle name="Total 25 2" xfId="18767"/>
    <cellStyle name="Total 25 2 2" xfId="18768"/>
    <cellStyle name="Total 25 2 2 2" xfId="18769"/>
    <cellStyle name="Total 25 2 3" xfId="18770"/>
    <cellStyle name="Total 25 2 3 2" xfId="18771"/>
    <cellStyle name="Total 25 2 4" xfId="18772"/>
    <cellStyle name="Total 25 2 5" xfId="18773"/>
    <cellStyle name="Total 25 3" xfId="18774"/>
    <cellStyle name="Total 25 3 2" xfId="18775"/>
    <cellStyle name="Total 25 3 2 2" xfId="18776"/>
    <cellStyle name="Total 25 3 3" xfId="18777"/>
    <cellStyle name="Total 25 3 3 2" xfId="18778"/>
    <cellStyle name="Total 25 3 4" xfId="18779"/>
    <cellStyle name="Total 25 4" xfId="18780"/>
    <cellStyle name="Total 25 4 2" xfId="18781"/>
    <cellStyle name="Total 25 4 2 2" xfId="18782"/>
    <cellStyle name="Total 25 4 3" xfId="18783"/>
    <cellStyle name="Total 25 4 3 2" xfId="18784"/>
    <cellStyle name="Total 25 4 4" xfId="18785"/>
    <cellStyle name="Total 25 5" xfId="18786"/>
    <cellStyle name="Total 25 5 2" xfId="18787"/>
    <cellStyle name="Total 25 5 2 2" xfId="18788"/>
    <cellStyle name="Total 25 5 3" xfId="18789"/>
    <cellStyle name="Total 25 5 3 2" xfId="18790"/>
    <cellStyle name="Total 25 5 4" xfId="18791"/>
    <cellStyle name="Total 25 5 4 2" xfId="18792"/>
    <cellStyle name="Total 25 5 5" xfId="18793"/>
    <cellStyle name="Total 25 6" xfId="18794"/>
    <cellStyle name="Total 25 6 2" xfId="18795"/>
    <cellStyle name="Total 25 6 2 2" xfId="18796"/>
    <cellStyle name="Total 25 6 3" xfId="18797"/>
    <cellStyle name="Total 25 6 3 2" xfId="18798"/>
    <cellStyle name="Total 25 6 4" xfId="18799"/>
    <cellStyle name="Total 25 7" xfId="18800"/>
    <cellStyle name="Total 25 7 2" xfId="18801"/>
    <cellStyle name="Total 25 8" xfId="18802"/>
    <cellStyle name="Total 25 8 2" xfId="18803"/>
    <cellStyle name="Total 25 9" xfId="18804"/>
    <cellStyle name="Total 25 9 2" xfId="18805"/>
    <cellStyle name="Total 26" xfId="18806"/>
    <cellStyle name="Total 26 10" xfId="18807"/>
    <cellStyle name="Total 26 11" xfId="18808"/>
    <cellStyle name="Total 26 12" xfId="18809"/>
    <cellStyle name="Total 26 2" xfId="18810"/>
    <cellStyle name="Total 26 2 2" xfId="18811"/>
    <cellStyle name="Total 26 2 2 2" xfId="18812"/>
    <cellStyle name="Total 26 2 3" xfId="18813"/>
    <cellStyle name="Total 26 2 3 2" xfId="18814"/>
    <cellStyle name="Total 26 2 4" xfId="18815"/>
    <cellStyle name="Total 26 2 5" xfId="18816"/>
    <cellStyle name="Total 26 3" xfId="18817"/>
    <cellStyle name="Total 26 3 2" xfId="18818"/>
    <cellStyle name="Total 26 3 2 2" xfId="18819"/>
    <cellStyle name="Total 26 3 3" xfId="18820"/>
    <cellStyle name="Total 26 3 3 2" xfId="18821"/>
    <cellStyle name="Total 26 3 4" xfId="18822"/>
    <cellStyle name="Total 26 4" xfId="18823"/>
    <cellStyle name="Total 26 4 2" xfId="18824"/>
    <cellStyle name="Total 26 4 2 2" xfId="18825"/>
    <cellStyle name="Total 26 4 3" xfId="18826"/>
    <cellStyle name="Total 26 4 3 2" xfId="18827"/>
    <cellStyle name="Total 26 4 4" xfId="18828"/>
    <cellStyle name="Total 26 5" xfId="18829"/>
    <cellStyle name="Total 26 5 2" xfId="18830"/>
    <cellStyle name="Total 26 5 2 2" xfId="18831"/>
    <cellStyle name="Total 26 5 3" xfId="18832"/>
    <cellStyle name="Total 26 5 3 2" xfId="18833"/>
    <cellStyle name="Total 26 5 4" xfId="18834"/>
    <cellStyle name="Total 26 5 4 2" xfId="18835"/>
    <cellStyle name="Total 26 5 5" xfId="18836"/>
    <cellStyle name="Total 26 6" xfId="18837"/>
    <cellStyle name="Total 26 6 2" xfId="18838"/>
    <cellStyle name="Total 26 6 2 2" xfId="18839"/>
    <cellStyle name="Total 26 6 3" xfId="18840"/>
    <cellStyle name="Total 26 6 3 2" xfId="18841"/>
    <cellStyle name="Total 26 6 4" xfId="18842"/>
    <cellStyle name="Total 26 7" xfId="18843"/>
    <cellStyle name="Total 26 7 2" xfId="18844"/>
    <cellStyle name="Total 26 8" xfId="18845"/>
    <cellStyle name="Total 26 8 2" xfId="18846"/>
    <cellStyle name="Total 26 9" xfId="18847"/>
    <cellStyle name="Total 26 9 2" xfId="18848"/>
    <cellStyle name="Total 27" xfId="18849"/>
    <cellStyle name="Total 27 10" xfId="18850"/>
    <cellStyle name="Total 27 11" xfId="18851"/>
    <cellStyle name="Total 27 12" xfId="18852"/>
    <cellStyle name="Total 27 2" xfId="18853"/>
    <cellStyle name="Total 27 2 2" xfId="18854"/>
    <cellStyle name="Total 27 2 2 2" xfId="18855"/>
    <cellStyle name="Total 27 2 3" xfId="18856"/>
    <cellStyle name="Total 27 2 3 2" xfId="18857"/>
    <cellStyle name="Total 27 2 4" xfId="18858"/>
    <cellStyle name="Total 27 2 5" xfId="18859"/>
    <cellStyle name="Total 27 3" xfId="18860"/>
    <cellStyle name="Total 27 3 2" xfId="18861"/>
    <cellStyle name="Total 27 3 2 2" xfId="18862"/>
    <cellStyle name="Total 27 3 3" xfId="18863"/>
    <cellStyle name="Total 27 3 3 2" xfId="18864"/>
    <cellStyle name="Total 27 3 4" xfId="18865"/>
    <cellStyle name="Total 27 4" xfId="18866"/>
    <cellStyle name="Total 27 4 2" xfId="18867"/>
    <cellStyle name="Total 27 4 2 2" xfId="18868"/>
    <cellStyle name="Total 27 4 3" xfId="18869"/>
    <cellStyle name="Total 27 4 3 2" xfId="18870"/>
    <cellStyle name="Total 27 4 4" xfId="18871"/>
    <cellStyle name="Total 27 5" xfId="18872"/>
    <cellStyle name="Total 27 5 2" xfId="18873"/>
    <cellStyle name="Total 27 5 2 2" xfId="18874"/>
    <cellStyle name="Total 27 5 3" xfId="18875"/>
    <cellStyle name="Total 27 5 3 2" xfId="18876"/>
    <cellStyle name="Total 27 5 4" xfId="18877"/>
    <cellStyle name="Total 27 5 4 2" xfId="18878"/>
    <cellStyle name="Total 27 5 5" xfId="18879"/>
    <cellStyle name="Total 27 6" xfId="18880"/>
    <cellStyle name="Total 27 6 2" xfId="18881"/>
    <cellStyle name="Total 27 6 2 2" xfId="18882"/>
    <cellStyle name="Total 27 6 3" xfId="18883"/>
    <cellStyle name="Total 27 6 3 2" xfId="18884"/>
    <cellStyle name="Total 27 6 4" xfId="18885"/>
    <cellStyle name="Total 27 7" xfId="18886"/>
    <cellStyle name="Total 27 7 2" xfId="18887"/>
    <cellStyle name="Total 27 8" xfId="18888"/>
    <cellStyle name="Total 27 8 2" xfId="18889"/>
    <cellStyle name="Total 27 9" xfId="18890"/>
    <cellStyle name="Total 27 9 2" xfId="18891"/>
    <cellStyle name="Total 28" xfId="18892"/>
    <cellStyle name="Total 28 10" xfId="18893"/>
    <cellStyle name="Total 28 11" xfId="18894"/>
    <cellStyle name="Total 28 12" xfId="18895"/>
    <cellStyle name="Total 28 2" xfId="18896"/>
    <cellStyle name="Total 28 2 2" xfId="18897"/>
    <cellStyle name="Total 28 2 2 2" xfId="18898"/>
    <cellStyle name="Total 28 2 3" xfId="18899"/>
    <cellStyle name="Total 28 2 3 2" xfId="18900"/>
    <cellStyle name="Total 28 2 4" xfId="18901"/>
    <cellStyle name="Total 28 2 5" xfId="18902"/>
    <cellStyle name="Total 28 3" xfId="18903"/>
    <cellStyle name="Total 28 3 2" xfId="18904"/>
    <cellStyle name="Total 28 3 2 2" xfId="18905"/>
    <cellStyle name="Total 28 3 3" xfId="18906"/>
    <cellStyle name="Total 28 3 3 2" xfId="18907"/>
    <cellStyle name="Total 28 3 4" xfId="18908"/>
    <cellStyle name="Total 28 4" xfId="18909"/>
    <cellStyle name="Total 28 4 2" xfId="18910"/>
    <cellStyle name="Total 28 4 2 2" xfId="18911"/>
    <cellStyle name="Total 28 4 3" xfId="18912"/>
    <cellStyle name="Total 28 4 3 2" xfId="18913"/>
    <cellStyle name="Total 28 4 4" xfId="18914"/>
    <cellStyle name="Total 28 5" xfId="18915"/>
    <cellStyle name="Total 28 5 2" xfId="18916"/>
    <cellStyle name="Total 28 5 2 2" xfId="18917"/>
    <cellStyle name="Total 28 5 3" xfId="18918"/>
    <cellStyle name="Total 28 5 3 2" xfId="18919"/>
    <cellStyle name="Total 28 5 4" xfId="18920"/>
    <cellStyle name="Total 28 5 4 2" xfId="18921"/>
    <cellStyle name="Total 28 5 5" xfId="18922"/>
    <cellStyle name="Total 28 6" xfId="18923"/>
    <cellStyle name="Total 28 6 2" xfId="18924"/>
    <cellStyle name="Total 28 6 2 2" xfId="18925"/>
    <cellStyle name="Total 28 6 3" xfId="18926"/>
    <cellStyle name="Total 28 6 3 2" xfId="18927"/>
    <cellStyle name="Total 28 6 4" xfId="18928"/>
    <cellStyle name="Total 28 7" xfId="18929"/>
    <cellStyle name="Total 28 7 2" xfId="18930"/>
    <cellStyle name="Total 28 8" xfId="18931"/>
    <cellStyle name="Total 28 8 2" xfId="18932"/>
    <cellStyle name="Total 28 9" xfId="18933"/>
    <cellStyle name="Total 28 9 2" xfId="18934"/>
    <cellStyle name="Total 29" xfId="18935"/>
    <cellStyle name="Total 29 10" xfId="18936"/>
    <cellStyle name="Total 29 11" xfId="18937"/>
    <cellStyle name="Total 29 12" xfId="18938"/>
    <cellStyle name="Total 29 2" xfId="18939"/>
    <cellStyle name="Total 29 2 2" xfId="18940"/>
    <cellStyle name="Total 29 2 2 2" xfId="18941"/>
    <cellStyle name="Total 29 2 3" xfId="18942"/>
    <cellStyle name="Total 29 2 3 2" xfId="18943"/>
    <cellStyle name="Total 29 2 4" xfId="18944"/>
    <cellStyle name="Total 29 2 5" xfId="18945"/>
    <cellStyle name="Total 29 3" xfId="18946"/>
    <cellStyle name="Total 29 3 2" xfId="18947"/>
    <cellStyle name="Total 29 3 2 2" xfId="18948"/>
    <cellStyle name="Total 29 3 3" xfId="18949"/>
    <cellStyle name="Total 29 3 3 2" xfId="18950"/>
    <cellStyle name="Total 29 3 4" xfId="18951"/>
    <cellStyle name="Total 29 4" xfId="18952"/>
    <cellStyle name="Total 29 4 2" xfId="18953"/>
    <cellStyle name="Total 29 4 2 2" xfId="18954"/>
    <cellStyle name="Total 29 4 3" xfId="18955"/>
    <cellStyle name="Total 29 4 3 2" xfId="18956"/>
    <cellStyle name="Total 29 4 4" xfId="18957"/>
    <cellStyle name="Total 29 5" xfId="18958"/>
    <cellStyle name="Total 29 5 2" xfId="18959"/>
    <cellStyle name="Total 29 5 2 2" xfId="18960"/>
    <cellStyle name="Total 29 5 3" xfId="18961"/>
    <cellStyle name="Total 29 5 3 2" xfId="18962"/>
    <cellStyle name="Total 29 5 4" xfId="18963"/>
    <cellStyle name="Total 29 5 4 2" xfId="18964"/>
    <cellStyle name="Total 29 5 5" xfId="18965"/>
    <cellStyle name="Total 29 6" xfId="18966"/>
    <cellStyle name="Total 29 6 2" xfId="18967"/>
    <cellStyle name="Total 29 6 2 2" xfId="18968"/>
    <cellStyle name="Total 29 6 3" xfId="18969"/>
    <cellStyle name="Total 29 6 3 2" xfId="18970"/>
    <cellStyle name="Total 29 6 4" xfId="18971"/>
    <cellStyle name="Total 29 7" xfId="18972"/>
    <cellStyle name="Total 29 7 2" xfId="18973"/>
    <cellStyle name="Total 29 8" xfId="18974"/>
    <cellStyle name="Total 29 8 2" xfId="18975"/>
    <cellStyle name="Total 29 9" xfId="18976"/>
    <cellStyle name="Total 29 9 2" xfId="18977"/>
    <cellStyle name="Total 3" xfId="18978"/>
    <cellStyle name="Total 3 10" xfId="18979"/>
    <cellStyle name="Total 3 10 2" xfId="18980"/>
    <cellStyle name="Total 3 11" xfId="18981"/>
    <cellStyle name="Total 3 12" xfId="18982"/>
    <cellStyle name="Total 3 13" xfId="18983"/>
    <cellStyle name="Total 3 2" xfId="18984"/>
    <cellStyle name="Total 3 2 10" xfId="18985"/>
    <cellStyle name="Total 3 2 11" xfId="18986"/>
    <cellStyle name="Total 3 2 2" xfId="18987"/>
    <cellStyle name="Total 3 2 2 2" xfId="18988"/>
    <cellStyle name="Total 3 2 2 2 2" xfId="18989"/>
    <cellStyle name="Total 3 2 2 3" xfId="18990"/>
    <cellStyle name="Total 3 2 2 3 2" xfId="18991"/>
    <cellStyle name="Total 3 2 2 4" xfId="18992"/>
    <cellStyle name="Total 3 2 3" xfId="18993"/>
    <cellStyle name="Total 3 2 3 2" xfId="18994"/>
    <cellStyle name="Total 3 2 3 2 2" xfId="18995"/>
    <cellStyle name="Total 3 2 3 3" xfId="18996"/>
    <cellStyle name="Total 3 2 3 3 2" xfId="18997"/>
    <cellStyle name="Total 3 2 3 4" xfId="18998"/>
    <cellStyle name="Total 3 2 4" xfId="18999"/>
    <cellStyle name="Total 3 2 4 2" xfId="19000"/>
    <cellStyle name="Total 3 2 4 2 2" xfId="19001"/>
    <cellStyle name="Total 3 2 4 3" xfId="19002"/>
    <cellStyle name="Total 3 2 4 3 2" xfId="19003"/>
    <cellStyle name="Total 3 2 4 4" xfId="19004"/>
    <cellStyle name="Total 3 2 4 4 2" xfId="19005"/>
    <cellStyle name="Total 3 2 4 5" xfId="19006"/>
    <cellStyle name="Total 3 2 5" xfId="19007"/>
    <cellStyle name="Total 3 2 5 2" xfId="19008"/>
    <cellStyle name="Total 3 2 5 2 2" xfId="19009"/>
    <cellStyle name="Total 3 2 5 3" xfId="19010"/>
    <cellStyle name="Total 3 2 5 3 2" xfId="19011"/>
    <cellStyle name="Total 3 2 5 4" xfId="19012"/>
    <cellStyle name="Total 3 2 6" xfId="19013"/>
    <cellStyle name="Total 3 2 6 2" xfId="19014"/>
    <cellStyle name="Total 3 2 7" xfId="19015"/>
    <cellStyle name="Total 3 2 7 2" xfId="19016"/>
    <cellStyle name="Total 3 2 8" xfId="19017"/>
    <cellStyle name="Total 3 2 8 2" xfId="19018"/>
    <cellStyle name="Total 3 2 9" xfId="19019"/>
    <cellStyle name="Total 3 3" xfId="19020"/>
    <cellStyle name="Total 3 3 2" xfId="19021"/>
    <cellStyle name="Total 3 3 2 2" xfId="19022"/>
    <cellStyle name="Total 3 3 3" xfId="19023"/>
    <cellStyle name="Total 3 3 3 2" xfId="19024"/>
    <cellStyle name="Total 3 3 4" xfId="19025"/>
    <cellStyle name="Total 3 3 5" xfId="19026"/>
    <cellStyle name="Total 3 3 6" xfId="19027"/>
    <cellStyle name="Total 3 4" xfId="19028"/>
    <cellStyle name="Total 3 4 2" xfId="19029"/>
    <cellStyle name="Total 3 4 2 2" xfId="19030"/>
    <cellStyle name="Total 3 4 3" xfId="19031"/>
    <cellStyle name="Total 3 4 3 2" xfId="19032"/>
    <cellStyle name="Total 3 4 4" xfId="19033"/>
    <cellStyle name="Total 3 5" xfId="19034"/>
    <cellStyle name="Total 3 5 2" xfId="19035"/>
    <cellStyle name="Total 3 5 2 2" xfId="19036"/>
    <cellStyle name="Total 3 5 3" xfId="19037"/>
    <cellStyle name="Total 3 5 3 2" xfId="19038"/>
    <cellStyle name="Total 3 5 4" xfId="19039"/>
    <cellStyle name="Total 3 6" xfId="19040"/>
    <cellStyle name="Total 3 6 2" xfId="19041"/>
    <cellStyle name="Total 3 6 2 2" xfId="19042"/>
    <cellStyle name="Total 3 6 3" xfId="19043"/>
    <cellStyle name="Total 3 6 3 2" xfId="19044"/>
    <cellStyle name="Total 3 6 4" xfId="19045"/>
    <cellStyle name="Total 3 6 4 2" xfId="19046"/>
    <cellStyle name="Total 3 6 5" xfId="19047"/>
    <cellStyle name="Total 3 7" xfId="19048"/>
    <cellStyle name="Total 3 7 2" xfId="19049"/>
    <cellStyle name="Total 3 7 2 2" xfId="19050"/>
    <cellStyle name="Total 3 7 3" xfId="19051"/>
    <cellStyle name="Total 3 7 3 2" xfId="19052"/>
    <cellStyle name="Total 3 7 4" xfId="19053"/>
    <cellStyle name="Total 3 8" xfId="19054"/>
    <cellStyle name="Total 3 8 2" xfId="19055"/>
    <cellStyle name="Total 3 9" xfId="19056"/>
    <cellStyle name="Total 3 9 2" xfId="19057"/>
    <cellStyle name="Total 30" xfId="19058"/>
    <cellStyle name="Total 30 10" xfId="19059"/>
    <cellStyle name="Total 30 11" xfId="19060"/>
    <cellStyle name="Total 30 12" xfId="19061"/>
    <cellStyle name="Total 30 2" xfId="19062"/>
    <cellStyle name="Total 30 2 2" xfId="19063"/>
    <cellStyle name="Total 30 2 2 2" xfId="19064"/>
    <cellStyle name="Total 30 2 3" xfId="19065"/>
    <cellStyle name="Total 30 2 3 2" xfId="19066"/>
    <cellStyle name="Total 30 2 4" xfId="19067"/>
    <cellStyle name="Total 30 2 5" xfId="19068"/>
    <cellStyle name="Total 30 3" xfId="19069"/>
    <cellStyle name="Total 30 3 2" xfId="19070"/>
    <cellStyle name="Total 30 3 2 2" xfId="19071"/>
    <cellStyle name="Total 30 3 3" xfId="19072"/>
    <cellStyle name="Total 30 3 3 2" xfId="19073"/>
    <cellStyle name="Total 30 3 4" xfId="19074"/>
    <cellStyle name="Total 30 4" xfId="19075"/>
    <cellStyle name="Total 30 4 2" xfId="19076"/>
    <cellStyle name="Total 30 4 2 2" xfId="19077"/>
    <cellStyle name="Total 30 4 3" xfId="19078"/>
    <cellStyle name="Total 30 4 3 2" xfId="19079"/>
    <cellStyle name="Total 30 4 4" xfId="19080"/>
    <cellStyle name="Total 30 5" xfId="19081"/>
    <cellStyle name="Total 30 5 2" xfId="19082"/>
    <cellStyle name="Total 30 5 2 2" xfId="19083"/>
    <cellStyle name="Total 30 5 3" xfId="19084"/>
    <cellStyle name="Total 30 5 3 2" xfId="19085"/>
    <cellStyle name="Total 30 5 4" xfId="19086"/>
    <cellStyle name="Total 30 5 4 2" xfId="19087"/>
    <cellStyle name="Total 30 5 5" xfId="19088"/>
    <cellStyle name="Total 30 6" xfId="19089"/>
    <cellStyle name="Total 30 6 2" xfId="19090"/>
    <cellStyle name="Total 30 6 2 2" xfId="19091"/>
    <cellStyle name="Total 30 6 3" xfId="19092"/>
    <cellStyle name="Total 30 6 3 2" xfId="19093"/>
    <cellStyle name="Total 30 6 4" xfId="19094"/>
    <cellStyle name="Total 30 7" xfId="19095"/>
    <cellStyle name="Total 30 7 2" xfId="19096"/>
    <cellStyle name="Total 30 8" xfId="19097"/>
    <cellStyle name="Total 30 8 2" xfId="19098"/>
    <cellStyle name="Total 30 9" xfId="19099"/>
    <cellStyle name="Total 30 9 2" xfId="19100"/>
    <cellStyle name="Total 31" xfId="19101"/>
    <cellStyle name="Total 31 10" xfId="19102"/>
    <cellStyle name="Total 31 11" xfId="19103"/>
    <cellStyle name="Total 31 12" xfId="19104"/>
    <cellStyle name="Total 31 2" xfId="19105"/>
    <cellStyle name="Total 31 2 2" xfId="19106"/>
    <cellStyle name="Total 31 2 2 2" xfId="19107"/>
    <cellStyle name="Total 31 2 3" xfId="19108"/>
    <cellStyle name="Total 31 2 3 2" xfId="19109"/>
    <cellStyle name="Total 31 2 4" xfId="19110"/>
    <cellStyle name="Total 31 2 5" xfId="19111"/>
    <cellStyle name="Total 31 3" xfId="19112"/>
    <cellStyle name="Total 31 3 2" xfId="19113"/>
    <cellStyle name="Total 31 3 2 2" xfId="19114"/>
    <cellStyle name="Total 31 3 3" xfId="19115"/>
    <cellStyle name="Total 31 3 3 2" xfId="19116"/>
    <cellStyle name="Total 31 3 4" xfId="19117"/>
    <cellStyle name="Total 31 4" xfId="19118"/>
    <cellStyle name="Total 31 4 2" xfId="19119"/>
    <cellStyle name="Total 31 4 2 2" xfId="19120"/>
    <cellStyle name="Total 31 4 3" xfId="19121"/>
    <cellStyle name="Total 31 4 3 2" xfId="19122"/>
    <cellStyle name="Total 31 4 4" xfId="19123"/>
    <cellStyle name="Total 31 5" xfId="19124"/>
    <cellStyle name="Total 31 5 2" xfId="19125"/>
    <cellStyle name="Total 31 5 2 2" xfId="19126"/>
    <cellStyle name="Total 31 5 3" xfId="19127"/>
    <cellStyle name="Total 31 5 3 2" xfId="19128"/>
    <cellStyle name="Total 31 5 4" xfId="19129"/>
    <cellStyle name="Total 31 5 4 2" xfId="19130"/>
    <cellStyle name="Total 31 5 5" xfId="19131"/>
    <cellStyle name="Total 31 6" xfId="19132"/>
    <cellStyle name="Total 31 6 2" xfId="19133"/>
    <cellStyle name="Total 31 6 2 2" xfId="19134"/>
    <cellStyle name="Total 31 6 3" xfId="19135"/>
    <cellStyle name="Total 31 6 3 2" xfId="19136"/>
    <cellStyle name="Total 31 6 4" xfId="19137"/>
    <cellStyle name="Total 31 7" xfId="19138"/>
    <cellStyle name="Total 31 7 2" xfId="19139"/>
    <cellStyle name="Total 31 8" xfId="19140"/>
    <cellStyle name="Total 31 8 2" xfId="19141"/>
    <cellStyle name="Total 31 9" xfId="19142"/>
    <cellStyle name="Total 31 9 2" xfId="19143"/>
    <cellStyle name="Total 32" xfId="19144"/>
    <cellStyle name="Total 32 10" xfId="19145"/>
    <cellStyle name="Total 32 11" xfId="19146"/>
    <cellStyle name="Total 32 12" xfId="19147"/>
    <cellStyle name="Total 32 2" xfId="19148"/>
    <cellStyle name="Total 32 2 2" xfId="19149"/>
    <cellStyle name="Total 32 2 2 2" xfId="19150"/>
    <cellStyle name="Total 32 2 3" xfId="19151"/>
    <cellStyle name="Total 32 2 3 2" xfId="19152"/>
    <cellStyle name="Total 32 2 4" xfId="19153"/>
    <cellStyle name="Total 32 2 5" xfId="19154"/>
    <cellStyle name="Total 32 3" xfId="19155"/>
    <cellStyle name="Total 32 3 2" xfId="19156"/>
    <cellStyle name="Total 32 3 2 2" xfId="19157"/>
    <cellStyle name="Total 32 3 3" xfId="19158"/>
    <cellStyle name="Total 32 3 3 2" xfId="19159"/>
    <cellStyle name="Total 32 3 4" xfId="19160"/>
    <cellStyle name="Total 32 4" xfId="19161"/>
    <cellStyle name="Total 32 4 2" xfId="19162"/>
    <cellStyle name="Total 32 4 2 2" xfId="19163"/>
    <cellStyle name="Total 32 4 3" xfId="19164"/>
    <cellStyle name="Total 32 4 3 2" xfId="19165"/>
    <cellStyle name="Total 32 4 4" xfId="19166"/>
    <cellStyle name="Total 32 5" xfId="19167"/>
    <cellStyle name="Total 32 5 2" xfId="19168"/>
    <cellStyle name="Total 32 5 2 2" xfId="19169"/>
    <cellStyle name="Total 32 5 3" xfId="19170"/>
    <cellStyle name="Total 32 5 3 2" xfId="19171"/>
    <cellStyle name="Total 32 5 4" xfId="19172"/>
    <cellStyle name="Total 32 5 4 2" xfId="19173"/>
    <cellStyle name="Total 32 5 5" xfId="19174"/>
    <cellStyle name="Total 32 6" xfId="19175"/>
    <cellStyle name="Total 32 6 2" xfId="19176"/>
    <cellStyle name="Total 32 6 2 2" xfId="19177"/>
    <cellStyle name="Total 32 6 3" xfId="19178"/>
    <cellStyle name="Total 32 6 3 2" xfId="19179"/>
    <cellStyle name="Total 32 6 4" xfId="19180"/>
    <cellStyle name="Total 32 7" xfId="19181"/>
    <cellStyle name="Total 32 7 2" xfId="19182"/>
    <cellStyle name="Total 32 8" xfId="19183"/>
    <cellStyle name="Total 32 8 2" xfId="19184"/>
    <cellStyle name="Total 32 9" xfId="19185"/>
    <cellStyle name="Total 32 9 2" xfId="19186"/>
    <cellStyle name="Total 33" xfId="19187"/>
    <cellStyle name="Total 33 10" xfId="19188"/>
    <cellStyle name="Total 33 11" xfId="19189"/>
    <cellStyle name="Total 33 12" xfId="19190"/>
    <cellStyle name="Total 33 2" xfId="19191"/>
    <cellStyle name="Total 33 2 2" xfId="19192"/>
    <cellStyle name="Total 33 2 2 2" xfId="19193"/>
    <cellStyle name="Total 33 2 3" xfId="19194"/>
    <cellStyle name="Total 33 2 3 2" xfId="19195"/>
    <cellStyle name="Total 33 2 4" xfId="19196"/>
    <cellStyle name="Total 33 2 5" xfId="19197"/>
    <cellStyle name="Total 33 3" xfId="19198"/>
    <cellStyle name="Total 33 3 2" xfId="19199"/>
    <cellStyle name="Total 33 3 2 2" xfId="19200"/>
    <cellStyle name="Total 33 3 3" xfId="19201"/>
    <cellStyle name="Total 33 3 3 2" xfId="19202"/>
    <cellStyle name="Total 33 3 4" xfId="19203"/>
    <cellStyle name="Total 33 4" xfId="19204"/>
    <cellStyle name="Total 33 4 2" xfId="19205"/>
    <cellStyle name="Total 33 4 2 2" xfId="19206"/>
    <cellStyle name="Total 33 4 3" xfId="19207"/>
    <cellStyle name="Total 33 4 3 2" xfId="19208"/>
    <cellStyle name="Total 33 4 4" xfId="19209"/>
    <cellStyle name="Total 33 5" xfId="19210"/>
    <cellStyle name="Total 33 5 2" xfId="19211"/>
    <cellStyle name="Total 33 5 2 2" xfId="19212"/>
    <cellStyle name="Total 33 5 3" xfId="19213"/>
    <cellStyle name="Total 33 5 3 2" xfId="19214"/>
    <cellStyle name="Total 33 5 4" xfId="19215"/>
    <cellStyle name="Total 33 5 4 2" xfId="19216"/>
    <cellStyle name="Total 33 5 5" xfId="19217"/>
    <cellStyle name="Total 33 6" xfId="19218"/>
    <cellStyle name="Total 33 6 2" xfId="19219"/>
    <cellStyle name="Total 33 6 2 2" xfId="19220"/>
    <cellStyle name="Total 33 6 3" xfId="19221"/>
    <cellStyle name="Total 33 6 3 2" xfId="19222"/>
    <cellStyle name="Total 33 6 4" xfId="19223"/>
    <cellStyle name="Total 33 7" xfId="19224"/>
    <cellStyle name="Total 33 7 2" xfId="19225"/>
    <cellStyle name="Total 33 8" xfId="19226"/>
    <cellStyle name="Total 33 8 2" xfId="19227"/>
    <cellStyle name="Total 33 9" xfId="19228"/>
    <cellStyle name="Total 33 9 2" xfId="19229"/>
    <cellStyle name="Total 34" xfId="19230"/>
    <cellStyle name="Total 34 10" xfId="19231"/>
    <cellStyle name="Total 34 11" xfId="19232"/>
    <cellStyle name="Total 34 12" xfId="19233"/>
    <cellStyle name="Total 34 2" xfId="19234"/>
    <cellStyle name="Total 34 2 2" xfId="19235"/>
    <cellStyle name="Total 34 2 2 2" xfId="19236"/>
    <cellStyle name="Total 34 2 3" xfId="19237"/>
    <cellStyle name="Total 34 2 3 2" xfId="19238"/>
    <cellStyle name="Total 34 2 4" xfId="19239"/>
    <cellStyle name="Total 34 2 5" xfId="19240"/>
    <cellStyle name="Total 34 3" xfId="19241"/>
    <cellStyle name="Total 34 3 2" xfId="19242"/>
    <cellStyle name="Total 34 3 2 2" xfId="19243"/>
    <cellStyle name="Total 34 3 3" xfId="19244"/>
    <cellStyle name="Total 34 3 3 2" xfId="19245"/>
    <cellStyle name="Total 34 3 4" xfId="19246"/>
    <cellStyle name="Total 34 4" xfId="19247"/>
    <cellStyle name="Total 34 4 2" xfId="19248"/>
    <cellStyle name="Total 34 4 2 2" xfId="19249"/>
    <cellStyle name="Total 34 4 3" xfId="19250"/>
    <cellStyle name="Total 34 4 3 2" xfId="19251"/>
    <cellStyle name="Total 34 4 4" xfId="19252"/>
    <cellStyle name="Total 34 5" xfId="19253"/>
    <cellStyle name="Total 34 5 2" xfId="19254"/>
    <cellStyle name="Total 34 5 2 2" xfId="19255"/>
    <cellStyle name="Total 34 5 3" xfId="19256"/>
    <cellStyle name="Total 34 5 3 2" xfId="19257"/>
    <cellStyle name="Total 34 5 4" xfId="19258"/>
    <cellStyle name="Total 34 5 4 2" xfId="19259"/>
    <cellStyle name="Total 34 5 5" xfId="19260"/>
    <cellStyle name="Total 34 6" xfId="19261"/>
    <cellStyle name="Total 34 6 2" xfId="19262"/>
    <cellStyle name="Total 34 6 2 2" xfId="19263"/>
    <cellStyle name="Total 34 6 3" xfId="19264"/>
    <cellStyle name="Total 34 6 3 2" xfId="19265"/>
    <cellStyle name="Total 34 6 4" xfId="19266"/>
    <cellStyle name="Total 34 7" xfId="19267"/>
    <cellStyle name="Total 34 7 2" xfId="19268"/>
    <cellStyle name="Total 34 8" xfId="19269"/>
    <cellStyle name="Total 34 8 2" xfId="19270"/>
    <cellStyle name="Total 34 9" xfId="19271"/>
    <cellStyle name="Total 34 9 2" xfId="19272"/>
    <cellStyle name="Total 35" xfId="19273"/>
    <cellStyle name="Total 35 10" xfId="19274"/>
    <cellStyle name="Total 35 11" xfId="19275"/>
    <cellStyle name="Total 35 12" xfId="19276"/>
    <cellStyle name="Total 35 2" xfId="19277"/>
    <cellStyle name="Total 35 2 2" xfId="19278"/>
    <cellStyle name="Total 35 2 2 2" xfId="19279"/>
    <cellStyle name="Total 35 2 3" xfId="19280"/>
    <cellStyle name="Total 35 2 3 2" xfId="19281"/>
    <cellStyle name="Total 35 2 4" xfId="19282"/>
    <cellStyle name="Total 35 2 5" xfId="19283"/>
    <cellStyle name="Total 35 3" xfId="19284"/>
    <cellStyle name="Total 35 3 2" xfId="19285"/>
    <cellStyle name="Total 35 3 2 2" xfId="19286"/>
    <cellStyle name="Total 35 3 3" xfId="19287"/>
    <cellStyle name="Total 35 3 3 2" xfId="19288"/>
    <cellStyle name="Total 35 3 4" xfId="19289"/>
    <cellStyle name="Total 35 4" xfId="19290"/>
    <cellStyle name="Total 35 4 2" xfId="19291"/>
    <cellStyle name="Total 35 4 2 2" xfId="19292"/>
    <cellStyle name="Total 35 4 3" xfId="19293"/>
    <cellStyle name="Total 35 4 3 2" xfId="19294"/>
    <cellStyle name="Total 35 4 4" xfId="19295"/>
    <cellStyle name="Total 35 5" xfId="19296"/>
    <cellStyle name="Total 35 5 2" xfId="19297"/>
    <cellStyle name="Total 35 5 2 2" xfId="19298"/>
    <cellStyle name="Total 35 5 3" xfId="19299"/>
    <cellStyle name="Total 35 5 3 2" xfId="19300"/>
    <cellStyle name="Total 35 5 4" xfId="19301"/>
    <cellStyle name="Total 35 5 4 2" xfId="19302"/>
    <cellStyle name="Total 35 5 5" xfId="19303"/>
    <cellStyle name="Total 35 6" xfId="19304"/>
    <cellStyle name="Total 35 6 2" xfId="19305"/>
    <cellStyle name="Total 35 6 2 2" xfId="19306"/>
    <cellStyle name="Total 35 6 3" xfId="19307"/>
    <cellStyle name="Total 35 6 3 2" xfId="19308"/>
    <cellStyle name="Total 35 6 4" xfId="19309"/>
    <cellStyle name="Total 35 7" xfId="19310"/>
    <cellStyle name="Total 35 7 2" xfId="19311"/>
    <cellStyle name="Total 35 8" xfId="19312"/>
    <cellStyle name="Total 35 8 2" xfId="19313"/>
    <cellStyle name="Total 35 9" xfId="19314"/>
    <cellStyle name="Total 35 9 2" xfId="19315"/>
    <cellStyle name="Total 36" xfId="19316"/>
    <cellStyle name="Total 36 10" xfId="19317"/>
    <cellStyle name="Total 36 11" xfId="19318"/>
    <cellStyle name="Total 36 12" xfId="19319"/>
    <cellStyle name="Total 36 2" xfId="19320"/>
    <cellStyle name="Total 36 2 2" xfId="19321"/>
    <cellStyle name="Total 36 2 2 2" xfId="19322"/>
    <cellStyle name="Total 36 2 3" xfId="19323"/>
    <cellStyle name="Total 36 2 3 2" xfId="19324"/>
    <cellStyle name="Total 36 2 4" xfId="19325"/>
    <cellStyle name="Total 36 2 5" xfId="19326"/>
    <cellStyle name="Total 36 3" xfId="19327"/>
    <cellStyle name="Total 36 3 2" xfId="19328"/>
    <cellStyle name="Total 36 3 2 2" xfId="19329"/>
    <cellStyle name="Total 36 3 3" xfId="19330"/>
    <cellStyle name="Total 36 3 3 2" xfId="19331"/>
    <cellStyle name="Total 36 3 4" xfId="19332"/>
    <cellStyle name="Total 36 4" xfId="19333"/>
    <cellStyle name="Total 36 4 2" xfId="19334"/>
    <cellStyle name="Total 36 4 2 2" xfId="19335"/>
    <cellStyle name="Total 36 4 3" xfId="19336"/>
    <cellStyle name="Total 36 4 3 2" xfId="19337"/>
    <cellStyle name="Total 36 4 4" xfId="19338"/>
    <cellStyle name="Total 36 5" xfId="19339"/>
    <cellStyle name="Total 36 5 2" xfId="19340"/>
    <cellStyle name="Total 36 5 2 2" xfId="19341"/>
    <cellStyle name="Total 36 5 3" xfId="19342"/>
    <cellStyle name="Total 36 5 3 2" xfId="19343"/>
    <cellStyle name="Total 36 5 4" xfId="19344"/>
    <cellStyle name="Total 36 5 4 2" xfId="19345"/>
    <cellStyle name="Total 36 5 5" xfId="19346"/>
    <cellStyle name="Total 36 6" xfId="19347"/>
    <cellStyle name="Total 36 6 2" xfId="19348"/>
    <cellStyle name="Total 36 6 2 2" xfId="19349"/>
    <cellStyle name="Total 36 6 3" xfId="19350"/>
    <cellStyle name="Total 36 6 3 2" xfId="19351"/>
    <cellStyle name="Total 36 6 4" xfId="19352"/>
    <cellStyle name="Total 36 7" xfId="19353"/>
    <cellStyle name="Total 36 7 2" xfId="19354"/>
    <cellStyle name="Total 36 8" xfId="19355"/>
    <cellStyle name="Total 36 8 2" xfId="19356"/>
    <cellStyle name="Total 36 9" xfId="19357"/>
    <cellStyle name="Total 36 9 2" xfId="19358"/>
    <cellStyle name="Total 37" xfId="19359"/>
    <cellStyle name="Total 37 10" xfId="19360"/>
    <cellStyle name="Total 37 11" xfId="19361"/>
    <cellStyle name="Total 37 12" xfId="19362"/>
    <cellStyle name="Total 37 2" xfId="19363"/>
    <cellStyle name="Total 37 2 2" xfId="19364"/>
    <cellStyle name="Total 37 2 2 2" xfId="19365"/>
    <cellStyle name="Total 37 2 3" xfId="19366"/>
    <cellStyle name="Total 37 2 3 2" xfId="19367"/>
    <cellStyle name="Total 37 2 4" xfId="19368"/>
    <cellStyle name="Total 37 2 5" xfId="19369"/>
    <cellStyle name="Total 37 3" xfId="19370"/>
    <cellStyle name="Total 37 3 2" xfId="19371"/>
    <cellStyle name="Total 37 3 2 2" xfId="19372"/>
    <cellStyle name="Total 37 3 3" xfId="19373"/>
    <cellStyle name="Total 37 3 3 2" xfId="19374"/>
    <cellStyle name="Total 37 3 4" xfId="19375"/>
    <cellStyle name="Total 37 4" xfId="19376"/>
    <cellStyle name="Total 37 4 2" xfId="19377"/>
    <cellStyle name="Total 37 4 2 2" xfId="19378"/>
    <cellStyle name="Total 37 4 3" xfId="19379"/>
    <cellStyle name="Total 37 4 3 2" xfId="19380"/>
    <cellStyle name="Total 37 4 4" xfId="19381"/>
    <cellStyle name="Total 37 5" xfId="19382"/>
    <cellStyle name="Total 37 5 2" xfId="19383"/>
    <cellStyle name="Total 37 5 2 2" xfId="19384"/>
    <cellStyle name="Total 37 5 3" xfId="19385"/>
    <cellStyle name="Total 37 5 3 2" xfId="19386"/>
    <cellStyle name="Total 37 5 4" xfId="19387"/>
    <cellStyle name="Total 37 5 4 2" xfId="19388"/>
    <cellStyle name="Total 37 5 5" xfId="19389"/>
    <cellStyle name="Total 37 6" xfId="19390"/>
    <cellStyle name="Total 37 6 2" xfId="19391"/>
    <cellStyle name="Total 37 6 2 2" xfId="19392"/>
    <cellStyle name="Total 37 6 3" xfId="19393"/>
    <cellStyle name="Total 37 6 3 2" xfId="19394"/>
    <cellStyle name="Total 37 6 4" xfId="19395"/>
    <cellStyle name="Total 37 7" xfId="19396"/>
    <cellStyle name="Total 37 7 2" xfId="19397"/>
    <cellStyle name="Total 37 8" xfId="19398"/>
    <cellStyle name="Total 37 8 2" xfId="19399"/>
    <cellStyle name="Total 37 9" xfId="19400"/>
    <cellStyle name="Total 37 9 2" xfId="19401"/>
    <cellStyle name="Total 38" xfId="19402"/>
    <cellStyle name="Total 38 10" xfId="19403"/>
    <cellStyle name="Total 38 11" xfId="19404"/>
    <cellStyle name="Total 38 12" xfId="19405"/>
    <cellStyle name="Total 38 2" xfId="19406"/>
    <cellStyle name="Total 38 2 2" xfId="19407"/>
    <cellStyle name="Total 38 2 2 2" xfId="19408"/>
    <cellStyle name="Total 38 2 3" xfId="19409"/>
    <cellStyle name="Total 38 2 3 2" xfId="19410"/>
    <cellStyle name="Total 38 2 4" xfId="19411"/>
    <cellStyle name="Total 38 2 5" xfId="19412"/>
    <cellStyle name="Total 38 3" xfId="19413"/>
    <cellStyle name="Total 38 3 2" xfId="19414"/>
    <cellStyle name="Total 38 3 2 2" xfId="19415"/>
    <cellStyle name="Total 38 3 3" xfId="19416"/>
    <cellStyle name="Total 38 3 3 2" xfId="19417"/>
    <cellStyle name="Total 38 3 4" xfId="19418"/>
    <cellStyle name="Total 38 4" xfId="19419"/>
    <cellStyle name="Total 38 4 2" xfId="19420"/>
    <cellStyle name="Total 38 4 2 2" xfId="19421"/>
    <cellStyle name="Total 38 4 3" xfId="19422"/>
    <cellStyle name="Total 38 4 3 2" xfId="19423"/>
    <cellStyle name="Total 38 4 4" xfId="19424"/>
    <cellStyle name="Total 38 5" xfId="19425"/>
    <cellStyle name="Total 38 5 2" xfId="19426"/>
    <cellStyle name="Total 38 5 2 2" xfId="19427"/>
    <cellStyle name="Total 38 5 3" xfId="19428"/>
    <cellStyle name="Total 38 5 3 2" xfId="19429"/>
    <cellStyle name="Total 38 5 4" xfId="19430"/>
    <cellStyle name="Total 38 5 4 2" xfId="19431"/>
    <cellStyle name="Total 38 5 5" xfId="19432"/>
    <cellStyle name="Total 38 6" xfId="19433"/>
    <cellStyle name="Total 38 6 2" xfId="19434"/>
    <cellStyle name="Total 38 6 2 2" xfId="19435"/>
    <cellStyle name="Total 38 6 3" xfId="19436"/>
    <cellStyle name="Total 38 6 3 2" xfId="19437"/>
    <cellStyle name="Total 38 6 4" xfId="19438"/>
    <cellStyle name="Total 38 7" xfId="19439"/>
    <cellStyle name="Total 38 7 2" xfId="19440"/>
    <cellStyle name="Total 38 8" xfId="19441"/>
    <cellStyle name="Total 38 8 2" xfId="19442"/>
    <cellStyle name="Total 38 9" xfId="19443"/>
    <cellStyle name="Total 38 9 2" xfId="19444"/>
    <cellStyle name="Total 39" xfId="19445"/>
    <cellStyle name="Total 39 10" xfId="19446"/>
    <cellStyle name="Total 39 11" xfId="19447"/>
    <cellStyle name="Total 39 12" xfId="19448"/>
    <cellStyle name="Total 39 2" xfId="19449"/>
    <cellStyle name="Total 39 2 2" xfId="19450"/>
    <cellStyle name="Total 39 2 2 2" xfId="19451"/>
    <cellStyle name="Total 39 2 3" xfId="19452"/>
    <cellStyle name="Total 39 2 3 2" xfId="19453"/>
    <cellStyle name="Total 39 2 4" xfId="19454"/>
    <cellStyle name="Total 39 2 5" xfId="19455"/>
    <cellStyle name="Total 39 3" xfId="19456"/>
    <cellStyle name="Total 39 3 2" xfId="19457"/>
    <cellStyle name="Total 39 3 2 2" xfId="19458"/>
    <cellStyle name="Total 39 3 3" xfId="19459"/>
    <cellStyle name="Total 39 3 3 2" xfId="19460"/>
    <cellStyle name="Total 39 3 4" xfId="19461"/>
    <cellStyle name="Total 39 4" xfId="19462"/>
    <cellStyle name="Total 39 4 2" xfId="19463"/>
    <cellStyle name="Total 39 4 2 2" xfId="19464"/>
    <cellStyle name="Total 39 4 3" xfId="19465"/>
    <cellStyle name="Total 39 4 3 2" xfId="19466"/>
    <cellStyle name="Total 39 4 4" xfId="19467"/>
    <cellStyle name="Total 39 5" xfId="19468"/>
    <cellStyle name="Total 39 5 2" xfId="19469"/>
    <cellStyle name="Total 39 5 2 2" xfId="19470"/>
    <cellStyle name="Total 39 5 3" xfId="19471"/>
    <cellStyle name="Total 39 5 3 2" xfId="19472"/>
    <cellStyle name="Total 39 5 4" xfId="19473"/>
    <cellStyle name="Total 39 5 4 2" xfId="19474"/>
    <cellStyle name="Total 39 5 5" xfId="19475"/>
    <cellStyle name="Total 39 6" xfId="19476"/>
    <cellStyle name="Total 39 6 2" xfId="19477"/>
    <cellStyle name="Total 39 6 2 2" xfId="19478"/>
    <cellStyle name="Total 39 6 3" xfId="19479"/>
    <cellStyle name="Total 39 6 3 2" xfId="19480"/>
    <cellStyle name="Total 39 6 4" xfId="19481"/>
    <cellStyle name="Total 39 7" xfId="19482"/>
    <cellStyle name="Total 39 7 2" xfId="19483"/>
    <cellStyle name="Total 39 8" xfId="19484"/>
    <cellStyle name="Total 39 8 2" xfId="19485"/>
    <cellStyle name="Total 39 9" xfId="19486"/>
    <cellStyle name="Total 39 9 2" xfId="19487"/>
    <cellStyle name="Total 4" xfId="19488"/>
    <cellStyle name="Total 4 10" xfId="19489"/>
    <cellStyle name="Total 4 10 2" xfId="19490"/>
    <cellStyle name="Total 4 11" xfId="19491"/>
    <cellStyle name="Total 4 12" xfId="19492"/>
    <cellStyle name="Total 4 13" xfId="19493"/>
    <cellStyle name="Total 4 2" xfId="19494"/>
    <cellStyle name="Total 4 2 10" xfId="19495"/>
    <cellStyle name="Total 4 2 2" xfId="19496"/>
    <cellStyle name="Total 4 2 2 2" xfId="19497"/>
    <cellStyle name="Total 4 2 2 2 2" xfId="19498"/>
    <cellStyle name="Total 4 2 2 3" xfId="19499"/>
    <cellStyle name="Total 4 2 2 3 2" xfId="19500"/>
    <cellStyle name="Total 4 2 2 4" xfId="19501"/>
    <cellStyle name="Total 4 2 3" xfId="19502"/>
    <cellStyle name="Total 4 2 3 2" xfId="19503"/>
    <cellStyle name="Total 4 2 3 2 2" xfId="19504"/>
    <cellStyle name="Total 4 2 3 3" xfId="19505"/>
    <cellStyle name="Total 4 2 3 3 2" xfId="19506"/>
    <cellStyle name="Total 4 2 3 4" xfId="19507"/>
    <cellStyle name="Total 4 2 4" xfId="19508"/>
    <cellStyle name="Total 4 2 4 2" xfId="19509"/>
    <cellStyle name="Total 4 2 4 2 2" xfId="19510"/>
    <cellStyle name="Total 4 2 4 3" xfId="19511"/>
    <cellStyle name="Total 4 2 4 3 2" xfId="19512"/>
    <cellStyle name="Total 4 2 4 4" xfId="19513"/>
    <cellStyle name="Total 4 2 4 4 2" xfId="19514"/>
    <cellStyle name="Total 4 2 4 5" xfId="19515"/>
    <cellStyle name="Total 4 2 5" xfId="19516"/>
    <cellStyle name="Total 4 2 5 2" xfId="19517"/>
    <cellStyle name="Total 4 2 5 2 2" xfId="19518"/>
    <cellStyle name="Total 4 2 5 3" xfId="19519"/>
    <cellStyle name="Total 4 2 5 3 2" xfId="19520"/>
    <cellStyle name="Total 4 2 5 4" xfId="19521"/>
    <cellStyle name="Total 4 2 6" xfId="19522"/>
    <cellStyle name="Total 4 2 6 2" xfId="19523"/>
    <cellStyle name="Total 4 2 7" xfId="19524"/>
    <cellStyle name="Total 4 2 7 2" xfId="19525"/>
    <cellStyle name="Total 4 2 8" xfId="19526"/>
    <cellStyle name="Total 4 2 8 2" xfId="19527"/>
    <cellStyle name="Total 4 2 9" xfId="19528"/>
    <cellStyle name="Total 4 3" xfId="19529"/>
    <cellStyle name="Total 4 3 2" xfId="19530"/>
    <cellStyle name="Total 4 3 2 2" xfId="19531"/>
    <cellStyle name="Total 4 3 3" xfId="19532"/>
    <cellStyle name="Total 4 3 3 2" xfId="19533"/>
    <cellStyle name="Total 4 3 4" xfId="19534"/>
    <cellStyle name="Total 4 3 5" xfId="19535"/>
    <cellStyle name="Total 4 4" xfId="19536"/>
    <cellStyle name="Total 4 4 2" xfId="19537"/>
    <cellStyle name="Total 4 4 2 2" xfId="19538"/>
    <cellStyle name="Total 4 4 3" xfId="19539"/>
    <cellStyle name="Total 4 4 3 2" xfId="19540"/>
    <cellStyle name="Total 4 4 4" xfId="19541"/>
    <cellStyle name="Total 4 5" xfId="19542"/>
    <cellStyle name="Total 4 5 2" xfId="19543"/>
    <cellStyle name="Total 4 5 2 2" xfId="19544"/>
    <cellStyle name="Total 4 5 3" xfId="19545"/>
    <cellStyle name="Total 4 5 3 2" xfId="19546"/>
    <cellStyle name="Total 4 5 4" xfId="19547"/>
    <cellStyle name="Total 4 6" xfId="19548"/>
    <cellStyle name="Total 4 6 2" xfId="19549"/>
    <cellStyle name="Total 4 6 2 2" xfId="19550"/>
    <cellStyle name="Total 4 6 3" xfId="19551"/>
    <cellStyle name="Total 4 6 3 2" xfId="19552"/>
    <cellStyle name="Total 4 6 4" xfId="19553"/>
    <cellStyle name="Total 4 6 4 2" xfId="19554"/>
    <cellStyle name="Total 4 6 5" xfId="19555"/>
    <cellStyle name="Total 4 7" xfId="19556"/>
    <cellStyle name="Total 4 7 2" xfId="19557"/>
    <cellStyle name="Total 4 7 2 2" xfId="19558"/>
    <cellStyle name="Total 4 7 3" xfId="19559"/>
    <cellStyle name="Total 4 7 3 2" xfId="19560"/>
    <cellStyle name="Total 4 7 4" xfId="19561"/>
    <cellStyle name="Total 4 8" xfId="19562"/>
    <cellStyle name="Total 4 8 2" xfId="19563"/>
    <cellStyle name="Total 4 9" xfId="19564"/>
    <cellStyle name="Total 4 9 2" xfId="19565"/>
    <cellStyle name="Total 40" xfId="19566"/>
    <cellStyle name="Total 40 10" xfId="19567"/>
    <cellStyle name="Total 40 11" xfId="19568"/>
    <cellStyle name="Total 40 12" xfId="19569"/>
    <cellStyle name="Total 40 2" xfId="19570"/>
    <cellStyle name="Total 40 2 2" xfId="19571"/>
    <cellStyle name="Total 40 2 2 2" xfId="19572"/>
    <cellStyle name="Total 40 2 3" xfId="19573"/>
    <cellStyle name="Total 40 2 3 2" xfId="19574"/>
    <cellStyle name="Total 40 2 4" xfId="19575"/>
    <cellStyle name="Total 40 2 5" xfId="19576"/>
    <cellStyle name="Total 40 3" xfId="19577"/>
    <cellStyle name="Total 40 3 2" xfId="19578"/>
    <cellStyle name="Total 40 3 2 2" xfId="19579"/>
    <cellStyle name="Total 40 3 3" xfId="19580"/>
    <cellStyle name="Total 40 3 3 2" xfId="19581"/>
    <cellStyle name="Total 40 3 4" xfId="19582"/>
    <cellStyle name="Total 40 4" xfId="19583"/>
    <cellStyle name="Total 40 4 2" xfId="19584"/>
    <cellStyle name="Total 40 4 2 2" xfId="19585"/>
    <cellStyle name="Total 40 4 3" xfId="19586"/>
    <cellStyle name="Total 40 4 3 2" xfId="19587"/>
    <cellStyle name="Total 40 4 4" xfId="19588"/>
    <cellStyle name="Total 40 5" xfId="19589"/>
    <cellStyle name="Total 40 5 2" xfId="19590"/>
    <cellStyle name="Total 40 5 2 2" xfId="19591"/>
    <cellStyle name="Total 40 5 3" xfId="19592"/>
    <cellStyle name="Total 40 5 3 2" xfId="19593"/>
    <cellStyle name="Total 40 5 4" xfId="19594"/>
    <cellStyle name="Total 40 5 4 2" xfId="19595"/>
    <cellStyle name="Total 40 5 5" xfId="19596"/>
    <cellStyle name="Total 40 6" xfId="19597"/>
    <cellStyle name="Total 40 6 2" xfId="19598"/>
    <cellStyle name="Total 40 6 2 2" xfId="19599"/>
    <cellStyle name="Total 40 6 3" xfId="19600"/>
    <cellStyle name="Total 40 6 3 2" xfId="19601"/>
    <cellStyle name="Total 40 6 4" xfId="19602"/>
    <cellStyle name="Total 40 7" xfId="19603"/>
    <cellStyle name="Total 40 7 2" xfId="19604"/>
    <cellStyle name="Total 40 8" xfId="19605"/>
    <cellStyle name="Total 40 8 2" xfId="19606"/>
    <cellStyle name="Total 40 9" xfId="19607"/>
    <cellStyle name="Total 40 9 2" xfId="19608"/>
    <cellStyle name="Total 41" xfId="19609"/>
    <cellStyle name="Total 41 10" xfId="19610"/>
    <cellStyle name="Total 41 11" xfId="19611"/>
    <cellStyle name="Total 41 12" xfId="19612"/>
    <cellStyle name="Total 41 2" xfId="19613"/>
    <cellStyle name="Total 41 2 2" xfId="19614"/>
    <cellStyle name="Total 41 2 2 2" xfId="19615"/>
    <cellStyle name="Total 41 2 3" xfId="19616"/>
    <cellStyle name="Total 41 2 3 2" xfId="19617"/>
    <cellStyle name="Total 41 2 4" xfId="19618"/>
    <cellStyle name="Total 41 2 5" xfId="19619"/>
    <cellStyle name="Total 41 3" xfId="19620"/>
    <cellStyle name="Total 41 3 2" xfId="19621"/>
    <cellStyle name="Total 41 3 2 2" xfId="19622"/>
    <cellStyle name="Total 41 3 3" xfId="19623"/>
    <cellStyle name="Total 41 3 3 2" xfId="19624"/>
    <cellStyle name="Total 41 3 4" xfId="19625"/>
    <cellStyle name="Total 41 4" xfId="19626"/>
    <cellStyle name="Total 41 4 2" xfId="19627"/>
    <cellStyle name="Total 41 4 2 2" xfId="19628"/>
    <cellStyle name="Total 41 4 3" xfId="19629"/>
    <cellStyle name="Total 41 4 3 2" xfId="19630"/>
    <cellStyle name="Total 41 4 4" xfId="19631"/>
    <cellStyle name="Total 41 5" xfId="19632"/>
    <cellStyle name="Total 41 5 2" xfId="19633"/>
    <cellStyle name="Total 41 5 2 2" xfId="19634"/>
    <cellStyle name="Total 41 5 3" xfId="19635"/>
    <cellStyle name="Total 41 5 3 2" xfId="19636"/>
    <cellStyle name="Total 41 5 4" xfId="19637"/>
    <cellStyle name="Total 41 5 4 2" xfId="19638"/>
    <cellStyle name="Total 41 5 5" xfId="19639"/>
    <cellStyle name="Total 41 6" xfId="19640"/>
    <cellStyle name="Total 41 6 2" xfId="19641"/>
    <cellStyle name="Total 41 6 2 2" xfId="19642"/>
    <cellStyle name="Total 41 6 3" xfId="19643"/>
    <cellStyle name="Total 41 6 3 2" xfId="19644"/>
    <cellStyle name="Total 41 6 4" xfId="19645"/>
    <cellStyle name="Total 41 7" xfId="19646"/>
    <cellStyle name="Total 41 7 2" xfId="19647"/>
    <cellStyle name="Total 41 8" xfId="19648"/>
    <cellStyle name="Total 41 8 2" xfId="19649"/>
    <cellStyle name="Total 41 9" xfId="19650"/>
    <cellStyle name="Total 41 9 2" xfId="19651"/>
    <cellStyle name="Total 42" xfId="19652"/>
    <cellStyle name="Total 42 10" xfId="19653"/>
    <cellStyle name="Total 42 11" xfId="19654"/>
    <cellStyle name="Total 42 12" xfId="19655"/>
    <cellStyle name="Total 42 2" xfId="19656"/>
    <cellStyle name="Total 42 2 2" xfId="19657"/>
    <cellStyle name="Total 42 2 2 2" xfId="19658"/>
    <cellStyle name="Total 42 2 3" xfId="19659"/>
    <cellStyle name="Total 42 2 3 2" xfId="19660"/>
    <cellStyle name="Total 42 2 4" xfId="19661"/>
    <cellStyle name="Total 42 2 5" xfId="19662"/>
    <cellStyle name="Total 42 3" xfId="19663"/>
    <cellStyle name="Total 42 3 2" xfId="19664"/>
    <cellStyle name="Total 42 3 2 2" xfId="19665"/>
    <cellStyle name="Total 42 3 3" xfId="19666"/>
    <cellStyle name="Total 42 3 3 2" xfId="19667"/>
    <cellStyle name="Total 42 3 4" xfId="19668"/>
    <cellStyle name="Total 42 4" xfId="19669"/>
    <cellStyle name="Total 42 4 2" xfId="19670"/>
    <cellStyle name="Total 42 4 2 2" xfId="19671"/>
    <cellStyle name="Total 42 4 3" xfId="19672"/>
    <cellStyle name="Total 42 4 3 2" xfId="19673"/>
    <cellStyle name="Total 42 4 4" xfId="19674"/>
    <cellStyle name="Total 42 5" xfId="19675"/>
    <cellStyle name="Total 42 5 2" xfId="19676"/>
    <cellStyle name="Total 42 5 2 2" xfId="19677"/>
    <cellStyle name="Total 42 5 3" xfId="19678"/>
    <cellStyle name="Total 42 5 3 2" xfId="19679"/>
    <cellStyle name="Total 42 5 4" xfId="19680"/>
    <cellStyle name="Total 42 5 4 2" xfId="19681"/>
    <cellStyle name="Total 42 5 5" xfId="19682"/>
    <cellStyle name="Total 42 6" xfId="19683"/>
    <cellStyle name="Total 42 6 2" xfId="19684"/>
    <cellStyle name="Total 42 6 2 2" xfId="19685"/>
    <cellStyle name="Total 42 6 3" xfId="19686"/>
    <cellStyle name="Total 42 6 3 2" xfId="19687"/>
    <cellStyle name="Total 42 6 4" xfId="19688"/>
    <cellStyle name="Total 42 7" xfId="19689"/>
    <cellStyle name="Total 42 7 2" xfId="19690"/>
    <cellStyle name="Total 42 8" xfId="19691"/>
    <cellStyle name="Total 42 8 2" xfId="19692"/>
    <cellStyle name="Total 42 9" xfId="19693"/>
    <cellStyle name="Total 42 9 2" xfId="19694"/>
    <cellStyle name="Total 5" xfId="19695"/>
    <cellStyle name="Total 5 10" xfId="19696"/>
    <cellStyle name="Total 5 10 2" xfId="19697"/>
    <cellStyle name="Total 5 11" xfId="19698"/>
    <cellStyle name="Total 5 12" xfId="19699"/>
    <cellStyle name="Total 5 13" xfId="19700"/>
    <cellStyle name="Total 5 2" xfId="19701"/>
    <cellStyle name="Total 5 2 10" xfId="19702"/>
    <cellStyle name="Total 5 2 2" xfId="19703"/>
    <cellStyle name="Total 5 2 2 2" xfId="19704"/>
    <cellStyle name="Total 5 2 2 2 2" xfId="19705"/>
    <cellStyle name="Total 5 2 2 3" xfId="19706"/>
    <cellStyle name="Total 5 2 2 3 2" xfId="19707"/>
    <cellStyle name="Total 5 2 2 4" xfId="19708"/>
    <cellStyle name="Total 5 2 3" xfId="19709"/>
    <cellStyle name="Total 5 2 3 2" xfId="19710"/>
    <cellStyle name="Total 5 2 3 2 2" xfId="19711"/>
    <cellStyle name="Total 5 2 3 3" xfId="19712"/>
    <cellStyle name="Total 5 2 3 3 2" xfId="19713"/>
    <cellStyle name="Total 5 2 3 4" xfId="19714"/>
    <cellStyle name="Total 5 2 4" xfId="19715"/>
    <cellStyle name="Total 5 2 4 2" xfId="19716"/>
    <cellStyle name="Total 5 2 4 2 2" xfId="19717"/>
    <cellStyle name="Total 5 2 4 3" xfId="19718"/>
    <cellStyle name="Total 5 2 4 3 2" xfId="19719"/>
    <cellStyle name="Total 5 2 4 4" xfId="19720"/>
    <cellStyle name="Total 5 2 4 4 2" xfId="19721"/>
    <cellStyle name="Total 5 2 4 5" xfId="19722"/>
    <cellStyle name="Total 5 2 5" xfId="19723"/>
    <cellStyle name="Total 5 2 5 2" xfId="19724"/>
    <cellStyle name="Total 5 2 5 2 2" xfId="19725"/>
    <cellStyle name="Total 5 2 5 3" xfId="19726"/>
    <cellStyle name="Total 5 2 5 3 2" xfId="19727"/>
    <cellStyle name="Total 5 2 5 4" xfId="19728"/>
    <cellStyle name="Total 5 2 6" xfId="19729"/>
    <cellStyle name="Total 5 2 6 2" xfId="19730"/>
    <cellStyle name="Total 5 2 7" xfId="19731"/>
    <cellStyle name="Total 5 2 7 2" xfId="19732"/>
    <cellStyle name="Total 5 2 8" xfId="19733"/>
    <cellStyle name="Total 5 2 8 2" xfId="19734"/>
    <cellStyle name="Total 5 2 9" xfId="19735"/>
    <cellStyle name="Total 5 3" xfId="19736"/>
    <cellStyle name="Total 5 3 2" xfId="19737"/>
    <cellStyle name="Total 5 3 2 2" xfId="19738"/>
    <cellStyle name="Total 5 3 3" xfId="19739"/>
    <cellStyle name="Total 5 3 3 2" xfId="19740"/>
    <cellStyle name="Total 5 3 4" xfId="19741"/>
    <cellStyle name="Total 5 3 5" xfId="19742"/>
    <cellStyle name="Total 5 4" xfId="19743"/>
    <cellStyle name="Total 5 4 2" xfId="19744"/>
    <cellStyle name="Total 5 4 2 2" xfId="19745"/>
    <cellStyle name="Total 5 4 3" xfId="19746"/>
    <cellStyle name="Total 5 4 3 2" xfId="19747"/>
    <cellStyle name="Total 5 4 4" xfId="19748"/>
    <cellStyle name="Total 5 5" xfId="19749"/>
    <cellStyle name="Total 5 5 2" xfId="19750"/>
    <cellStyle name="Total 5 5 2 2" xfId="19751"/>
    <cellStyle name="Total 5 5 3" xfId="19752"/>
    <cellStyle name="Total 5 5 3 2" xfId="19753"/>
    <cellStyle name="Total 5 5 4" xfId="19754"/>
    <cellStyle name="Total 5 6" xfId="19755"/>
    <cellStyle name="Total 5 6 2" xfId="19756"/>
    <cellStyle name="Total 5 6 2 2" xfId="19757"/>
    <cellStyle name="Total 5 6 3" xfId="19758"/>
    <cellStyle name="Total 5 6 3 2" xfId="19759"/>
    <cellStyle name="Total 5 6 4" xfId="19760"/>
    <cellStyle name="Total 5 6 4 2" xfId="19761"/>
    <cellStyle name="Total 5 6 5" xfId="19762"/>
    <cellStyle name="Total 5 7" xfId="19763"/>
    <cellStyle name="Total 5 7 2" xfId="19764"/>
    <cellStyle name="Total 5 7 2 2" xfId="19765"/>
    <cellStyle name="Total 5 7 3" xfId="19766"/>
    <cellStyle name="Total 5 7 3 2" xfId="19767"/>
    <cellStyle name="Total 5 7 4" xfId="19768"/>
    <cellStyle name="Total 5 8" xfId="19769"/>
    <cellStyle name="Total 5 8 2" xfId="19770"/>
    <cellStyle name="Total 5 9" xfId="19771"/>
    <cellStyle name="Total 5 9 2" xfId="19772"/>
    <cellStyle name="Total 6" xfId="19773"/>
    <cellStyle name="Total 6 10" xfId="19774"/>
    <cellStyle name="Total 6 10 2" xfId="19775"/>
    <cellStyle name="Total 6 11" xfId="19776"/>
    <cellStyle name="Total 6 12" xfId="19777"/>
    <cellStyle name="Total 6 13" xfId="19778"/>
    <cellStyle name="Total 6 2" xfId="19779"/>
    <cellStyle name="Total 6 2 10" xfId="19780"/>
    <cellStyle name="Total 6 2 2" xfId="19781"/>
    <cellStyle name="Total 6 2 2 2" xfId="19782"/>
    <cellStyle name="Total 6 2 2 2 2" xfId="19783"/>
    <cellStyle name="Total 6 2 2 3" xfId="19784"/>
    <cellStyle name="Total 6 2 2 3 2" xfId="19785"/>
    <cellStyle name="Total 6 2 2 4" xfId="19786"/>
    <cellStyle name="Total 6 2 3" xfId="19787"/>
    <cellStyle name="Total 6 2 3 2" xfId="19788"/>
    <cellStyle name="Total 6 2 3 2 2" xfId="19789"/>
    <cellStyle name="Total 6 2 3 3" xfId="19790"/>
    <cellStyle name="Total 6 2 3 3 2" xfId="19791"/>
    <cellStyle name="Total 6 2 3 4" xfId="19792"/>
    <cellStyle name="Total 6 2 4" xfId="19793"/>
    <cellStyle name="Total 6 2 4 2" xfId="19794"/>
    <cellStyle name="Total 6 2 4 2 2" xfId="19795"/>
    <cellStyle name="Total 6 2 4 3" xfId="19796"/>
    <cellStyle name="Total 6 2 4 3 2" xfId="19797"/>
    <cellStyle name="Total 6 2 4 4" xfId="19798"/>
    <cellStyle name="Total 6 2 4 4 2" xfId="19799"/>
    <cellStyle name="Total 6 2 4 5" xfId="19800"/>
    <cellStyle name="Total 6 2 5" xfId="19801"/>
    <cellStyle name="Total 6 2 5 2" xfId="19802"/>
    <cellStyle name="Total 6 2 5 2 2" xfId="19803"/>
    <cellStyle name="Total 6 2 5 3" xfId="19804"/>
    <cellStyle name="Total 6 2 5 3 2" xfId="19805"/>
    <cellStyle name="Total 6 2 5 4" xfId="19806"/>
    <cellStyle name="Total 6 2 6" xfId="19807"/>
    <cellStyle name="Total 6 2 6 2" xfId="19808"/>
    <cellStyle name="Total 6 2 7" xfId="19809"/>
    <cellStyle name="Total 6 2 7 2" xfId="19810"/>
    <cellStyle name="Total 6 2 8" xfId="19811"/>
    <cellStyle name="Total 6 2 8 2" xfId="19812"/>
    <cellStyle name="Total 6 2 9" xfId="19813"/>
    <cellStyle name="Total 6 3" xfId="19814"/>
    <cellStyle name="Total 6 3 2" xfId="19815"/>
    <cellStyle name="Total 6 3 2 2" xfId="19816"/>
    <cellStyle name="Total 6 3 3" xfId="19817"/>
    <cellStyle name="Total 6 3 3 2" xfId="19818"/>
    <cellStyle name="Total 6 3 4" xfId="19819"/>
    <cellStyle name="Total 6 3 5" xfId="19820"/>
    <cellStyle name="Total 6 4" xfId="19821"/>
    <cellStyle name="Total 6 4 2" xfId="19822"/>
    <cellStyle name="Total 6 4 2 2" xfId="19823"/>
    <cellStyle name="Total 6 4 3" xfId="19824"/>
    <cellStyle name="Total 6 4 3 2" xfId="19825"/>
    <cellStyle name="Total 6 4 4" xfId="19826"/>
    <cellStyle name="Total 6 5" xfId="19827"/>
    <cellStyle name="Total 6 5 2" xfId="19828"/>
    <cellStyle name="Total 6 5 2 2" xfId="19829"/>
    <cellStyle name="Total 6 5 3" xfId="19830"/>
    <cellStyle name="Total 6 5 3 2" xfId="19831"/>
    <cellStyle name="Total 6 5 4" xfId="19832"/>
    <cellStyle name="Total 6 6" xfId="19833"/>
    <cellStyle name="Total 6 6 2" xfId="19834"/>
    <cellStyle name="Total 6 6 2 2" xfId="19835"/>
    <cellStyle name="Total 6 6 3" xfId="19836"/>
    <cellStyle name="Total 6 6 3 2" xfId="19837"/>
    <cellStyle name="Total 6 6 4" xfId="19838"/>
    <cellStyle name="Total 6 6 4 2" xfId="19839"/>
    <cellStyle name="Total 6 6 5" xfId="19840"/>
    <cellStyle name="Total 6 7" xfId="19841"/>
    <cellStyle name="Total 6 7 2" xfId="19842"/>
    <cellStyle name="Total 6 7 2 2" xfId="19843"/>
    <cellStyle name="Total 6 7 3" xfId="19844"/>
    <cellStyle name="Total 6 7 3 2" xfId="19845"/>
    <cellStyle name="Total 6 7 4" xfId="19846"/>
    <cellStyle name="Total 6 8" xfId="19847"/>
    <cellStyle name="Total 6 8 2" xfId="19848"/>
    <cellStyle name="Total 6 9" xfId="19849"/>
    <cellStyle name="Total 6 9 2" xfId="19850"/>
    <cellStyle name="Total 7" xfId="19851"/>
    <cellStyle name="Total 7 10" xfId="19852"/>
    <cellStyle name="Total 7 11" xfId="19853"/>
    <cellStyle name="Total 7 12" xfId="19854"/>
    <cellStyle name="Total 7 2" xfId="19855"/>
    <cellStyle name="Total 7 2 2" xfId="19856"/>
    <cellStyle name="Total 7 2 2 2" xfId="19857"/>
    <cellStyle name="Total 7 2 3" xfId="19858"/>
    <cellStyle name="Total 7 2 3 2" xfId="19859"/>
    <cellStyle name="Total 7 2 4" xfId="19860"/>
    <cellStyle name="Total 7 2 5" xfId="19861"/>
    <cellStyle name="Total 7 3" xfId="19862"/>
    <cellStyle name="Total 7 3 2" xfId="19863"/>
    <cellStyle name="Total 7 3 2 2" xfId="19864"/>
    <cellStyle name="Total 7 3 3" xfId="19865"/>
    <cellStyle name="Total 7 3 3 2" xfId="19866"/>
    <cellStyle name="Total 7 3 4" xfId="19867"/>
    <cellStyle name="Total 7 4" xfId="19868"/>
    <cellStyle name="Total 7 4 2" xfId="19869"/>
    <cellStyle name="Total 7 4 2 2" xfId="19870"/>
    <cellStyle name="Total 7 4 3" xfId="19871"/>
    <cellStyle name="Total 7 4 3 2" xfId="19872"/>
    <cellStyle name="Total 7 4 4" xfId="19873"/>
    <cellStyle name="Total 7 5" xfId="19874"/>
    <cellStyle name="Total 7 5 2" xfId="19875"/>
    <cellStyle name="Total 7 5 2 2" xfId="19876"/>
    <cellStyle name="Total 7 5 3" xfId="19877"/>
    <cellStyle name="Total 7 5 3 2" xfId="19878"/>
    <cellStyle name="Total 7 5 4" xfId="19879"/>
    <cellStyle name="Total 7 5 4 2" xfId="19880"/>
    <cellStyle name="Total 7 5 5" xfId="19881"/>
    <cellStyle name="Total 7 6" xfId="19882"/>
    <cellStyle name="Total 7 6 2" xfId="19883"/>
    <cellStyle name="Total 7 6 2 2" xfId="19884"/>
    <cellStyle name="Total 7 6 3" xfId="19885"/>
    <cellStyle name="Total 7 6 3 2" xfId="19886"/>
    <cellStyle name="Total 7 6 4" xfId="19887"/>
    <cellStyle name="Total 7 7" xfId="19888"/>
    <cellStyle name="Total 7 7 2" xfId="19889"/>
    <cellStyle name="Total 7 8" xfId="19890"/>
    <cellStyle name="Total 7 8 2" xfId="19891"/>
    <cellStyle name="Total 7 9" xfId="19892"/>
    <cellStyle name="Total 7 9 2" xfId="19893"/>
    <cellStyle name="Total 8" xfId="19894"/>
    <cellStyle name="Total 8 10" xfId="19895"/>
    <cellStyle name="Total 8 11" xfId="19896"/>
    <cellStyle name="Total 8 12" xfId="19897"/>
    <cellStyle name="Total 8 2" xfId="19898"/>
    <cellStyle name="Total 8 2 2" xfId="19899"/>
    <cellStyle name="Total 8 2 2 2" xfId="19900"/>
    <cellStyle name="Total 8 2 3" xfId="19901"/>
    <cellStyle name="Total 8 2 3 2" xfId="19902"/>
    <cellStyle name="Total 8 2 4" xfId="19903"/>
    <cellStyle name="Total 8 2 5" xfId="19904"/>
    <cellStyle name="Total 8 3" xfId="19905"/>
    <cellStyle name="Total 8 3 2" xfId="19906"/>
    <cellStyle name="Total 8 3 2 2" xfId="19907"/>
    <cellStyle name="Total 8 3 3" xfId="19908"/>
    <cellStyle name="Total 8 3 3 2" xfId="19909"/>
    <cellStyle name="Total 8 3 4" xfId="19910"/>
    <cellStyle name="Total 8 4" xfId="19911"/>
    <cellStyle name="Total 8 4 2" xfId="19912"/>
    <cellStyle name="Total 8 4 2 2" xfId="19913"/>
    <cellStyle name="Total 8 4 3" xfId="19914"/>
    <cellStyle name="Total 8 4 3 2" xfId="19915"/>
    <cellStyle name="Total 8 4 4" xfId="19916"/>
    <cellStyle name="Total 8 5" xfId="19917"/>
    <cellStyle name="Total 8 5 2" xfId="19918"/>
    <cellStyle name="Total 8 5 2 2" xfId="19919"/>
    <cellStyle name="Total 8 5 3" xfId="19920"/>
    <cellStyle name="Total 8 5 3 2" xfId="19921"/>
    <cellStyle name="Total 8 5 4" xfId="19922"/>
    <cellStyle name="Total 8 5 4 2" xfId="19923"/>
    <cellStyle name="Total 8 5 5" xfId="19924"/>
    <cellStyle name="Total 8 6" xfId="19925"/>
    <cellStyle name="Total 8 6 2" xfId="19926"/>
    <cellStyle name="Total 8 6 2 2" xfId="19927"/>
    <cellStyle name="Total 8 6 3" xfId="19928"/>
    <cellStyle name="Total 8 6 3 2" xfId="19929"/>
    <cellStyle name="Total 8 6 4" xfId="19930"/>
    <cellStyle name="Total 8 7" xfId="19931"/>
    <cellStyle name="Total 8 7 2" xfId="19932"/>
    <cellStyle name="Total 8 8" xfId="19933"/>
    <cellStyle name="Total 8 8 2" xfId="19934"/>
    <cellStyle name="Total 8 9" xfId="19935"/>
    <cellStyle name="Total 8 9 2" xfId="19936"/>
    <cellStyle name="Total 9" xfId="19937"/>
    <cellStyle name="Total 9 10" xfId="19938"/>
    <cellStyle name="Total 9 11" xfId="19939"/>
    <cellStyle name="Total 9 12" xfId="19940"/>
    <cellStyle name="Total 9 2" xfId="19941"/>
    <cellStyle name="Total 9 2 2" xfId="19942"/>
    <cellStyle name="Total 9 2 2 2" xfId="19943"/>
    <cellStyle name="Total 9 2 3" xfId="19944"/>
    <cellStyle name="Total 9 2 3 2" xfId="19945"/>
    <cellStyle name="Total 9 2 4" xfId="19946"/>
    <cellStyle name="Total 9 2 5" xfId="19947"/>
    <cellStyle name="Total 9 3" xfId="19948"/>
    <cellStyle name="Total 9 3 2" xfId="19949"/>
    <cellStyle name="Total 9 3 2 2" xfId="19950"/>
    <cellStyle name="Total 9 3 3" xfId="19951"/>
    <cellStyle name="Total 9 3 3 2" xfId="19952"/>
    <cellStyle name="Total 9 3 4" xfId="19953"/>
    <cellStyle name="Total 9 4" xfId="19954"/>
    <cellStyle name="Total 9 4 2" xfId="19955"/>
    <cellStyle name="Total 9 4 2 2" xfId="19956"/>
    <cellStyle name="Total 9 4 3" xfId="19957"/>
    <cellStyle name="Total 9 4 3 2" xfId="19958"/>
    <cellStyle name="Total 9 4 4" xfId="19959"/>
    <cellStyle name="Total 9 5" xfId="19960"/>
    <cellStyle name="Total 9 5 2" xfId="19961"/>
    <cellStyle name="Total 9 5 2 2" xfId="19962"/>
    <cellStyle name="Total 9 5 3" xfId="19963"/>
    <cellStyle name="Total 9 5 3 2" xfId="19964"/>
    <cellStyle name="Total 9 5 4" xfId="19965"/>
    <cellStyle name="Total 9 5 4 2" xfId="19966"/>
    <cellStyle name="Total 9 5 5" xfId="19967"/>
    <cellStyle name="Total 9 6" xfId="19968"/>
    <cellStyle name="Total 9 6 2" xfId="19969"/>
    <cellStyle name="Total 9 6 2 2" xfId="19970"/>
    <cellStyle name="Total 9 6 3" xfId="19971"/>
    <cellStyle name="Total 9 6 3 2" xfId="19972"/>
    <cellStyle name="Total 9 6 4" xfId="19973"/>
    <cellStyle name="Total 9 7" xfId="19974"/>
    <cellStyle name="Total 9 7 2" xfId="19975"/>
    <cellStyle name="Total 9 8" xfId="19976"/>
    <cellStyle name="Total 9 8 2" xfId="19977"/>
    <cellStyle name="Total 9 9" xfId="19978"/>
    <cellStyle name="Total 9 9 2" xfId="19979"/>
    <cellStyle name="Überschrift" xfId="19980"/>
    <cellStyle name="Überschrift 1" xfId="19981"/>
    <cellStyle name="Überschrift 1 10" xfId="19982"/>
    <cellStyle name="Überschrift 1 11" xfId="19983"/>
    <cellStyle name="Überschrift 1 12" xfId="19984"/>
    <cellStyle name="Überschrift 1 2" xfId="19985"/>
    <cellStyle name="Überschrift 1 2 2" xfId="19986"/>
    <cellStyle name="Überschrift 1 2 2 2" xfId="19987"/>
    <cellStyle name="Überschrift 1 2 3" xfId="19988"/>
    <cellStyle name="Überschrift 1 2 3 2" xfId="19989"/>
    <cellStyle name="Überschrift 1 2 4" xfId="19990"/>
    <cellStyle name="Überschrift 1 2 5" xfId="19991"/>
    <cellStyle name="Überschrift 1 3" xfId="19992"/>
    <cellStyle name="Überschrift 1 3 2" xfId="19993"/>
    <cellStyle name="Überschrift 1 3 2 2" xfId="19994"/>
    <cellStyle name="Überschrift 1 3 3" xfId="19995"/>
    <cellStyle name="Überschrift 1 3 3 2" xfId="19996"/>
    <cellStyle name="Überschrift 1 3 4" xfId="19997"/>
    <cellStyle name="Überschrift 1 4" xfId="19998"/>
    <cellStyle name="Überschrift 1 4 2" xfId="19999"/>
    <cellStyle name="Überschrift 1 4 2 2" xfId="20000"/>
    <cellStyle name="Überschrift 1 4 3" xfId="20001"/>
    <cellStyle name="Überschrift 1 4 3 2" xfId="20002"/>
    <cellStyle name="Überschrift 1 4 4" xfId="20003"/>
    <cellStyle name="Überschrift 1 5" xfId="20004"/>
    <cellStyle name="Überschrift 1 5 2" xfId="20005"/>
    <cellStyle name="Überschrift 1 5 2 2" xfId="20006"/>
    <cellStyle name="Überschrift 1 5 3" xfId="20007"/>
    <cellStyle name="Überschrift 1 5 3 2" xfId="20008"/>
    <cellStyle name="Überschrift 1 5 4" xfId="20009"/>
    <cellStyle name="Überschrift 1 5 4 2" xfId="20010"/>
    <cellStyle name="Überschrift 1 5 5" xfId="20011"/>
    <cellStyle name="Überschrift 1 6" xfId="20012"/>
    <cellStyle name="Überschrift 1 6 2" xfId="20013"/>
    <cellStyle name="Überschrift 1 6 2 2" xfId="20014"/>
    <cellStyle name="Überschrift 1 6 3" xfId="20015"/>
    <cellStyle name="Überschrift 1 6 3 2" xfId="20016"/>
    <cellStyle name="Überschrift 1 6 4" xfId="20017"/>
    <cellStyle name="Überschrift 1 7" xfId="20018"/>
    <cellStyle name="Überschrift 1 7 2" xfId="20019"/>
    <cellStyle name="Überschrift 1 8" xfId="20020"/>
    <cellStyle name="Überschrift 1 8 2" xfId="20021"/>
    <cellStyle name="Überschrift 1 9" xfId="20022"/>
    <cellStyle name="Überschrift 1 9 2" xfId="20023"/>
    <cellStyle name="Überschrift 10" xfId="20024"/>
    <cellStyle name="Überschrift 10 2" xfId="20025"/>
    <cellStyle name="Überschrift 11" xfId="20026"/>
    <cellStyle name="Überschrift 11 2" xfId="20027"/>
    <cellStyle name="Überschrift 12" xfId="20028"/>
    <cellStyle name="Überschrift 12 2" xfId="20029"/>
    <cellStyle name="Überschrift 13" xfId="20030"/>
    <cellStyle name="Überschrift 14" xfId="20031"/>
    <cellStyle name="Überschrift 15" xfId="20032"/>
    <cellStyle name="Überschrift 2" xfId="20033"/>
    <cellStyle name="Überschrift 2 10" xfId="20034"/>
    <cellStyle name="Überschrift 2 11" xfId="20035"/>
    <cellStyle name="Überschrift 2 12" xfId="20036"/>
    <cellStyle name="Überschrift 2 2" xfId="20037"/>
    <cellStyle name="Überschrift 2 2 2" xfId="20038"/>
    <cellStyle name="Überschrift 2 2 2 2" xfId="20039"/>
    <cellStyle name="Überschrift 2 2 3" xfId="20040"/>
    <cellStyle name="Überschrift 2 2 3 2" xfId="20041"/>
    <cellStyle name="Überschrift 2 2 4" xfId="20042"/>
    <cellStyle name="Überschrift 2 2 5" xfId="20043"/>
    <cellStyle name="Überschrift 2 3" xfId="20044"/>
    <cellStyle name="Überschrift 2 3 2" xfId="20045"/>
    <cellStyle name="Überschrift 2 3 2 2" xfId="20046"/>
    <cellStyle name="Überschrift 2 3 3" xfId="20047"/>
    <cellStyle name="Überschrift 2 3 3 2" xfId="20048"/>
    <cellStyle name="Überschrift 2 3 4" xfId="20049"/>
    <cellStyle name="Überschrift 2 4" xfId="20050"/>
    <cellStyle name="Überschrift 2 4 2" xfId="20051"/>
    <cellStyle name="Überschrift 2 4 2 2" xfId="20052"/>
    <cellStyle name="Überschrift 2 4 3" xfId="20053"/>
    <cellStyle name="Überschrift 2 4 3 2" xfId="20054"/>
    <cellStyle name="Überschrift 2 4 4" xfId="20055"/>
    <cellStyle name="Überschrift 2 5" xfId="20056"/>
    <cellStyle name="Überschrift 2 5 2" xfId="20057"/>
    <cellStyle name="Überschrift 2 5 2 2" xfId="20058"/>
    <cellStyle name="Überschrift 2 5 3" xfId="20059"/>
    <cellStyle name="Überschrift 2 5 3 2" xfId="20060"/>
    <cellStyle name="Überschrift 2 5 4" xfId="20061"/>
    <cellStyle name="Überschrift 2 5 4 2" xfId="20062"/>
    <cellStyle name="Überschrift 2 5 5" xfId="20063"/>
    <cellStyle name="Überschrift 2 6" xfId="20064"/>
    <cellStyle name="Überschrift 2 6 2" xfId="20065"/>
    <cellStyle name="Überschrift 2 6 2 2" xfId="20066"/>
    <cellStyle name="Überschrift 2 6 3" xfId="20067"/>
    <cellStyle name="Überschrift 2 6 3 2" xfId="20068"/>
    <cellStyle name="Überschrift 2 6 4" xfId="20069"/>
    <cellStyle name="Überschrift 2 7" xfId="20070"/>
    <cellStyle name="Überschrift 2 7 2" xfId="20071"/>
    <cellStyle name="Überschrift 2 8" xfId="20072"/>
    <cellStyle name="Überschrift 2 8 2" xfId="20073"/>
    <cellStyle name="Überschrift 2 9" xfId="20074"/>
    <cellStyle name="Überschrift 2 9 2" xfId="20075"/>
    <cellStyle name="Überschrift 3" xfId="20076"/>
    <cellStyle name="Überschrift 3 10" xfId="20077"/>
    <cellStyle name="Überschrift 3 11" xfId="20078"/>
    <cellStyle name="Überschrift 3 12" xfId="20079"/>
    <cellStyle name="Überschrift 3 2" xfId="20080"/>
    <cellStyle name="Überschrift 3 2 2" xfId="20081"/>
    <cellStyle name="Überschrift 3 2 2 2" xfId="20082"/>
    <cellStyle name="Überschrift 3 2 3" xfId="20083"/>
    <cellStyle name="Überschrift 3 2 3 2" xfId="20084"/>
    <cellStyle name="Überschrift 3 2 4" xfId="20085"/>
    <cellStyle name="Überschrift 3 2 5" xfId="20086"/>
    <cellStyle name="Überschrift 3 3" xfId="20087"/>
    <cellStyle name="Überschrift 3 3 2" xfId="20088"/>
    <cellStyle name="Überschrift 3 3 2 2" xfId="20089"/>
    <cellStyle name="Überschrift 3 3 3" xfId="20090"/>
    <cellStyle name="Überschrift 3 3 3 2" xfId="20091"/>
    <cellStyle name="Überschrift 3 3 4" xfId="20092"/>
    <cellStyle name="Überschrift 3 4" xfId="20093"/>
    <cellStyle name="Überschrift 3 4 2" xfId="20094"/>
    <cellStyle name="Überschrift 3 4 2 2" xfId="20095"/>
    <cellStyle name="Überschrift 3 4 3" xfId="20096"/>
    <cellStyle name="Überschrift 3 4 3 2" xfId="20097"/>
    <cellStyle name="Überschrift 3 4 4" xfId="20098"/>
    <cellStyle name="Überschrift 3 5" xfId="20099"/>
    <cellStyle name="Überschrift 3 5 2" xfId="20100"/>
    <cellStyle name="Überschrift 3 5 2 2" xfId="20101"/>
    <cellStyle name="Überschrift 3 5 3" xfId="20102"/>
    <cellStyle name="Überschrift 3 5 3 2" xfId="20103"/>
    <cellStyle name="Überschrift 3 5 4" xfId="20104"/>
    <cellStyle name="Überschrift 3 5 4 2" xfId="20105"/>
    <cellStyle name="Überschrift 3 5 5" xfId="20106"/>
    <cellStyle name="Überschrift 3 6" xfId="20107"/>
    <cellStyle name="Überschrift 3 6 2" xfId="20108"/>
    <cellStyle name="Überschrift 3 6 2 2" xfId="20109"/>
    <cellStyle name="Überschrift 3 6 3" xfId="20110"/>
    <cellStyle name="Überschrift 3 6 3 2" xfId="20111"/>
    <cellStyle name="Überschrift 3 6 4" xfId="20112"/>
    <cellStyle name="Überschrift 3 7" xfId="20113"/>
    <cellStyle name="Überschrift 3 7 2" xfId="20114"/>
    <cellStyle name="Überschrift 3 8" xfId="20115"/>
    <cellStyle name="Überschrift 3 8 2" xfId="20116"/>
    <cellStyle name="Überschrift 3 9" xfId="20117"/>
    <cellStyle name="Überschrift 3 9 2" xfId="20118"/>
    <cellStyle name="Überschrift 4" xfId="20119"/>
    <cellStyle name="Überschrift 4 10" xfId="20120"/>
    <cellStyle name="Überschrift 4 11" xfId="20121"/>
    <cellStyle name="Überschrift 4 12" xfId="20122"/>
    <cellStyle name="Überschrift 4 2" xfId="20123"/>
    <cellStyle name="Überschrift 4 2 2" xfId="20124"/>
    <cellStyle name="Überschrift 4 2 2 2" xfId="20125"/>
    <cellStyle name="Überschrift 4 2 3" xfId="20126"/>
    <cellStyle name="Überschrift 4 2 3 2" xfId="20127"/>
    <cellStyle name="Überschrift 4 2 4" xfId="20128"/>
    <cellStyle name="Überschrift 4 2 5" xfId="20129"/>
    <cellStyle name="Überschrift 4 3" xfId="20130"/>
    <cellStyle name="Überschrift 4 3 2" xfId="20131"/>
    <cellStyle name="Überschrift 4 3 2 2" xfId="20132"/>
    <cellStyle name="Überschrift 4 3 3" xfId="20133"/>
    <cellStyle name="Überschrift 4 3 3 2" xfId="20134"/>
    <cellStyle name="Überschrift 4 3 4" xfId="20135"/>
    <cellStyle name="Überschrift 4 4" xfId="20136"/>
    <cellStyle name="Überschrift 4 4 2" xfId="20137"/>
    <cellStyle name="Überschrift 4 4 2 2" xfId="20138"/>
    <cellStyle name="Überschrift 4 4 3" xfId="20139"/>
    <cellStyle name="Überschrift 4 4 3 2" xfId="20140"/>
    <cellStyle name="Überschrift 4 4 4" xfId="20141"/>
    <cellStyle name="Überschrift 4 5" xfId="20142"/>
    <cellStyle name="Überschrift 4 5 2" xfId="20143"/>
    <cellStyle name="Überschrift 4 5 2 2" xfId="20144"/>
    <cellStyle name="Überschrift 4 5 3" xfId="20145"/>
    <cellStyle name="Überschrift 4 5 3 2" xfId="20146"/>
    <cellStyle name="Überschrift 4 5 4" xfId="20147"/>
    <cellStyle name="Überschrift 4 5 4 2" xfId="20148"/>
    <cellStyle name="Überschrift 4 5 5" xfId="20149"/>
    <cellStyle name="Überschrift 4 6" xfId="20150"/>
    <cellStyle name="Überschrift 4 6 2" xfId="20151"/>
    <cellStyle name="Überschrift 4 6 2 2" xfId="20152"/>
    <cellStyle name="Überschrift 4 6 3" xfId="20153"/>
    <cellStyle name="Überschrift 4 6 3 2" xfId="20154"/>
    <cellStyle name="Überschrift 4 6 4" xfId="20155"/>
    <cellStyle name="Überschrift 4 7" xfId="20156"/>
    <cellStyle name="Überschrift 4 7 2" xfId="20157"/>
    <cellStyle name="Überschrift 4 8" xfId="20158"/>
    <cellStyle name="Überschrift 4 8 2" xfId="20159"/>
    <cellStyle name="Überschrift 4 9" xfId="20160"/>
    <cellStyle name="Überschrift 4 9 2" xfId="20161"/>
    <cellStyle name="Überschrift 5" xfId="20162"/>
    <cellStyle name="Überschrift 5 2" xfId="20163"/>
    <cellStyle name="Überschrift 5 2 2" xfId="20164"/>
    <cellStyle name="Überschrift 5 3" xfId="20165"/>
    <cellStyle name="Überschrift 5 3 2" xfId="20166"/>
    <cellStyle name="Überschrift 5 4" xfId="20167"/>
    <cellStyle name="Überschrift 5 5" xfId="20168"/>
    <cellStyle name="Überschrift 6" xfId="20169"/>
    <cellStyle name="Überschrift 6 2" xfId="20170"/>
    <cellStyle name="Überschrift 6 2 2" xfId="20171"/>
    <cellStyle name="Überschrift 6 3" xfId="20172"/>
    <cellStyle name="Überschrift 6 3 2" xfId="20173"/>
    <cellStyle name="Überschrift 6 4" xfId="20174"/>
    <cellStyle name="Überschrift 7" xfId="20175"/>
    <cellStyle name="Überschrift 7 2" xfId="20176"/>
    <cellStyle name="Überschrift 7 2 2" xfId="20177"/>
    <cellStyle name="Überschrift 7 3" xfId="20178"/>
    <cellStyle name="Überschrift 7 3 2" xfId="20179"/>
    <cellStyle name="Überschrift 7 4" xfId="20180"/>
    <cellStyle name="Überschrift 8" xfId="20181"/>
    <cellStyle name="Überschrift 8 2" xfId="20182"/>
    <cellStyle name="Überschrift 8 2 2" xfId="20183"/>
    <cellStyle name="Überschrift 8 3" xfId="20184"/>
    <cellStyle name="Überschrift 8 3 2" xfId="20185"/>
    <cellStyle name="Überschrift 8 4" xfId="20186"/>
    <cellStyle name="Überschrift 8 4 2" xfId="20187"/>
    <cellStyle name="Überschrift 8 5" xfId="20188"/>
    <cellStyle name="Überschrift 9" xfId="20189"/>
    <cellStyle name="Überschrift 9 2" xfId="20190"/>
    <cellStyle name="Überschrift 9 2 2" xfId="20191"/>
    <cellStyle name="Überschrift 9 3" xfId="20192"/>
    <cellStyle name="Überschrift 9 3 2" xfId="20193"/>
    <cellStyle name="Überschrift 9 4" xfId="20194"/>
    <cellStyle name="Valuutta_Layo9704" xfId="20195"/>
    <cellStyle name="Verknüpfte Zelle" xfId="20196"/>
    <cellStyle name="Verknüpfte Zelle 10" xfId="20197"/>
    <cellStyle name="Verknüpfte Zelle 11" xfId="20198"/>
    <cellStyle name="Verknüpfte Zelle 12" xfId="20199"/>
    <cellStyle name="Verknüpfte Zelle 2" xfId="20200"/>
    <cellStyle name="Verknüpfte Zelle 2 2" xfId="20201"/>
    <cellStyle name="Verknüpfte Zelle 2 2 2" xfId="20202"/>
    <cellStyle name="Verknüpfte Zelle 2 3" xfId="20203"/>
    <cellStyle name="Verknüpfte Zelle 2 3 2" xfId="20204"/>
    <cellStyle name="Verknüpfte Zelle 2 4" xfId="20205"/>
    <cellStyle name="Verknüpfte Zelle 2 5" xfId="20206"/>
    <cellStyle name="Verknüpfte Zelle 3" xfId="20207"/>
    <cellStyle name="Verknüpfte Zelle 3 2" xfId="20208"/>
    <cellStyle name="Verknüpfte Zelle 3 2 2" xfId="20209"/>
    <cellStyle name="Verknüpfte Zelle 3 3" xfId="20210"/>
    <cellStyle name="Verknüpfte Zelle 3 3 2" xfId="20211"/>
    <cellStyle name="Verknüpfte Zelle 3 4" xfId="20212"/>
    <cellStyle name="Verknüpfte Zelle 4" xfId="20213"/>
    <cellStyle name="Verknüpfte Zelle 4 2" xfId="20214"/>
    <cellStyle name="Verknüpfte Zelle 4 2 2" xfId="20215"/>
    <cellStyle name="Verknüpfte Zelle 4 3" xfId="20216"/>
    <cellStyle name="Verknüpfte Zelle 4 3 2" xfId="20217"/>
    <cellStyle name="Verknüpfte Zelle 4 4" xfId="20218"/>
    <cellStyle name="Verknüpfte Zelle 5" xfId="20219"/>
    <cellStyle name="Verknüpfte Zelle 5 2" xfId="20220"/>
    <cellStyle name="Verknüpfte Zelle 5 2 2" xfId="20221"/>
    <cellStyle name="Verknüpfte Zelle 5 3" xfId="20222"/>
    <cellStyle name="Verknüpfte Zelle 5 3 2" xfId="20223"/>
    <cellStyle name="Verknüpfte Zelle 5 4" xfId="20224"/>
    <cellStyle name="Verknüpfte Zelle 5 4 2" xfId="20225"/>
    <cellStyle name="Verknüpfte Zelle 5 5" xfId="20226"/>
    <cellStyle name="Verknüpfte Zelle 6" xfId="20227"/>
    <cellStyle name="Verknüpfte Zelle 6 2" xfId="20228"/>
    <cellStyle name="Verknüpfte Zelle 6 2 2" xfId="20229"/>
    <cellStyle name="Verknüpfte Zelle 6 3" xfId="20230"/>
    <cellStyle name="Verknüpfte Zelle 6 3 2" xfId="20231"/>
    <cellStyle name="Verknüpfte Zelle 6 4" xfId="20232"/>
    <cellStyle name="Verknüpfte Zelle 7" xfId="20233"/>
    <cellStyle name="Verknüpfte Zelle 7 2" xfId="20234"/>
    <cellStyle name="Verknüpfte Zelle 8" xfId="20235"/>
    <cellStyle name="Verknüpfte Zelle 8 2" xfId="20236"/>
    <cellStyle name="Verknüpfte Zelle 9" xfId="20237"/>
    <cellStyle name="Verknüpfte Zelle 9 2" xfId="20238"/>
    <cellStyle name="Warnender Text" xfId="20239"/>
    <cellStyle name="Warnender Text 10" xfId="20240"/>
    <cellStyle name="Warnender Text 11" xfId="20241"/>
    <cellStyle name="Warnender Text 12" xfId="20242"/>
    <cellStyle name="Warnender Text 2" xfId="20243"/>
    <cellStyle name="Warnender Text 2 2" xfId="20244"/>
    <cellStyle name="Warnender Text 2 2 2" xfId="20245"/>
    <cellStyle name="Warnender Text 2 3" xfId="20246"/>
    <cellStyle name="Warnender Text 2 3 2" xfId="20247"/>
    <cellStyle name="Warnender Text 2 4" xfId="20248"/>
    <cellStyle name="Warnender Text 2 5" xfId="20249"/>
    <cellStyle name="Warnender Text 3" xfId="20250"/>
    <cellStyle name="Warnender Text 3 2" xfId="20251"/>
    <cellStyle name="Warnender Text 3 2 2" xfId="20252"/>
    <cellStyle name="Warnender Text 3 3" xfId="20253"/>
    <cellStyle name="Warnender Text 3 3 2" xfId="20254"/>
    <cellStyle name="Warnender Text 3 4" xfId="20255"/>
    <cellStyle name="Warnender Text 4" xfId="20256"/>
    <cellStyle name="Warnender Text 4 2" xfId="20257"/>
    <cellStyle name="Warnender Text 4 2 2" xfId="20258"/>
    <cellStyle name="Warnender Text 4 3" xfId="20259"/>
    <cellStyle name="Warnender Text 4 3 2" xfId="20260"/>
    <cellStyle name="Warnender Text 4 4" xfId="20261"/>
    <cellStyle name="Warnender Text 5" xfId="20262"/>
    <cellStyle name="Warnender Text 5 2" xfId="20263"/>
    <cellStyle name="Warnender Text 5 2 2" xfId="20264"/>
    <cellStyle name="Warnender Text 5 3" xfId="20265"/>
    <cellStyle name="Warnender Text 5 3 2" xfId="20266"/>
    <cellStyle name="Warnender Text 5 4" xfId="20267"/>
    <cellStyle name="Warnender Text 5 4 2" xfId="20268"/>
    <cellStyle name="Warnender Text 5 5" xfId="20269"/>
    <cellStyle name="Warnender Text 6" xfId="20270"/>
    <cellStyle name="Warnender Text 6 2" xfId="20271"/>
    <cellStyle name="Warnender Text 6 2 2" xfId="20272"/>
    <cellStyle name="Warnender Text 6 3" xfId="20273"/>
    <cellStyle name="Warnender Text 6 3 2" xfId="20274"/>
    <cellStyle name="Warnender Text 6 4" xfId="20275"/>
    <cellStyle name="Warnender Text 7" xfId="20276"/>
    <cellStyle name="Warnender Text 7 2" xfId="20277"/>
    <cellStyle name="Warnender Text 8" xfId="20278"/>
    <cellStyle name="Warnender Text 8 2" xfId="20279"/>
    <cellStyle name="Warnender Text 9" xfId="20280"/>
    <cellStyle name="Warnender Text 9 2" xfId="20281"/>
    <cellStyle name="Warning Text 10" xfId="20282"/>
    <cellStyle name="Warning Text 10 10" xfId="20283"/>
    <cellStyle name="Warning Text 10 11" xfId="20284"/>
    <cellStyle name="Warning Text 10 12" xfId="20285"/>
    <cellStyle name="Warning Text 10 2" xfId="20286"/>
    <cellStyle name="Warning Text 10 2 2" xfId="20287"/>
    <cellStyle name="Warning Text 10 2 2 2" xfId="20288"/>
    <cellStyle name="Warning Text 10 2 3" xfId="20289"/>
    <cellStyle name="Warning Text 10 2 3 2" xfId="20290"/>
    <cellStyle name="Warning Text 10 2 4" xfId="20291"/>
    <cellStyle name="Warning Text 10 2 5" xfId="20292"/>
    <cellStyle name="Warning Text 10 3" xfId="20293"/>
    <cellStyle name="Warning Text 10 3 2" xfId="20294"/>
    <cellStyle name="Warning Text 10 3 2 2" xfId="20295"/>
    <cellStyle name="Warning Text 10 3 3" xfId="20296"/>
    <cellStyle name="Warning Text 10 3 3 2" xfId="20297"/>
    <cellStyle name="Warning Text 10 3 4" xfId="20298"/>
    <cellStyle name="Warning Text 10 4" xfId="20299"/>
    <cellStyle name="Warning Text 10 4 2" xfId="20300"/>
    <cellStyle name="Warning Text 10 4 2 2" xfId="20301"/>
    <cellStyle name="Warning Text 10 4 3" xfId="20302"/>
    <cellStyle name="Warning Text 10 4 3 2" xfId="20303"/>
    <cellStyle name="Warning Text 10 4 4" xfId="20304"/>
    <cellStyle name="Warning Text 10 5" xfId="20305"/>
    <cellStyle name="Warning Text 10 5 2" xfId="20306"/>
    <cellStyle name="Warning Text 10 5 2 2" xfId="20307"/>
    <cellStyle name="Warning Text 10 5 3" xfId="20308"/>
    <cellStyle name="Warning Text 10 5 3 2" xfId="20309"/>
    <cellStyle name="Warning Text 10 5 4" xfId="20310"/>
    <cellStyle name="Warning Text 10 5 4 2" xfId="20311"/>
    <cellStyle name="Warning Text 10 5 5" xfId="20312"/>
    <cellStyle name="Warning Text 10 6" xfId="20313"/>
    <cellStyle name="Warning Text 10 6 2" xfId="20314"/>
    <cellStyle name="Warning Text 10 6 2 2" xfId="20315"/>
    <cellStyle name="Warning Text 10 6 3" xfId="20316"/>
    <cellStyle name="Warning Text 10 6 3 2" xfId="20317"/>
    <cellStyle name="Warning Text 10 6 4" xfId="20318"/>
    <cellStyle name="Warning Text 10 7" xfId="20319"/>
    <cellStyle name="Warning Text 10 7 2" xfId="20320"/>
    <cellStyle name="Warning Text 10 8" xfId="20321"/>
    <cellStyle name="Warning Text 10 8 2" xfId="20322"/>
    <cellStyle name="Warning Text 10 9" xfId="20323"/>
    <cellStyle name="Warning Text 10 9 2" xfId="20324"/>
    <cellStyle name="Warning Text 11" xfId="20325"/>
    <cellStyle name="Warning Text 11 10" xfId="20326"/>
    <cellStyle name="Warning Text 11 11" xfId="20327"/>
    <cellStyle name="Warning Text 11 12" xfId="20328"/>
    <cellStyle name="Warning Text 11 2" xfId="20329"/>
    <cellStyle name="Warning Text 11 2 2" xfId="20330"/>
    <cellStyle name="Warning Text 11 2 2 2" xfId="20331"/>
    <cellStyle name="Warning Text 11 2 3" xfId="20332"/>
    <cellStyle name="Warning Text 11 2 3 2" xfId="20333"/>
    <cellStyle name="Warning Text 11 2 4" xfId="20334"/>
    <cellStyle name="Warning Text 11 2 5" xfId="20335"/>
    <cellStyle name="Warning Text 11 3" xfId="20336"/>
    <cellStyle name="Warning Text 11 3 2" xfId="20337"/>
    <cellStyle name="Warning Text 11 3 2 2" xfId="20338"/>
    <cellStyle name="Warning Text 11 3 3" xfId="20339"/>
    <cellStyle name="Warning Text 11 3 3 2" xfId="20340"/>
    <cellStyle name="Warning Text 11 3 4" xfId="20341"/>
    <cellStyle name="Warning Text 11 4" xfId="20342"/>
    <cellStyle name="Warning Text 11 4 2" xfId="20343"/>
    <cellStyle name="Warning Text 11 4 2 2" xfId="20344"/>
    <cellStyle name="Warning Text 11 4 3" xfId="20345"/>
    <cellStyle name="Warning Text 11 4 3 2" xfId="20346"/>
    <cellStyle name="Warning Text 11 4 4" xfId="20347"/>
    <cellStyle name="Warning Text 11 5" xfId="20348"/>
    <cellStyle name="Warning Text 11 5 2" xfId="20349"/>
    <cellStyle name="Warning Text 11 5 2 2" xfId="20350"/>
    <cellStyle name="Warning Text 11 5 3" xfId="20351"/>
    <cellStyle name="Warning Text 11 5 3 2" xfId="20352"/>
    <cellStyle name="Warning Text 11 5 4" xfId="20353"/>
    <cellStyle name="Warning Text 11 5 4 2" xfId="20354"/>
    <cellStyle name="Warning Text 11 5 5" xfId="20355"/>
    <cellStyle name="Warning Text 11 6" xfId="20356"/>
    <cellStyle name="Warning Text 11 6 2" xfId="20357"/>
    <cellStyle name="Warning Text 11 6 2 2" xfId="20358"/>
    <cellStyle name="Warning Text 11 6 3" xfId="20359"/>
    <cellStyle name="Warning Text 11 6 3 2" xfId="20360"/>
    <cellStyle name="Warning Text 11 6 4" xfId="20361"/>
    <cellStyle name="Warning Text 11 7" xfId="20362"/>
    <cellStyle name="Warning Text 11 7 2" xfId="20363"/>
    <cellStyle name="Warning Text 11 8" xfId="20364"/>
    <cellStyle name="Warning Text 11 8 2" xfId="20365"/>
    <cellStyle name="Warning Text 11 9" xfId="20366"/>
    <cellStyle name="Warning Text 11 9 2" xfId="20367"/>
    <cellStyle name="Warning Text 12" xfId="20368"/>
    <cellStyle name="Warning Text 12 10" xfId="20369"/>
    <cellStyle name="Warning Text 12 11" xfId="20370"/>
    <cellStyle name="Warning Text 12 12" xfId="20371"/>
    <cellStyle name="Warning Text 12 2" xfId="20372"/>
    <cellStyle name="Warning Text 12 2 2" xfId="20373"/>
    <cellStyle name="Warning Text 12 2 2 2" xfId="20374"/>
    <cellStyle name="Warning Text 12 2 3" xfId="20375"/>
    <cellStyle name="Warning Text 12 2 3 2" xfId="20376"/>
    <cellStyle name="Warning Text 12 2 4" xfId="20377"/>
    <cellStyle name="Warning Text 12 2 5" xfId="20378"/>
    <cellStyle name="Warning Text 12 3" xfId="20379"/>
    <cellStyle name="Warning Text 12 3 2" xfId="20380"/>
    <cellStyle name="Warning Text 12 3 2 2" xfId="20381"/>
    <cellStyle name="Warning Text 12 3 3" xfId="20382"/>
    <cellStyle name="Warning Text 12 3 3 2" xfId="20383"/>
    <cellStyle name="Warning Text 12 3 4" xfId="20384"/>
    <cellStyle name="Warning Text 12 4" xfId="20385"/>
    <cellStyle name="Warning Text 12 4 2" xfId="20386"/>
    <cellStyle name="Warning Text 12 4 2 2" xfId="20387"/>
    <cellStyle name="Warning Text 12 4 3" xfId="20388"/>
    <cellStyle name="Warning Text 12 4 3 2" xfId="20389"/>
    <cellStyle name="Warning Text 12 4 4" xfId="20390"/>
    <cellStyle name="Warning Text 12 5" xfId="20391"/>
    <cellStyle name="Warning Text 12 5 2" xfId="20392"/>
    <cellStyle name="Warning Text 12 5 2 2" xfId="20393"/>
    <cellStyle name="Warning Text 12 5 3" xfId="20394"/>
    <cellStyle name="Warning Text 12 5 3 2" xfId="20395"/>
    <cellStyle name="Warning Text 12 5 4" xfId="20396"/>
    <cellStyle name="Warning Text 12 5 4 2" xfId="20397"/>
    <cellStyle name="Warning Text 12 5 5" xfId="20398"/>
    <cellStyle name="Warning Text 12 6" xfId="20399"/>
    <cellStyle name="Warning Text 12 6 2" xfId="20400"/>
    <cellStyle name="Warning Text 12 6 2 2" xfId="20401"/>
    <cellStyle name="Warning Text 12 6 3" xfId="20402"/>
    <cellStyle name="Warning Text 12 6 3 2" xfId="20403"/>
    <cellStyle name="Warning Text 12 6 4" xfId="20404"/>
    <cellStyle name="Warning Text 12 7" xfId="20405"/>
    <cellStyle name="Warning Text 12 7 2" xfId="20406"/>
    <cellStyle name="Warning Text 12 8" xfId="20407"/>
    <cellStyle name="Warning Text 12 8 2" xfId="20408"/>
    <cellStyle name="Warning Text 12 9" xfId="20409"/>
    <cellStyle name="Warning Text 12 9 2" xfId="20410"/>
    <cellStyle name="Warning Text 13" xfId="20411"/>
    <cellStyle name="Warning Text 13 10" xfId="20412"/>
    <cellStyle name="Warning Text 13 11" xfId="20413"/>
    <cellStyle name="Warning Text 13 12" xfId="20414"/>
    <cellStyle name="Warning Text 13 2" xfId="20415"/>
    <cellStyle name="Warning Text 13 2 2" xfId="20416"/>
    <cellStyle name="Warning Text 13 2 2 2" xfId="20417"/>
    <cellStyle name="Warning Text 13 2 3" xfId="20418"/>
    <cellStyle name="Warning Text 13 2 3 2" xfId="20419"/>
    <cellStyle name="Warning Text 13 2 4" xfId="20420"/>
    <cellStyle name="Warning Text 13 2 5" xfId="20421"/>
    <cellStyle name="Warning Text 13 3" xfId="20422"/>
    <cellStyle name="Warning Text 13 3 2" xfId="20423"/>
    <cellStyle name="Warning Text 13 3 2 2" xfId="20424"/>
    <cellStyle name="Warning Text 13 3 3" xfId="20425"/>
    <cellStyle name="Warning Text 13 3 3 2" xfId="20426"/>
    <cellStyle name="Warning Text 13 3 4" xfId="20427"/>
    <cellStyle name="Warning Text 13 4" xfId="20428"/>
    <cellStyle name="Warning Text 13 4 2" xfId="20429"/>
    <cellStyle name="Warning Text 13 4 2 2" xfId="20430"/>
    <cellStyle name="Warning Text 13 4 3" xfId="20431"/>
    <cellStyle name="Warning Text 13 4 3 2" xfId="20432"/>
    <cellStyle name="Warning Text 13 4 4" xfId="20433"/>
    <cellStyle name="Warning Text 13 5" xfId="20434"/>
    <cellStyle name="Warning Text 13 5 2" xfId="20435"/>
    <cellStyle name="Warning Text 13 5 2 2" xfId="20436"/>
    <cellStyle name="Warning Text 13 5 3" xfId="20437"/>
    <cellStyle name="Warning Text 13 5 3 2" xfId="20438"/>
    <cellStyle name="Warning Text 13 5 4" xfId="20439"/>
    <cellStyle name="Warning Text 13 5 4 2" xfId="20440"/>
    <cellStyle name="Warning Text 13 5 5" xfId="20441"/>
    <cellStyle name="Warning Text 13 6" xfId="20442"/>
    <cellStyle name="Warning Text 13 6 2" xfId="20443"/>
    <cellStyle name="Warning Text 13 6 2 2" xfId="20444"/>
    <cellStyle name="Warning Text 13 6 3" xfId="20445"/>
    <cellStyle name="Warning Text 13 6 3 2" xfId="20446"/>
    <cellStyle name="Warning Text 13 6 4" xfId="20447"/>
    <cellStyle name="Warning Text 13 7" xfId="20448"/>
    <cellStyle name="Warning Text 13 7 2" xfId="20449"/>
    <cellStyle name="Warning Text 13 8" xfId="20450"/>
    <cellStyle name="Warning Text 13 8 2" xfId="20451"/>
    <cellStyle name="Warning Text 13 9" xfId="20452"/>
    <cellStyle name="Warning Text 13 9 2" xfId="20453"/>
    <cellStyle name="Warning Text 14" xfId="20454"/>
    <cellStyle name="Warning Text 14 10" xfId="20455"/>
    <cellStyle name="Warning Text 14 11" xfId="20456"/>
    <cellStyle name="Warning Text 14 12" xfId="20457"/>
    <cellStyle name="Warning Text 14 2" xfId="20458"/>
    <cellStyle name="Warning Text 14 2 2" xfId="20459"/>
    <cellStyle name="Warning Text 14 2 2 2" xfId="20460"/>
    <cellStyle name="Warning Text 14 2 3" xfId="20461"/>
    <cellStyle name="Warning Text 14 2 3 2" xfId="20462"/>
    <cellStyle name="Warning Text 14 2 4" xfId="20463"/>
    <cellStyle name="Warning Text 14 2 5" xfId="20464"/>
    <cellStyle name="Warning Text 14 3" xfId="20465"/>
    <cellStyle name="Warning Text 14 3 2" xfId="20466"/>
    <cellStyle name="Warning Text 14 3 2 2" xfId="20467"/>
    <cellStyle name="Warning Text 14 3 3" xfId="20468"/>
    <cellStyle name="Warning Text 14 3 3 2" xfId="20469"/>
    <cellStyle name="Warning Text 14 3 4" xfId="20470"/>
    <cellStyle name="Warning Text 14 4" xfId="20471"/>
    <cellStyle name="Warning Text 14 4 2" xfId="20472"/>
    <cellStyle name="Warning Text 14 4 2 2" xfId="20473"/>
    <cellStyle name="Warning Text 14 4 3" xfId="20474"/>
    <cellStyle name="Warning Text 14 4 3 2" xfId="20475"/>
    <cellStyle name="Warning Text 14 4 4" xfId="20476"/>
    <cellStyle name="Warning Text 14 5" xfId="20477"/>
    <cellStyle name="Warning Text 14 5 2" xfId="20478"/>
    <cellStyle name="Warning Text 14 5 2 2" xfId="20479"/>
    <cellStyle name="Warning Text 14 5 3" xfId="20480"/>
    <cellStyle name="Warning Text 14 5 3 2" xfId="20481"/>
    <cellStyle name="Warning Text 14 5 4" xfId="20482"/>
    <cellStyle name="Warning Text 14 5 4 2" xfId="20483"/>
    <cellStyle name="Warning Text 14 5 5" xfId="20484"/>
    <cellStyle name="Warning Text 14 6" xfId="20485"/>
    <cellStyle name="Warning Text 14 6 2" xfId="20486"/>
    <cellStyle name="Warning Text 14 6 2 2" xfId="20487"/>
    <cellStyle name="Warning Text 14 6 3" xfId="20488"/>
    <cellStyle name="Warning Text 14 6 3 2" xfId="20489"/>
    <cellStyle name="Warning Text 14 6 4" xfId="20490"/>
    <cellStyle name="Warning Text 14 7" xfId="20491"/>
    <cellStyle name="Warning Text 14 7 2" xfId="20492"/>
    <cellStyle name="Warning Text 14 8" xfId="20493"/>
    <cellStyle name="Warning Text 14 8 2" xfId="20494"/>
    <cellStyle name="Warning Text 14 9" xfId="20495"/>
    <cellStyle name="Warning Text 14 9 2" xfId="20496"/>
    <cellStyle name="Warning Text 15" xfId="20497"/>
    <cellStyle name="Warning Text 15 10" xfId="20498"/>
    <cellStyle name="Warning Text 15 11" xfId="20499"/>
    <cellStyle name="Warning Text 15 12" xfId="20500"/>
    <cellStyle name="Warning Text 15 2" xfId="20501"/>
    <cellStyle name="Warning Text 15 2 2" xfId="20502"/>
    <cellStyle name="Warning Text 15 2 2 2" xfId="20503"/>
    <cellStyle name="Warning Text 15 2 3" xfId="20504"/>
    <cellStyle name="Warning Text 15 2 3 2" xfId="20505"/>
    <cellStyle name="Warning Text 15 2 4" xfId="20506"/>
    <cellStyle name="Warning Text 15 2 5" xfId="20507"/>
    <cellStyle name="Warning Text 15 3" xfId="20508"/>
    <cellStyle name="Warning Text 15 3 2" xfId="20509"/>
    <cellStyle name="Warning Text 15 3 2 2" xfId="20510"/>
    <cellStyle name="Warning Text 15 3 3" xfId="20511"/>
    <cellStyle name="Warning Text 15 3 3 2" xfId="20512"/>
    <cellStyle name="Warning Text 15 3 4" xfId="20513"/>
    <cellStyle name="Warning Text 15 4" xfId="20514"/>
    <cellStyle name="Warning Text 15 4 2" xfId="20515"/>
    <cellStyle name="Warning Text 15 4 2 2" xfId="20516"/>
    <cellStyle name="Warning Text 15 4 3" xfId="20517"/>
    <cellStyle name="Warning Text 15 4 3 2" xfId="20518"/>
    <cellStyle name="Warning Text 15 4 4" xfId="20519"/>
    <cellStyle name="Warning Text 15 5" xfId="20520"/>
    <cellStyle name="Warning Text 15 5 2" xfId="20521"/>
    <cellStyle name="Warning Text 15 5 2 2" xfId="20522"/>
    <cellStyle name="Warning Text 15 5 3" xfId="20523"/>
    <cellStyle name="Warning Text 15 5 3 2" xfId="20524"/>
    <cellStyle name="Warning Text 15 5 4" xfId="20525"/>
    <cellStyle name="Warning Text 15 5 4 2" xfId="20526"/>
    <cellStyle name="Warning Text 15 5 5" xfId="20527"/>
    <cellStyle name="Warning Text 15 6" xfId="20528"/>
    <cellStyle name="Warning Text 15 6 2" xfId="20529"/>
    <cellStyle name="Warning Text 15 6 2 2" xfId="20530"/>
    <cellStyle name="Warning Text 15 6 3" xfId="20531"/>
    <cellStyle name="Warning Text 15 6 3 2" xfId="20532"/>
    <cellStyle name="Warning Text 15 6 4" xfId="20533"/>
    <cellStyle name="Warning Text 15 7" xfId="20534"/>
    <cellStyle name="Warning Text 15 7 2" xfId="20535"/>
    <cellStyle name="Warning Text 15 8" xfId="20536"/>
    <cellStyle name="Warning Text 15 8 2" xfId="20537"/>
    <cellStyle name="Warning Text 15 9" xfId="20538"/>
    <cellStyle name="Warning Text 15 9 2" xfId="20539"/>
    <cellStyle name="Warning Text 16" xfId="20540"/>
    <cellStyle name="Warning Text 16 10" xfId="20541"/>
    <cellStyle name="Warning Text 16 11" xfId="20542"/>
    <cellStyle name="Warning Text 16 12" xfId="20543"/>
    <cellStyle name="Warning Text 16 2" xfId="20544"/>
    <cellStyle name="Warning Text 16 2 2" xfId="20545"/>
    <cellStyle name="Warning Text 16 2 2 2" xfId="20546"/>
    <cellStyle name="Warning Text 16 2 3" xfId="20547"/>
    <cellStyle name="Warning Text 16 2 3 2" xfId="20548"/>
    <cellStyle name="Warning Text 16 2 4" xfId="20549"/>
    <cellStyle name="Warning Text 16 2 5" xfId="20550"/>
    <cellStyle name="Warning Text 16 3" xfId="20551"/>
    <cellStyle name="Warning Text 16 3 2" xfId="20552"/>
    <cellStyle name="Warning Text 16 3 2 2" xfId="20553"/>
    <cellStyle name="Warning Text 16 3 3" xfId="20554"/>
    <cellStyle name="Warning Text 16 3 3 2" xfId="20555"/>
    <cellStyle name="Warning Text 16 3 4" xfId="20556"/>
    <cellStyle name="Warning Text 16 4" xfId="20557"/>
    <cellStyle name="Warning Text 16 4 2" xfId="20558"/>
    <cellStyle name="Warning Text 16 4 2 2" xfId="20559"/>
    <cellStyle name="Warning Text 16 4 3" xfId="20560"/>
    <cellStyle name="Warning Text 16 4 3 2" xfId="20561"/>
    <cellStyle name="Warning Text 16 4 4" xfId="20562"/>
    <cellStyle name="Warning Text 16 5" xfId="20563"/>
    <cellStyle name="Warning Text 16 5 2" xfId="20564"/>
    <cellStyle name="Warning Text 16 5 2 2" xfId="20565"/>
    <cellStyle name="Warning Text 16 5 3" xfId="20566"/>
    <cellStyle name="Warning Text 16 5 3 2" xfId="20567"/>
    <cellStyle name="Warning Text 16 5 4" xfId="20568"/>
    <cellStyle name="Warning Text 16 5 4 2" xfId="20569"/>
    <cellStyle name="Warning Text 16 5 5" xfId="20570"/>
    <cellStyle name="Warning Text 16 6" xfId="20571"/>
    <cellStyle name="Warning Text 16 6 2" xfId="20572"/>
    <cellStyle name="Warning Text 16 6 2 2" xfId="20573"/>
    <cellStyle name="Warning Text 16 6 3" xfId="20574"/>
    <cellStyle name="Warning Text 16 6 3 2" xfId="20575"/>
    <cellStyle name="Warning Text 16 6 4" xfId="20576"/>
    <cellStyle name="Warning Text 16 7" xfId="20577"/>
    <cellStyle name="Warning Text 16 7 2" xfId="20578"/>
    <cellStyle name="Warning Text 16 8" xfId="20579"/>
    <cellStyle name="Warning Text 16 8 2" xfId="20580"/>
    <cellStyle name="Warning Text 16 9" xfId="20581"/>
    <cellStyle name="Warning Text 16 9 2" xfId="20582"/>
    <cellStyle name="Warning Text 17" xfId="20583"/>
    <cellStyle name="Warning Text 17 10" xfId="20584"/>
    <cellStyle name="Warning Text 17 11" xfId="20585"/>
    <cellStyle name="Warning Text 17 12" xfId="20586"/>
    <cellStyle name="Warning Text 17 2" xfId="20587"/>
    <cellStyle name="Warning Text 17 2 2" xfId="20588"/>
    <cellStyle name="Warning Text 17 2 2 2" xfId="20589"/>
    <cellStyle name="Warning Text 17 2 3" xfId="20590"/>
    <cellStyle name="Warning Text 17 2 3 2" xfId="20591"/>
    <cellStyle name="Warning Text 17 2 4" xfId="20592"/>
    <cellStyle name="Warning Text 17 2 5" xfId="20593"/>
    <cellStyle name="Warning Text 17 3" xfId="20594"/>
    <cellStyle name="Warning Text 17 3 2" xfId="20595"/>
    <cellStyle name="Warning Text 17 3 2 2" xfId="20596"/>
    <cellStyle name="Warning Text 17 3 3" xfId="20597"/>
    <cellStyle name="Warning Text 17 3 3 2" xfId="20598"/>
    <cellStyle name="Warning Text 17 3 4" xfId="20599"/>
    <cellStyle name="Warning Text 17 4" xfId="20600"/>
    <cellStyle name="Warning Text 17 4 2" xfId="20601"/>
    <cellStyle name="Warning Text 17 4 2 2" xfId="20602"/>
    <cellStyle name="Warning Text 17 4 3" xfId="20603"/>
    <cellStyle name="Warning Text 17 4 3 2" xfId="20604"/>
    <cellStyle name="Warning Text 17 4 4" xfId="20605"/>
    <cellStyle name="Warning Text 17 5" xfId="20606"/>
    <cellStyle name="Warning Text 17 5 2" xfId="20607"/>
    <cellStyle name="Warning Text 17 5 2 2" xfId="20608"/>
    <cellStyle name="Warning Text 17 5 3" xfId="20609"/>
    <cellStyle name="Warning Text 17 5 3 2" xfId="20610"/>
    <cellStyle name="Warning Text 17 5 4" xfId="20611"/>
    <cellStyle name="Warning Text 17 5 4 2" xfId="20612"/>
    <cellStyle name="Warning Text 17 5 5" xfId="20613"/>
    <cellStyle name="Warning Text 17 6" xfId="20614"/>
    <cellStyle name="Warning Text 17 6 2" xfId="20615"/>
    <cellStyle name="Warning Text 17 6 2 2" xfId="20616"/>
    <cellStyle name="Warning Text 17 6 3" xfId="20617"/>
    <cellStyle name="Warning Text 17 6 3 2" xfId="20618"/>
    <cellStyle name="Warning Text 17 6 4" xfId="20619"/>
    <cellStyle name="Warning Text 17 7" xfId="20620"/>
    <cellStyle name="Warning Text 17 7 2" xfId="20621"/>
    <cellStyle name="Warning Text 17 8" xfId="20622"/>
    <cellStyle name="Warning Text 17 8 2" xfId="20623"/>
    <cellStyle name="Warning Text 17 9" xfId="20624"/>
    <cellStyle name="Warning Text 17 9 2" xfId="20625"/>
    <cellStyle name="Warning Text 18" xfId="20626"/>
    <cellStyle name="Warning Text 18 10" xfId="20627"/>
    <cellStyle name="Warning Text 18 11" xfId="20628"/>
    <cellStyle name="Warning Text 18 12" xfId="20629"/>
    <cellStyle name="Warning Text 18 2" xfId="20630"/>
    <cellStyle name="Warning Text 18 2 2" xfId="20631"/>
    <cellStyle name="Warning Text 18 2 2 2" xfId="20632"/>
    <cellStyle name="Warning Text 18 2 3" xfId="20633"/>
    <cellStyle name="Warning Text 18 2 3 2" xfId="20634"/>
    <cellStyle name="Warning Text 18 2 4" xfId="20635"/>
    <cellStyle name="Warning Text 18 2 5" xfId="20636"/>
    <cellStyle name="Warning Text 18 3" xfId="20637"/>
    <cellStyle name="Warning Text 18 3 2" xfId="20638"/>
    <cellStyle name="Warning Text 18 3 2 2" xfId="20639"/>
    <cellStyle name="Warning Text 18 3 3" xfId="20640"/>
    <cellStyle name="Warning Text 18 3 3 2" xfId="20641"/>
    <cellStyle name="Warning Text 18 3 4" xfId="20642"/>
    <cellStyle name="Warning Text 18 4" xfId="20643"/>
    <cellStyle name="Warning Text 18 4 2" xfId="20644"/>
    <cellStyle name="Warning Text 18 4 2 2" xfId="20645"/>
    <cellStyle name="Warning Text 18 4 3" xfId="20646"/>
    <cellStyle name="Warning Text 18 4 3 2" xfId="20647"/>
    <cellStyle name="Warning Text 18 4 4" xfId="20648"/>
    <cellStyle name="Warning Text 18 5" xfId="20649"/>
    <cellStyle name="Warning Text 18 5 2" xfId="20650"/>
    <cellStyle name="Warning Text 18 5 2 2" xfId="20651"/>
    <cellStyle name="Warning Text 18 5 3" xfId="20652"/>
    <cellStyle name="Warning Text 18 5 3 2" xfId="20653"/>
    <cellStyle name="Warning Text 18 5 4" xfId="20654"/>
    <cellStyle name="Warning Text 18 5 4 2" xfId="20655"/>
    <cellStyle name="Warning Text 18 5 5" xfId="20656"/>
    <cellStyle name="Warning Text 18 6" xfId="20657"/>
    <cellStyle name="Warning Text 18 6 2" xfId="20658"/>
    <cellStyle name="Warning Text 18 6 2 2" xfId="20659"/>
    <cellStyle name="Warning Text 18 6 3" xfId="20660"/>
    <cellStyle name="Warning Text 18 6 3 2" xfId="20661"/>
    <cellStyle name="Warning Text 18 6 4" xfId="20662"/>
    <cellStyle name="Warning Text 18 7" xfId="20663"/>
    <cellStyle name="Warning Text 18 7 2" xfId="20664"/>
    <cellStyle name="Warning Text 18 8" xfId="20665"/>
    <cellStyle name="Warning Text 18 8 2" xfId="20666"/>
    <cellStyle name="Warning Text 18 9" xfId="20667"/>
    <cellStyle name="Warning Text 18 9 2" xfId="20668"/>
    <cellStyle name="Warning Text 19" xfId="20669"/>
    <cellStyle name="Warning Text 19 10" xfId="20670"/>
    <cellStyle name="Warning Text 19 11" xfId="20671"/>
    <cellStyle name="Warning Text 19 12" xfId="20672"/>
    <cellStyle name="Warning Text 19 2" xfId="20673"/>
    <cellStyle name="Warning Text 19 2 2" xfId="20674"/>
    <cellStyle name="Warning Text 19 2 2 2" xfId="20675"/>
    <cellStyle name="Warning Text 19 2 3" xfId="20676"/>
    <cellStyle name="Warning Text 19 2 3 2" xfId="20677"/>
    <cellStyle name="Warning Text 19 2 4" xfId="20678"/>
    <cellStyle name="Warning Text 19 2 5" xfId="20679"/>
    <cellStyle name="Warning Text 19 3" xfId="20680"/>
    <cellStyle name="Warning Text 19 3 2" xfId="20681"/>
    <cellStyle name="Warning Text 19 3 2 2" xfId="20682"/>
    <cellStyle name="Warning Text 19 3 3" xfId="20683"/>
    <cellStyle name="Warning Text 19 3 3 2" xfId="20684"/>
    <cellStyle name="Warning Text 19 3 4" xfId="20685"/>
    <cellStyle name="Warning Text 19 4" xfId="20686"/>
    <cellStyle name="Warning Text 19 4 2" xfId="20687"/>
    <cellStyle name="Warning Text 19 4 2 2" xfId="20688"/>
    <cellStyle name="Warning Text 19 4 3" xfId="20689"/>
    <cellStyle name="Warning Text 19 4 3 2" xfId="20690"/>
    <cellStyle name="Warning Text 19 4 4" xfId="20691"/>
    <cellStyle name="Warning Text 19 5" xfId="20692"/>
    <cellStyle name="Warning Text 19 5 2" xfId="20693"/>
    <cellStyle name="Warning Text 19 5 2 2" xfId="20694"/>
    <cellStyle name="Warning Text 19 5 3" xfId="20695"/>
    <cellStyle name="Warning Text 19 5 3 2" xfId="20696"/>
    <cellStyle name="Warning Text 19 5 4" xfId="20697"/>
    <cellStyle name="Warning Text 19 5 4 2" xfId="20698"/>
    <cellStyle name="Warning Text 19 5 5" xfId="20699"/>
    <cellStyle name="Warning Text 19 6" xfId="20700"/>
    <cellStyle name="Warning Text 19 6 2" xfId="20701"/>
    <cellStyle name="Warning Text 19 6 2 2" xfId="20702"/>
    <cellStyle name="Warning Text 19 6 3" xfId="20703"/>
    <cellStyle name="Warning Text 19 6 3 2" xfId="20704"/>
    <cellStyle name="Warning Text 19 6 4" xfId="20705"/>
    <cellStyle name="Warning Text 19 7" xfId="20706"/>
    <cellStyle name="Warning Text 19 7 2" xfId="20707"/>
    <cellStyle name="Warning Text 19 8" xfId="20708"/>
    <cellStyle name="Warning Text 19 8 2" xfId="20709"/>
    <cellStyle name="Warning Text 19 9" xfId="20710"/>
    <cellStyle name="Warning Text 19 9 2" xfId="20711"/>
    <cellStyle name="Warning Text 2" xfId="20712"/>
    <cellStyle name="Warning Text 2 10" xfId="20713"/>
    <cellStyle name="Warning Text 2 10 10" xfId="20714"/>
    <cellStyle name="Warning Text 2 10 11" xfId="20715"/>
    <cellStyle name="Warning Text 2 10 2" xfId="20716"/>
    <cellStyle name="Warning Text 2 10 2 2" xfId="20717"/>
    <cellStyle name="Warning Text 2 10 2 2 2" xfId="20718"/>
    <cellStyle name="Warning Text 2 10 2 3" xfId="20719"/>
    <cellStyle name="Warning Text 2 10 2 3 2" xfId="20720"/>
    <cellStyle name="Warning Text 2 10 2 4" xfId="20721"/>
    <cellStyle name="Warning Text 2 10 3" xfId="20722"/>
    <cellStyle name="Warning Text 2 10 3 2" xfId="20723"/>
    <cellStyle name="Warning Text 2 10 3 2 2" xfId="20724"/>
    <cellStyle name="Warning Text 2 10 3 3" xfId="20725"/>
    <cellStyle name="Warning Text 2 10 3 3 2" xfId="20726"/>
    <cellStyle name="Warning Text 2 10 3 4" xfId="20727"/>
    <cellStyle name="Warning Text 2 10 4" xfId="20728"/>
    <cellStyle name="Warning Text 2 10 4 2" xfId="20729"/>
    <cellStyle name="Warning Text 2 10 4 2 2" xfId="20730"/>
    <cellStyle name="Warning Text 2 10 4 3" xfId="20731"/>
    <cellStyle name="Warning Text 2 10 4 3 2" xfId="20732"/>
    <cellStyle name="Warning Text 2 10 4 4" xfId="20733"/>
    <cellStyle name="Warning Text 2 10 4 4 2" xfId="20734"/>
    <cellStyle name="Warning Text 2 10 4 5" xfId="20735"/>
    <cellStyle name="Warning Text 2 10 5" xfId="20736"/>
    <cellStyle name="Warning Text 2 10 5 2" xfId="20737"/>
    <cellStyle name="Warning Text 2 10 5 2 2" xfId="20738"/>
    <cellStyle name="Warning Text 2 10 5 3" xfId="20739"/>
    <cellStyle name="Warning Text 2 10 5 3 2" xfId="20740"/>
    <cellStyle name="Warning Text 2 10 5 4" xfId="20741"/>
    <cellStyle name="Warning Text 2 10 6" xfId="20742"/>
    <cellStyle name="Warning Text 2 10 6 2" xfId="20743"/>
    <cellStyle name="Warning Text 2 10 7" xfId="20744"/>
    <cellStyle name="Warning Text 2 10 7 2" xfId="20745"/>
    <cellStyle name="Warning Text 2 10 8" xfId="20746"/>
    <cellStyle name="Warning Text 2 10 8 2" xfId="20747"/>
    <cellStyle name="Warning Text 2 10 9" xfId="20748"/>
    <cellStyle name="Warning Text 2 11" xfId="20749"/>
    <cellStyle name="Warning Text 2 11 2" xfId="20750"/>
    <cellStyle name="Warning Text 2 11 2 2" xfId="20751"/>
    <cellStyle name="Warning Text 2 11 3" xfId="20752"/>
    <cellStyle name="Warning Text 2 11 3 2" xfId="20753"/>
    <cellStyle name="Warning Text 2 11 4" xfId="20754"/>
    <cellStyle name="Warning Text 2 11 5" xfId="20755"/>
    <cellStyle name="Warning Text 2 12" xfId="20756"/>
    <cellStyle name="Warning Text 2 12 2" xfId="20757"/>
    <cellStyle name="Warning Text 2 12 2 2" xfId="20758"/>
    <cellStyle name="Warning Text 2 12 3" xfId="20759"/>
    <cellStyle name="Warning Text 2 12 3 2" xfId="20760"/>
    <cellStyle name="Warning Text 2 12 4" xfId="20761"/>
    <cellStyle name="Warning Text 2 13" xfId="20762"/>
    <cellStyle name="Warning Text 2 13 2" xfId="20763"/>
    <cellStyle name="Warning Text 2 13 2 2" xfId="20764"/>
    <cellStyle name="Warning Text 2 13 3" xfId="20765"/>
    <cellStyle name="Warning Text 2 13 3 2" xfId="20766"/>
    <cellStyle name="Warning Text 2 13 4" xfId="20767"/>
    <cellStyle name="Warning Text 2 14" xfId="20768"/>
    <cellStyle name="Warning Text 2 14 2" xfId="20769"/>
    <cellStyle name="Warning Text 2 14 2 2" xfId="20770"/>
    <cellStyle name="Warning Text 2 14 3" xfId="20771"/>
    <cellStyle name="Warning Text 2 14 3 2" xfId="20772"/>
    <cellStyle name="Warning Text 2 14 4" xfId="20773"/>
    <cellStyle name="Warning Text 2 14 4 2" xfId="20774"/>
    <cellStyle name="Warning Text 2 14 5" xfId="20775"/>
    <cellStyle name="Warning Text 2 15" xfId="20776"/>
    <cellStyle name="Warning Text 2 15 2" xfId="20777"/>
    <cellStyle name="Warning Text 2 15 2 2" xfId="20778"/>
    <cellStyle name="Warning Text 2 15 3" xfId="20779"/>
    <cellStyle name="Warning Text 2 15 3 2" xfId="20780"/>
    <cellStyle name="Warning Text 2 15 4" xfId="20781"/>
    <cellStyle name="Warning Text 2 16" xfId="20782"/>
    <cellStyle name="Warning Text 2 16 2" xfId="20783"/>
    <cellStyle name="Warning Text 2 17" xfId="20784"/>
    <cellStyle name="Warning Text 2 17 2" xfId="20785"/>
    <cellStyle name="Warning Text 2 18" xfId="20786"/>
    <cellStyle name="Warning Text 2 18 2" xfId="20787"/>
    <cellStyle name="Warning Text 2 19" xfId="20788"/>
    <cellStyle name="Warning Text 2 2" xfId="20789"/>
    <cellStyle name="Warning Text 2 2 10" xfId="20790"/>
    <cellStyle name="Warning Text 2 2 11" xfId="20791"/>
    <cellStyle name="Warning Text 2 2 2" xfId="20792"/>
    <cellStyle name="Warning Text 2 2 2 2" xfId="20793"/>
    <cellStyle name="Warning Text 2 2 2 2 2" xfId="20794"/>
    <cellStyle name="Warning Text 2 2 2 3" xfId="20795"/>
    <cellStyle name="Warning Text 2 2 2 3 2" xfId="20796"/>
    <cellStyle name="Warning Text 2 2 2 4" xfId="20797"/>
    <cellStyle name="Warning Text 2 2 3" xfId="20798"/>
    <cellStyle name="Warning Text 2 2 3 2" xfId="20799"/>
    <cellStyle name="Warning Text 2 2 3 2 2" xfId="20800"/>
    <cellStyle name="Warning Text 2 2 3 3" xfId="20801"/>
    <cellStyle name="Warning Text 2 2 3 3 2" xfId="20802"/>
    <cellStyle name="Warning Text 2 2 3 4" xfId="20803"/>
    <cellStyle name="Warning Text 2 2 4" xfId="20804"/>
    <cellStyle name="Warning Text 2 2 4 2" xfId="20805"/>
    <cellStyle name="Warning Text 2 2 4 2 2" xfId="20806"/>
    <cellStyle name="Warning Text 2 2 4 3" xfId="20807"/>
    <cellStyle name="Warning Text 2 2 4 3 2" xfId="20808"/>
    <cellStyle name="Warning Text 2 2 4 4" xfId="20809"/>
    <cellStyle name="Warning Text 2 2 4 4 2" xfId="20810"/>
    <cellStyle name="Warning Text 2 2 4 5" xfId="20811"/>
    <cellStyle name="Warning Text 2 2 5" xfId="20812"/>
    <cellStyle name="Warning Text 2 2 5 2" xfId="20813"/>
    <cellStyle name="Warning Text 2 2 5 2 2" xfId="20814"/>
    <cellStyle name="Warning Text 2 2 5 3" xfId="20815"/>
    <cellStyle name="Warning Text 2 2 5 3 2" xfId="20816"/>
    <cellStyle name="Warning Text 2 2 5 4" xfId="20817"/>
    <cellStyle name="Warning Text 2 2 6" xfId="20818"/>
    <cellStyle name="Warning Text 2 2 6 2" xfId="20819"/>
    <cellStyle name="Warning Text 2 2 7" xfId="20820"/>
    <cellStyle name="Warning Text 2 2 7 2" xfId="20821"/>
    <cellStyle name="Warning Text 2 2 8" xfId="20822"/>
    <cellStyle name="Warning Text 2 2 8 2" xfId="20823"/>
    <cellStyle name="Warning Text 2 2 9" xfId="20824"/>
    <cellStyle name="Warning Text 2 20" xfId="20825"/>
    <cellStyle name="Warning Text 2 21" xfId="20826"/>
    <cellStyle name="Warning Text 2 3" xfId="20827"/>
    <cellStyle name="Warning Text 2 3 10" xfId="20828"/>
    <cellStyle name="Warning Text 2 3 11" xfId="20829"/>
    <cellStyle name="Warning Text 2 3 2" xfId="20830"/>
    <cellStyle name="Warning Text 2 3 2 2" xfId="20831"/>
    <cellStyle name="Warning Text 2 3 2 2 2" xfId="20832"/>
    <cellStyle name="Warning Text 2 3 2 3" xfId="20833"/>
    <cellStyle name="Warning Text 2 3 2 3 2" xfId="20834"/>
    <cellStyle name="Warning Text 2 3 2 4" xfId="20835"/>
    <cellStyle name="Warning Text 2 3 3" xfId="20836"/>
    <cellStyle name="Warning Text 2 3 3 2" xfId="20837"/>
    <cellStyle name="Warning Text 2 3 3 2 2" xfId="20838"/>
    <cellStyle name="Warning Text 2 3 3 3" xfId="20839"/>
    <cellStyle name="Warning Text 2 3 3 3 2" xfId="20840"/>
    <cellStyle name="Warning Text 2 3 3 4" xfId="20841"/>
    <cellStyle name="Warning Text 2 3 4" xfId="20842"/>
    <cellStyle name="Warning Text 2 3 4 2" xfId="20843"/>
    <cellStyle name="Warning Text 2 3 4 2 2" xfId="20844"/>
    <cellStyle name="Warning Text 2 3 4 3" xfId="20845"/>
    <cellStyle name="Warning Text 2 3 4 3 2" xfId="20846"/>
    <cellStyle name="Warning Text 2 3 4 4" xfId="20847"/>
    <cellStyle name="Warning Text 2 3 4 4 2" xfId="20848"/>
    <cellStyle name="Warning Text 2 3 4 5" xfId="20849"/>
    <cellStyle name="Warning Text 2 3 5" xfId="20850"/>
    <cellStyle name="Warning Text 2 3 5 2" xfId="20851"/>
    <cellStyle name="Warning Text 2 3 5 2 2" xfId="20852"/>
    <cellStyle name="Warning Text 2 3 5 3" xfId="20853"/>
    <cellStyle name="Warning Text 2 3 5 3 2" xfId="20854"/>
    <cellStyle name="Warning Text 2 3 5 4" xfId="20855"/>
    <cellStyle name="Warning Text 2 3 6" xfId="20856"/>
    <cellStyle name="Warning Text 2 3 6 2" xfId="20857"/>
    <cellStyle name="Warning Text 2 3 7" xfId="20858"/>
    <cellStyle name="Warning Text 2 3 7 2" xfId="20859"/>
    <cellStyle name="Warning Text 2 3 8" xfId="20860"/>
    <cellStyle name="Warning Text 2 3 8 2" xfId="20861"/>
    <cellStyle name="Warning Text 2 3 9" xfId="20862"/>
    <cellStyle name="Warning Text 2 4" xfId="20863"/>
    <cellStyle name="Warning Text 2 4 10" xfId="20864"/>
    <cellStyle name="Warning Text 2 4 11" xfId="20865"/>
    <cellStyle name="Warning Text 2 4 2" xfId="20866"/>
    <cellStyle name="Warning Text 2 4 2 2" xfId="20867"/>
    <cellStyle name="Warning Text 2 4 2 2 2" xfId="20868"/>
    <cellStyle name="Warning Text 2 4 2 3" xfId="20869"/>
    <cellStyle name="Warning Text 2 4 2 3 2" xfId="20870"/>
    <cellStyle name="Warning Text 2 4 2 4" xfId="20871"/>
    <cellStyle name="Warning Text 2 4 3" xfId="20872"/>
    <cellStyle name="Warning Text 2 4 3 2" xfId="20873"/>
    <cellStyle name="Warning Text 2 4 3 2 2" xfId="20874"/>
    <cellStyle name="Warning Text 2 4 3 3" xfId="20875"/>
    <cellStyle name="Warning Text 2 4 3 3 2" xfId="20876"/>
    <cellStyle name="Warning Text 2 4 3 4" xfId="20877"/>
    <cellStyle name="Warning Text 2 4 4" xfId="20878"/>
    <cellStyle name="Warning Text 2 4 4 2" xfId="20879"/>
    <cellStyle name="Warning Text 2 4 4 2 2" xfId="20880"/>
    <cellStyle name="Warning Text 2 4 4 3" xfId="20881"/>
    <cellStyle name="Warning Text 2 4 4 3 2" xfId="20882"/>
    <cellStyle name="Warning Text 2 4 4 4" xfId="20883"/>
    <cellStyle name="Warning Text 2 4 4 4 2" xfId="20884"/>
    <cellStyle name="Warning Text 2 4 4 5" xfId="20885"/>
    <cellStyle name="Warning Text 2 4 5" xfId="20886"/>
    <cellStyle name="Warning Text 2 4 5 2" xfId="20887"/>
    <cellStyle name="Warning Text 2 4 5 2 2" xfId="20888"/>
    <cellStyle name="Warning Text 2 4 5 3" xfId="20889"/>
    <cellStyle name="Warning Text 2 4 5 3 2" xfId="20890"/>
    <cellStyle name="Warning Text 2 4 5 4" xfId="20891"/>
    <cellStyle name="Warning Text 2 4 6" xfId="20892"/>
    <cellStyle name="Warning Text 2 4 6 2" xfId="20893"/>
    <cellStyle name="Warning Text 2 4 7" xfId="20894"/>
    <cellStyle name="Warning Text 2 4 7 2" xfId="20895"/>
    <cellStyle name="Warning Text 2 4 8" xfId="20896"/>
    <cellStyle name="Warning Text 2 4 8 2" xfId="20897"/>
    <cellStyle name="Warning Text 2 4 9" xfId="20898"/>
    <cellStyle name="Warning Text 2 5" xfId="20899"/>
    <cellStyle name="Warning Text 2 5 10" xfId="20900"/>
    <cellStyle name="Warning Text 2 5 11" xfId="20901"/>
    <cellStyle name="Warning Text 2 5 2" xfId="20902"/>
    <cellStyle name="Warning Text 2 5 2 2" xfId="20903"/>
    <cellStyle name="Warning Text 2 5 2 2 2" xfId="20904"/>
    <cellStyle name="Warning Text 2 5 2 3" xfId="20905"/>
    <cellStyle name="Warning Text 2 5 2 3 2" xfId="20906"/>
    <cellStyle name="Warning Text 2 5 2 4" xfId="20907"/>
    <cellStyle name="Warning Text 2 5 3" xfId="20908"/>
    <cellStyle name="Warning Text 2 5 3 2" xfId="20909"/>
    <cellStyle name="Warning Text 2 5 3 2 2" xfId="20910"/>
    <cellStyle name="Warning Text 2 5 3 3" xfId="20911"/>
    <cellStyle name="Warning Text 2 5 3 3 2" xfId="20912"/>
    <cellStyle name="Warning Text 2 5 3 4" xfId="20913"/>
    <cellStyle name="Warning Text 2 5 4" xfId="20914"/>
    <cellStyle name="Warning Text 2 5 4 2" xfId="20915"/>
    <cellStyle name="Warning Text 2 5 4 2 2" xfId="20916"/>
    <cellStyle name="Warning Text 2 5 4 3" xfId="20917"/>
    <cellStyle name="Warning Text 2 5 4 3 2" xfId="20918"/>
    <cellStyle name="Warning Text 2 5 4 4" xfId="20919"/>
    <cellStyle name="Warning Text 2 5 4 4 2" xfId="20920"/>
    <cellStyle name="Warning Text 2 5 4 5" xfId="20921"/>
    <cellStyle name="Warning Text 2 5 5" xfId="20922"/>
    <cellStyle name="Warning Text 2 5 5 2" xfId="20923"/>
    <cellStyle name="Warning Text 2 5 5 2 2" xfId="20924"/>
    <cellStyle name="Warning Text 2 5 5 3" xfId="20925"/>
    <cellStyle name="Warning Text 2 5 5 3 2" xfId="20926"/>
    <cellStyle name="Warning Text 2 5 5 4" xfId="20927"/>
    <cellStyle name="Warning Text 2 5 6" xfId="20928"/>
    <cellStyle name="Warning Text 2 5 6 2" xfId="20929"/>
    <cellStyle name="Warning Text 2 5 7" xfId="20930"/>
    <cellStyle name="Warning Text 2 5 7 2" xfId="20931"/>
    <cellStyle name="Warning Text 2 5 8" xfId="20932"/>
    <cellStyle name="Warning Text 2 5 8 2" xfId="20933"/>
    <cellStyle name="Warning Text 2 5 9" xfId="20934"/>
    <cellStyle name="Warning Text 2 6" xfId="20935"/>
    <cellStyle name="Warning Text 2 6 10" xfId="20936"/>
    <cellStyle name="Warning Text 2 6 11" xfId="20937"/>
    <cellStyle name="Warning Text 2 6 2" xfId="20938"/>
    <cellStyle name="Warning Text 2 6 2 2" xfId="20939"/>
    <cellStyle name="Warning Text 2 6 2 2 2" xfId="20940"/>
    <cellStyle name="Warning Text 2 6 2 3" xfId="20941"/>
    <cellStyle name="Warning Text 2 6 2 3 2" xfId="20942"/>
    <cellStyle name="Warning Text 2 6 2 4" xfId="20943"/>
    <cellStyle name="Warning Text 2 6 3" xfId="20944"/>
    <cellStyle name="Warning Text 2 6 3 2" xfId="20945"/>
    <cellStyle name="Warning Text 2 6 3 2 2" xfId="20946"/>
    <cellStyle name="Warning Text 2 6 3 3" xfId="20947"/>
    <cellStyle name="Warning Text 2 6 3 3 2" xfId="20948"/>
    <cellStyle name="Warning Text 2 6 3 4" xfId="20949"/>
    <cellStyle name="Warning Text 2 6 4" xfId="20950"/>
    <cellStyle name="Warning Text 2 6 4 2" xfId="20951"/>
    <cellStyle name="Warning Text 2 6 4 2 2" xfId="20952"/>
    <cellStyle name="Warning Text 2 6 4 3" xfId="20953"/>
    <cellStyle name="Warning Text 2 6 4 3 2" xfId="20954"/>
    <cellStyle name="Warning Text 2 6 4 4" xfId="20955"/>
    <cellStyle name="Warning Text 2 6 4 4 2" xfId="20956"/>
    <cellStyle name="Warning Text 2 6 4 5" xfId="20957"/>
    <cellStyle name="Warning Text 2 6 5" xfId="20958"/>
    <cellStyle name="Warning Text 2 6 5 2" xfId="20959"/>
    <cellStyle name="Warning Text 2 6 5 2 2" xfId="20960"/>
    <cellStyle name="Warning Text 2 6 5 3" xfId="20961"/>
    <cellStyle name="Warning Text 2 6 5 3 2" xfId="20962"/>
    <cellStyle name="Warning Text 2 6 5 4" xfId="20963"/>
    <cellStyle name="Warning Text 2 6 6" xfId="20964"/>
    <cellStyle name="Warning Text 2 6 6 2" xfId="20965"/>
    <cellStyle name="Warning Text 2 6 7" xfId="20966"/>
    <cellStyle name="Warning Text 2 6 7 2" xfId="20967"/>
    <cellStyle name="Warning Text 2 6 8" xfId="20968"/>
    <cellStyle name="Warning Text 2 6 8 2" xfId="20969"/>
    <cellStyle name="Warning Text 2 6 9" xfId="20970"/>
    <cellStyle name="Warning Text 2 7" xfId="20971"/>
    <cellStyle name="Warning Text 2 7 10" xfId="20972"/>
    <cellStyle name="Warning Text 2 7 11" xfId="20973"/>
    <cellStyle name="Warning Text 2 7 2" xfId="20974"/>
    <cellStyle name="Warning Text 2 7 2 2" xfId="20975"/>
    <cellStyle name="Warning Text 2 7 2 2 2" xfId="20976"/>
    <cellStyle name="Warning Text 2 7 2 3" xfId="20977"/>
    <cellStyle name="Warning Text 2 7 2 3 2" xfId="20978"/>
    <cellStyle name="Warning Text 2 7 2 4" xfId="20979"/>
    <cellStyle name="Warning Text 2 7 3" xfId="20980"/>
    <cellStyle name="Warning Text 2 7 3 2" xfId="20981"/>
    <cellStyle name="Warning Text 2 7 3 2 2" xfId="20982"/>
    <cellStyle name="Warning Text 2 7 3 3" xfId="20983"/>
    <cellStyle name="Warning Text 2 7 3 3 2" xfId="20984"/>
    <cellStyle name="Warning Text 2 7 3 4" xfId="20985"/>
    <cellStyle name="Warning Text 2 7 4" xfId="20986"/>
    <cellStyle name="Warning Text 2 7 4 2" xfId="20987"/>
    <cellStyle name="Warning Text 2 7 4 2 2" xfId="20988"/>
    <cellStyle name="Warning Text 2 7 4 3" xfId="20989"/>
    <cellStyle name="Warning Text 2 7 4 3 2" xfId="20990"/>
    <cellStyle name="Warning Text 2 7 4 4" xfId="20991"/>
    <cellStyle name="Warning Text 2 7 4 4 2" xfId="20992"/>
    <cellStyle name="Warning Text 2 7 4 5" xfId="20993"/>
    <cellStyle name="Warning Text 2 7 5" xfId="20994"/>
    <cellStyle name="Warning Text 2 7 5 2" xfId="20995"/>
    <cellStyle name="Warning Text 2 7 5 2 2" xfId="20996"/>
    <cellStyle name="Warning Text 2 7 5 3" xfId="20997"/>
    <cellStyle name="Warning Text 2 7 5 3 2" xfId="20998"/>
    <cellStyle name="Warning Text 2 7 5 4" xfId="20999"/>
    <cellStyle name="Warning Text 2 7 6" xfId="21000"/>
    <cellStyle name="Warning Text 2 7 6 2" xfId="21001"/>
    <cellStyle name="Warning Text 2 7 7" xfId="21002"/>
    <cellStyle name="Warning Text 2 7 7 2" xfId="21003"/>
    <cellStyle name="Warning Text 2 7 8" xfId="21004"/>
    <cellStyle name="Warning Text 2 7 8 2" xfId="21005"/>
    <cellStyle name="Warning Text 2 7 9" xfId="21006"/>
    <cellStyle name="Warning Text 2 8" xfId="21007"/>
    <cellStyle name="Warning Text 2 8 10" xfId="21008"/>
    <cellStyle name="Warning Text 2 8 11" xfId="21009"/>
    <cellStyle name="Warning Text 2 8 2" xfId="21010"/>
    <cellStyle name="Warning Text 2 8 2 2" xfId="21011"/>
    <cellStyle name="Warning Text 2 8 2 2 2" xfId="21012"/>
    <cellStyle name="Warning Text 2 8 2 3" xfId="21013"/>
    <cellStyle name="Warning Text 2 8 2 3 2" xfId="21014"/>
    <cellStyle name="Warning Text 2 8 2 4" xfId="21015"/>
    <cellStyle name="Warning Text 2 8 3" xfId="21016"/>
    <cellStyle name="Warning Text 2 8 3 2" xfId="21017"/>
    <cellStyle name="Warning Text 2 8 3 2 2" xfId="21018"/>
    <cellStyle name="Warning Text 2 8 3 3" xfId="21019"/>
    <cellStyle name="Warning Text 2 8 3 3 2" xfId="21020"/>
    <cellStyle name="Warning Text 2 8 3 4" xfId="21021"/>
    <cellStyle name="Warning Text 2 8 4" xfId="21022"/>
    <cellStyle name="Warning Text 2 8 4 2" xfId="21023"/>
    <cellStyle name="Warning Text 2 8 4 2 2" xfId="21024"/>
    <cellStyle name="Warning Text 2 8 4 3" xfId="21025"/>
    <cellStyle name="Warning Text 2 8 4 3 2" xfId="21026"/>
    <cellStyle name="Warning Text 2 8 4 4" xfId="21027"/>
    <cellStyle name="Warning Text 2 8 4 4 2" xfId="21028"/>
    <cellStyle name="Warning Text 2 8 4 5" xfId="21029"/>
    <cellStyle name="Warning Text 2 8 5" xfId="21030"/>
    <cellStyle name="Warning Text 2 8 5 2" xfId="21031"/>
    <cellStyle name="Warning Text 2 8 5 2 2" xfId="21032"/>
    <cellStyle name="Warning Text 2 8 5 3" xfId="21033"/>
    <cellStyle name="Warning Text 2 8 5 3 2" xfId="21034"/>
    <cellStyle name="Warning Text 2 8 5 4" xfId="21035"/>
    <cellStyle name="Warning Text 2 8 6" xfId="21036"/>
    <cellStyle name="Warning Text 2 8 6 2" xfId="21037"/>
    <cellStyle name="Warning Text 2 8 7" xfId="21038"/>
    <cellStyle name="Warning Text 2 8 7 2" xfId="21039"/>
    <cellStyle name="Warning Text 2 8 8" xfId="21040"/>
    <cellStyle name="Warning Text 2 8 8 2" xfId="21041"/>
    <cellStyle name="Warning Text 2 8 9" xfId="21042"/>
    <cellStyle name="Warning Text 2 9" xfId="21043"/>
    <cellStyle name="Warning Text 2 9 10" xfId="21044"/>
    <cellStyle name="Warning Text 2 9 11" xfId="21045"/>
    <cellStyle name="Warning Text 2 9 2" xfId="21046"/>
    <cellStyle name="Warning Text 2 9 2 2" xfId="21047"/>
    <cellStyle name="Warning Text 2 9 2 2 2" xfId="21048"/>
    <cellStyle name="Warning Text 2 9 2 3" xfId="21049"/>
    <cellStyle name="Warning Text 2 9 2 3 2" xfId="21050"/>
    <cellStyle name="Warning Text 2 9 2 4" xfId="21051"/>
    <cellStyle name="Warning Text 2 9 3" xfId="21052"/>
    <cellStyle name="Warning Text 2 9 3 2" xfId="21053"/>
    <cellStyle name="Warning Text 2 9 3 2 2" xfId="21054"/>
    <cellStyle name="Warning Text 2 9 3 3" xfId="21055"/>
    <cellStyle name="Warning Text 2 9 3 3 2" xfId="21056"/>
    <cellStyle name="Warning Text 2 9 3 4" xfId="21057"/>
    <cellStyle name="Warning Text 2 9 4" xfId="21058"/>
    <cellStyle name="Warning Text 2 9 4 2" xfId="21059"/>
    <cellStyle name="Warning Text 2 9 4 2 2" xfId="21060"/>
    <cellStyle name="Warning Text 2 9 4 3" xfId="21061"/>
    <cellStyle name="Warning Text 2 9 4 3 2" xfId="21062"/>
    <cellStyle name="Warning Text 2 9 4 4" xfId="21063"/>
    <cellStyle name="Warning Text 2 9 4 4 2" xfId="21064"/>
    <cellStyle name="Warning Text 2 9 4 5" xfId="21065"/>
    <cellStyle name="Warning Text 2 9 5" xfId="21066"/>
    <cellStyle name="Warning Text 2 9 5 2" xfId="21067"/>
    <cellStyle name="Warning Text 2 9 5 2 2" xfId="21068"/>
    <cellStyle name="Warning Text 2 9 5 3" xfId="21069"/>
    <cellStyle name="Warning Text 2 9 5 3 2" xfId="21070"/>
    <cellStyle name="Warning Text 2 9 5 4" xfId="21071"/>
    <cellStyle name="Warning Text 2 9 6" xfId="21072"/>
    <cellStyle name="Warning Text 2 9 6 2" xfId="21073"/>
    <cellStyle name="Warning Text 2 9 7" xfId="21074"/>
    <cellStyle name="Warning Text 2 9 7 2" xfId="21075"/>
    <cellStyle name="Warning Text 2 9 8" xfId="21076"/>
    <cellStyle name="Warning Text 2 9 8 2" xfId="21077"/>
    <cellStyle name="Warning Text 2 9 9" xfId="21078"/>
    <cellStyle name="Warning Text 20" xfId="21079"/>
    <cellStyle name="Warning Text 20 10" xfId="21080"/>
    <cellStyle name="Warning Text 20 11" xfId="21081"/>
    <cellStyle name="Warning Text 20 12" xfId="21082"/>
    <cellStyle name="Warning Text 20 2" xfId="21083"/>
    <cellStyle name="Warning Text 20 2 2" xfId="21084"/>
    <cellStyle name="Warning Text 20 2 2 2" xfId="21085"/>
    <cellStyle name="Warning Text 20 2 3" xfId="21086"/>
    <cellStyle name="Warning Text 20 2 3 2" xfId="21087"/>
    <cellStyle name="Warning Text 20 2 4" xfId="21088"/>
    <cellStyle name="Warning Text 20 2 5" xfId="21089"/>
    <cellStyle name="Warning Text 20 3" xfId="21090"/>
    <cellStyle name="Warning Text 20 3 2" xfId="21091"/>
    <cellStyle name="Warning Text 20 3 2 2" xfId="21092"/>
    <cellStyle name="Warning Text 20 3 3" xfId="21093"/>
    <cellStyle name="Warning Text 20 3 3 2" xfId="21094"/>
    <cellStyle name="Warning Text 20 3 4" xfId="21095"/>
    <cellStyle name="Warning Text 20 4" xfId="21096"/>
    <cellStyle name="Warning Text 20 4 2" xfId="21097"/>
    <cellStyle name="Warning Text 20 4 2 2" xfId="21098"/>
    <cellStyle name="Warning Text 20 4 3" xfId="21099"/>
    <cellStyle name="Warning Text 20 4 3 2" xfId="21100"/>
    <cellStyle name="Warning Text 20 4 4" xfId="21101"/>
    <cellStyle name="Warning Text 20 5" xfId="21102"/>
    <cellStyle name="Warning Text 20 5 2" xfId="21103"/>
    <cellStyle name="Warning Text 20 5 2 2" xfId="21104"/>
    <cellStyle name="Warning Text 20 5 3" xfId="21105"/>
    <cellStyle name="Warning Text 20 5 3 2" xfId="21106"/>
    <cellStyle name="Warning Text 20 5 4" xfId="21107"/>
    <cellStyle name="Warning Text 20 5 4 2" xfId="21108"/>
    <cellStyle name="Warning Text 20 5 5" xfId="21109"/>
    <cellStyle name="Warning Text 20 6" xfId="21110"/>
    <cellStyle name="Warning Text 20 6 2" xfId="21111"/>
    <cellStyle name="Warning Text 20 6 2 2" xfId="21112"/>
    <cellStyle name="Warning Text 20 6 3" xfId="21113"/>
    <cellStyle name="Warning Text 20 6 3 2" xfId="21114"/>
    <cellStyle name="Warning Text 20 6 4" xfId="21115"/>
    <cellStyle name="Warning Text 20 7" xfId="21116"/>
    <cellStyle name="Warning Text 20 7 2" xfId="21117"/>
    <cellStyle name="Warning Text 20 8" xfId="21118"/>
    <cellStyle name="Warning Text 20 8 2" xfId="21119"/>
    <cellStyle name="Warning Text 20 9" xfId="21120"/>
    <cellStyle name="Warning Text 20 9 2" xfId="21121"/>
    <cellStyle name="Warning Text 21" xfId="21122"/>
    <cellStyle name="Warning Text 21 10" xfId="21123"/>
    <cellStyle name="Warning Text 21 11" xfId="21124"/>
    <cellStyle name="Warning Text 21 12" xfId="21125"/>
    <cellStyle name="Warning Text 21 2" xfId="21126"/>
    <cellStyle name="Warning Text 21 2 2" xfId="21127"/>
    <cellStyle name="Warning Text 21 2 2 2" xfId="21128"/>
    <cellStyle name="Warning Text 21 2 3" xfId="21129"/>
    <cellStyle name="Warning Text 21 2 3 2" xfId="21130"/>
    <cellStyle name="Warning Text 21 2 4" xfId="21131"/>
    <cellStyle name="Warning Text 21 2 5" xfId="21132"/>
    <cellStyle name="Warning Text 21 3" xfId="21133"/>
    <cellStyle name="Warning Text 21 3 2" xfId="21134"/>
    <cellStyle name="Warning Text 21 3 2 2" xfId="21135"/>
    <cellStyle name="Warning Text 21 3 3" xfId="21136"/>
    <cellStyle name="Warning Text 21 3 3 2" xfId="21137"/>
    <cellStyle name="Warning Text 21 3 4" xfId="21138"/>
    <cellStyle name="Warning Text 21 4" xfId="21139"/>
    <cellStyle name="Warning Text 21 4 2" xfId="21140"/>
    <cellStyle name="Warning Text 21 4 2 2" xfId="21141"/>
    <cellStyle name="Warning Text 21 4 3" xfId="21142"/>
    <cellStyle name="Warning Text 21 4 3 2" xfId="21143"/>
    <cellStyle name="Warning Text 21 4 4" xfId="21144"/>
    <cellStyle name="Warning Text 21 5" xfId="21145"/>
    <cellStyle name="Warning Text 21 5 2" xfId="21146"/>
    <cellStyle name="Warning Text 21 5 2 2" xfId="21147"/>
    <cellStyle name="Warning Text 21 5 3" xfId="21148"/>
    <cellStyle name="Warning Text 21 5 3 2" xfId="21149"/>
    <cellStyle name="Warning Text 21 5 4" xfId="21150"/>
    <cellStyle name="Warning Text 21 5 4 2" xfId="21151"/>
    <cellStyle name="Warning Text 21 5 5" xfId="21152"/>
    <cellStyle name="Warning Text 21 6" xfId="21153"/>
    <cellStyle name="Warning Text 21 6 2" xfId="21154"/>
    <cellStyle name="Warning Text 21 6 2 2" xfId="21155"/>
    <cellStyle name="Warning Text 21 6 3" xfId="21156"/>
    <cellStyle name="Warning Text 21 6 3 2" xfId="21157"/>
    <cellStyle name="Warning Text 21 6 4" xfId="21158"/>
    <cellStyle name="Warning Text 21 7" xfId="21159"/>
    <cellStyle name="Warning Text 21 7 2" xfId="21160"/>
    <cellStyle name="Warning Text 21 8" xfId="21161"/>
    <cellStyle name="Warning Text 21 8 2" xfId="21162"/>
    <cellStyle name="Warning Text 21 9" xfId="21163"/>
    <cellStyle name="Warning Text 21 9 2" xfId="21164"/>
    <cellStyle name="Warning Text 22" xfId="21165"/>
    <cellStyle name="Warning Text 22 10" xfId="21166"/>
    <cellStyle name="Warning Text 22 11" xfId="21167"/>
    <cellStyle name="Warning Text 22 12" xfId="21168"/>
    <cellStyle name="Warning Text 22 2" xfId="21169"/>
    <cellStyle name="Warning Text 22 2 2" xfId="21170"/>
    <cellStyle name="Warning Text 22 2 2 2" xfId="21171"/>
    <cellStyle name="Warning Text 22 2 3" xfId="21172"/>
    <cellStyle name="Warning Text 22 2 3 2" xfId="21173"/>
    <cellStyle name="Warning Text 22 2 4" xfId="21174"/>
    <cellStyle name="Warning Text 22 2 5" xfId="21175"/>
    <cellStyle name="Warning Text 22 3" xfId="21176"/>
    <cellStyle name="Warning Text 22 3 2" xfId="21177"/>
    <cellStyle name="Warning Text 22 3 2 2" xfId="21178"/>
    <cellStyle name="Warning Text 22 3 3" xfId="21179"/>
    <cellStyle name="Warning Text 22 3 3 2" xfId="21180"/>
    <cellStyle name="Warning Text 22 3 4" xfId="21181"/>
    <cellStyle name="Warning Text 22 4" xfId="21182"/>
    <cellStyle name="Warning Text 22 4 2" xfId="21183"/>
    <cellStyle name="Warning Text 22 4 2 2" xfId="21184"/>
    <cellStyle name="Warning Text 22 4 3" xfId="21185"/>
    <cellStyle name="Warning Text 22 4 3 2" xfId="21186"/>
    <cellStyle name="Warning Text 22 4 4" xfId="21187"/>
    <cellStyle name="Warning Text 22 5" xfId="21188"/>
    <cellStyle name="Warning Text 22 5 2" xfId="21189"/>
    <cellStyle name="Warning Text 22 5 2 2" xfId="21190"/>
    <cellStyle name="Warning Text 22 5 3" xfId="21191"/>
    <cellStyle name="Warning Text 22 5 3 2" xfId="21192"/>
    <cellStyle name="Warning Text 22 5 4" xfId="21193"/>
    <cellStyle name="Warning Text 22 5 4 2" xfId="21194"/>
    <cellStyle name="Warning Text 22 5 5" xfId="21195"/>
    <cellStyle name="Warning Text 22 6" xfId="21196"/>
    <cellStyle name="Warning Text 22 6 2" xfId="21197"/>
    <cellStyle name="Warning Text 22 6 2 2" xfId="21198"/>
    <cellStyle name="Warning Text 22 6 3" xfId="21199"/>
    <cellStyle name="Warning Text 22 6 3 2" xfId="21200"/>
    <cellStyle name="Warning Text 22 6 4" xfId="21201"/>
    <cellStyle name="Warning Text 22 7" xfId="21202"/>
    <cellStyle name="Warning Text 22 7 2" xfId="21203"/>
    <cellStyle name="Warning Text 22 8" xfId="21204"/>
    <cellStyle name="Warning Text 22 8 2" xfId="21205"/>
    <cellStyle name="Warning Text 22 9" xfId="21206"/>
    <cellStyle name="Warning Text 22 9 2" xfId="21207"/>
    <cellStyle name="Warning Text 23" xfId="21208"/>
    <cellStyle name="Warning Text 23 10" xfId="21209"/>
    <cellStyle name="Warning Text 23 11" xfId="21210"/>
    <cellStyle name="Warning Text 23 12" xfId="21211"/>
    <cellStyle name="Warning Text 23 2" xfId="21212"/>
    <cellStyle name="Warning Text 23 2 2" xfId="21213"/>
    <cellStyle name="Warning Text 23 2 2 2" xfId="21214"/>
    <cellStyle name="Warning Text 23 2 3" xfId="21215"/>
    <cellStyle name="Warning Text 23 2 3 2" xfId="21216"/>
    <cellStyle name="Warning Text 23 2 4" xfId="21217"/>
    <cellStyle name="Warning Text 23 2 5" xfId="21218"/>
    <cellStyle name="Warning Text 23 3" xfId="21219"/>
    <cellStyle name="Warning Text 23 3 2" xfId="21220"/>
    <cellStyle name="Warning Text 23 3 2 2" xfId="21221"/>
    <cellStyle name="Warning Text 23 3 3" xfId="21222"/>
    <cellStyle name="Warning Text 23 3 3 2" xfId="21223"/>
    <cellStyle name="Warning Text 23 3 4" xfId="21224"/>
    <cellStyle name="Warning Text 23 4" xfId="21225"/>
    <cellStyle name="Warning Text 23 4 2" xfId="21226"/>
    <cellStyle name="Warning Text 23 4 2 2" xfId="21227"/>
    <cellStyle name="Warning Text 23 4 3" xfId="21228"/>
    <cellStyle name="Warning Text 23 4 3 2" xfId="21229"/>
    <cellStyle name="Warning Text 23 4 4" xfId="21230"/>
    <cellStyle name="Warning Text 23 5" xfId="21231"/>
    <cellStyle name="Warning Text 23 5 2" xfId="21232"/>
    <cellStyle name="Warning Text 23 5 2 2" xfId="21233"/>
    <cellStyle name="Warning Text 23 5 3" xfId="21234"/>
    <cellStyle name="Warning Text 23 5 3 2" xfId="21235"/>
    <cellStyle name="Warning Text 23 5 4" xfId="21236"/>
    <cellStyle name="Warning Text 23 5 4 2" xfId="21237"/>
    <cellStyle name="Warning Text 23 5 5" xfId="21238"/>
    <cellStyle name="Warning Text 23 6" xfId="21239"/>
    <cellStyle name="Warning Text 23 6 2" xfId="21240"/>
    <cellStyle name="Warning Text 23 6 2 2" xfId="21241"/>
    <cellStyle name="Warning Text 23 6 3" xfId="21242"/>
    <cellStyle name="Warning Text 23 6 3 2" xfId="21243"/>
    <cellStyle name="Warning Text 23 6 4" xfId="21244"/>
    <cellStyle name="Warning Text 23 7" xfId="21245"/>
    <cellStyle name="Warning Text 23 7 2" xfId="21246"/>
    <cellStyle name="Warning Text 23 8" xfId="21247"/>
    <cellStyle name="Warning Text 23 8 2" xfId="21248"/>
    <cellStyle name="Warning Text 23 9" xfId="21249"/>
    <cellStyle name="Warning Text 23 9 2" xfId="21250"/>
    <cellStyle name="Warning Text 24" xfId="21251"/>
    <cellStyle name="Warning Text 24 10" xfId="21252"/>
    <cellStyle name="Warning Text 24 11" xfId="21253"/>
    <cellStyle name="Warning Text 24 12" xfId="21254"/>
    <cellStyle name="Warning Text 24 2" xfId="21255"/>
    <cellStyle name="Warning Text 24 2 2" xfId="21256"/>
    <cellStyle name="Warning Text 24 2 2 2" xfId="21257"/>
    <cellStyle name="Warning Text 24 2 3" xfId="21258"/>
    <cellStyle name="Warning Text 24 2 3 2" xfId="21259"/>
    <cellStyle name="Warning Text 24 2 4" xfId="21260"/>
    <cellStyle name="Warning Text 24 2 5" xfId="21261"/>
    <cellStyle name="Warning Text 24 3" xfId="21262"/>
    <cellStyle name="Warning Text 24 3 2" xfId="21263"/>
    <cellStyle name="Warning Text 24 3 2 2" xfId="21264"/>
    <cellStyle name="Warning Text 24 3 3" xfId="21265"/>
    <cellStyle name="Warning Text 24 3 3 2" xfId="21266"/>
    <cellStyle name="Warning Text 24 3 4" xfId="21267"/>
    <cellStyle name="Warning Text 24 4" xfId="21268"/>
    <cellStyle name="Warning Text 24 4 2" xfId="21269"/>
    <cellStyle name="Warning Text 24 4 2 2" xfId="21270"/>
    <cellStyle name="Warning Text 24 4 3" xfId="21271"/>
    <cellStyle name="Warning Text 24 4 3 2" xfId="21272"/>
    <cellStyle name="Warning Text 24 4 4" xfId="21273"/>
    <cellStyle name="Warning Text 24 5" xfId="21274"/>
    <cellStyle name="Warning Text 24 5 2" xfId="21275"/>
    <cellStyle name="Warning Text 24 5 2 2" xfId="21276"/>
    <cellStyle name="Warning Text 24 5 3" xfId="21277"/>
    <cellStyle name="Warning Text 24 5 3 2" xfId="21278"/>
    <cellStyle name="Warning Text 24 5 4" xfId="21279"/>
    <cellStyle name="Warning Text 24 5 4 2" xfId="21280"/>
    <cellStyle name="Warning Text 24 5 5" xfId="21281"/>
    <cellStyle name="Warning Text 24 6" xfId="21282"/>
    <cellStyle name="Warning Text 24 6 2" xfId="21283"/>
    <cellStyle name="Warning Text 24 6 2 2" xfId="21284"/>
    <cellStyle name="Warning Text 24 6 3" xfId="21285"/>
    <cellStyle name="Warning Text 24 6 3 2" xfId="21286"/>
    <cellStyle name="Warning Text 24 6 4" xfId="21287"/>
    <cellStyle name="Warning Text 24 7" xfId="21288"/>
    <cellStyle name="Warning Text 24 7 2" xfId="21289"/>
    <cellStyle name="Warning Text 24 8" xfId="21290"/>
    <cellStyle name="Warning Text 24 8 2" xfId="21291"/>
    <cellStyle name="Warning Text 24 9" xfId="21292"/>
    <cellStyle name="Warning Text 24 9 2" xfId="21293"/>
    <cellStyle name="Warning Text 25" xfId="21294"/>
    <cellStyle name="Warning Text 25 10" xfId="21295"/>
    <cellStyle name="Warning Text 25 11" xfId="21296"/>
    <cellStyle name="Warning Text 25 12" xfId="21297"/>
    <cellStyle name="Warning Text 25 2" xfId="21298"/>
    <cellStyle name="Warning Text 25 2 2" xfId="21299"/>
    <cellStyle name="Warning Text 25 2 2 2" xfId="21300"/>
    <cellStyle name="Warning Text 25 2 3" xfId="21301"/>
    <cellStyle name="Warning Text 25 2 3 2" xfId="21302"/>
    <cellStyle name="Warning Text 25 2 4" xfId="21303"/>
    <cellStyle name="Warning Text 25 2 5" xfId="21304"/>
    <cellStyle name="Warning Text 25 3" xfId="21305"/>
    <cellStyle name="Warning Text 25 3 2" xfId="21306"/>
    <cellStyle name="Warning Text 25 3 2 2" xfId="21307"/>
    <cellStyle name="Warning Text 25 3 3" xfId="21308"/>
    <cellStyle name="Warning Text 25 3 3 2" xfId="21309"/>
    <cellStyle name="Warning Text 25 3 4" xfId="21310"/>
    <cellStyle name="Warning Text 25 4" xfId="21311"/>
    <cellStyle name="Warning Text 25 4 2" xfId="21312"/>
    <cellStyle name="Warning Text 25 4 2 2" xfId="21313"/>
    <cellStyle name="Warning Text 25 4 3" xfId="21314"/>
    <cellStyle name="Warning Text 25 4 3 2" xfId="21315"/>
    <cellStyle name="Warning Text 25 4 4" xfId="21316"/>
    <cellStyle name="Warning Text 25 5" xfId="21317"/>
    <cellStyle name="Warning Text 25 5 2" xfId="21318"/>
    <cellStyle name="Warning Text 25 5 2 2" xfId="21319"/>
    <cellStyle name="Warning Text 25 5 3" xfId="21320"/>
    <cellStyle name="Warning Text 25 5 3 2" xfId="21321"/>
    <cellStyle name="Warning Text 25 5 4" xfId="21322"/>
    <cellStyle name="Warning Text 25 5 4 2" xfId="21323"/>
    <cellStyle name="Warning Text 25 5 5" xfId="21324"/>
    <cellStyle name="Warning Text 25 6" xfId="21325"/>
    <cellStyle name="Warning Text 25 6 2" xfId="21326"/>
    <cellStyle name="Warning Text 25 6 2 2" xfId="21327"/>
    <cellStyle name="Warning Text 25 6 3" xfId="21328"/>
    <cellStyle name="Warning Text 25 6 3 2" xfId="21329"/>
    <cellStyle name="Warning Text 25 6 4" xfId="21330"/>
    <cellStyle name="Warning Text 25 7" xfId="21331"/>
    <cellStyle name="Warning Text 25 7 2" xfId="21332"/>
    <cellStyle name="Warning Text 25 8" xfId="21333"/>
    <cellStyle name="Warning Text 25 8 2" xfId="21334"/>
    <cellStyle name="Warning Text 25 9" xfId="21335"/>
    <cellStyle name="Warning Text 25 9 2" xfId="21336"/>
    <cellStyle name="Warning Text 26" xfId="21337"/>
    <cellStyle name="Warning Text 26 10" xfId="21338"/>
    <cellStyle name="Warning Text 26 11" xfId="21339"/>
    <cellStyle name="Warning Text 26 12" xfId="21340"/>
    <cellStyle name="Warning Text 26 2" xfId="21341"/>
    <cellStyle name="Warning Text 26 2 2" xfId="21342"/>
    <cellStyle name="Warning Text 26 2 2 2" xfId="21343"/>
    <cellStyle name="Warning Text 26 2 3" xfId="21344"/>
    <cellStyle name="Warning Text 26 2 3 2" xfId="21345"/>
    <cellStyle name="Warning Text 26 2 4" xfId="21346"/>
    <cellStyle name="Warning Text 26 2 5" xfId="21347"/>
    <cellStyle name="Warning Text 26 3" xfId="21348"/>
    <cellStyle name="Warning Text 26 3 2" xfId="21349"/>
    <cellStyle name="Warning Text 26 3 2 2" xfId="21350"/>
    <cellStyle name="Warning Text 26 3 3" xfId="21351"/>
    <cellStyle name="Warning Text 26 3 3 2" xfId="21352"/>
    <cellStyle name="Warning Text 26 3 4" xfId="21353"/>
    <cellStyle name="Warning Text 26 4" xfId="21354"/>
    <cellStyle name="Warning Text 26 4 2" xfId="21355"/>
    <cellStyle name="Warning Text 26 4 2 2" xfId="21356"/>
    <cellStyle name="Warning Text 26 4 3" xfId="21357"/>
    <cellStyle name="Warning Text 26 4 3 2" xfId="21358"/>
    <cellStyle name="Warning Text 26 4 4" xfId="21359"/>
    <cellStyle name="Warning Text 26 5" xfId="21360"/>
    <cellStyle name="Warning Text 26 5 2" xfId="21361"/>
    <cellStyle name="Warning Text 26 5 2 2" xfId="21362"/>
    <cellStyle name="Warning Text 26 5 3" xfId="21363"/>
    <cellStyle name="Warning Text 26 5 3 2" xfId="21364"/>
    <cellStyle name="Warning Text 26 5 4" xfId="21365"/>
    <cellStyle name="Warning Text 26 5 4 2" xfId="21366"/>
    <cellStyle name="Warning Text 26 5 5" xfId="21367"/>
    <cellStyle name="Warning Text 26 6" xfId="21368"/>
    <cellStyle name="Warning Text 26 6 2" xfId="21369"/>
    <cellStyle name="Warning Text 26 6 2 2" xfId="21370"/>
    <cellStyle name="Warning Text 26 6 3" xfId="21371"/>
    <cellStyle name="Warning Text 26 6 3 2" xfId="21372"/>
    <cellStyle name="Warning Text 26 6 4" xfId="21373"/>
    <cellStyle name="Warning Text 26 7" xfId="21374"/>
    <cellStyle name="Warning Text 26 7 2" xfId="21375"/>
    <cellStyle name="Warning Text 26 8" xfId="21376"/>
    <cellStyle name="Warning Text 26 8 2" xfId="21377"/>
    <cellStyle name="Warning Text 26 9" xfId="21378"/>
    <cellStyle name="Warning Text 26 9 2" xfId="21379"/>
    <cellStyle name="Warning Text 27" xfId="21380"/>
    <cellStyle name="Warning Text 27 10" xfId="21381"/>
    <cellStyle name="Warning Text 27 11" xfId="21382"/>
    <cellStyle name="Warning Text 27 12" xfId="21383"/>
    <cellStyle name="Warning Text 27 2" xfId="21384"/>
    <cellStyle name="Warning Text 27 2 2" xfId="21385"/>
    <cellStyle name="Warning Text 27 2 2 2" xfId="21386"/>
    <cellStyle name="Warning Text 27 2 3" xfId="21387"/>
    <cellStyle name="Warning Text 27 2 3 2" xfId="21388"/>
    <cellStyle name="Warning Text 27 2 4" xfId="21389"/>
    <cellStyle name="Warning Text 27 2 5" xfId="21390"/>
    <cellStyle name="Warning Text 27 3" xfId="21391"/>
    <cellStyle name="Warning Text 27 3 2" xfId="21392"/>
    <cellStyle name="Warning Text 27 3 2 2" xfId="21393"/>
    <cellStyle name="Warning Text 27 3 3" xfId="21394"/>
    <cellStyle name="Warning Text 27 3 3 2" xfId="21395"/>
    <cellStyle name="Warning Text 27 3 4" xfId="21396"/>
    <cellStyle name="Warning Text 27 4" xfId="21397"/>
    <cellStyle name="Warning Text 27 4 2" xfId="21398"/>
    <cellStyle name="Warning Text 27 4 2 2" xfId="21399"/>
    <cellStyle name="Warning Text 27 4 3" xfId="21400"/>
    <cellStyle name="Warning Text 27 4 3 2" xfId="21401"/>
    <cellStyle name="Warning Text 27 4 4" xfId="21402"/>
    <cellStyle name="Warning Text 27 5" xfId="21403"/>
    <cellStyle name="Warning Text 27 5 2" xfId="21404"/>
    <cellStyle name="Warning Text 27 5 2 2" xfId="21405"/>
    <cellStyle name="Warning Text 27 5 3" xfId="21406"/>
    <cellStyle name="Warning Text 27 5 3 2" xfId="21407"/>
    <cellStyle name="Warning Text 27 5 4" xfId="21408"/>
    <cellStyle name="Warning Text 27 5 4 2" xfId="21409"/>
    <cellStyle name="Warning Text 27 5 5" xfId="21410"/>
    <cellStyle name="Warning Text 27 6" xfId="21411"/>
    <cellStyle name="Warning Text 27 6 2" xfId="21412"/>
    <cellStyle name="Warning Text 27 6 2 2" xfId="21413"/>
    <cellStyle name="Warning Text 27 6 3" xfId="21414"/>
    <cellStyle name="Warning Text 27 6 3 2" xfId="21415"/>
    <cellStyle name="Warning Text 27 6 4" xfId="21416"/>
    <cellStyle name="Warning Text 27 7" xfId="21417"/>
    <cellStyle name="Warning Text 27 7 2" xfId="21418"/>
    <cellStyle name="Warning Text 27 8" xfId="21419"/>
    <cellStyle name="Warning Text 27 8 2" xfId="21420"/>
    <cellStyle name="Warning Text 27 9" xfId="21421"/>
    <cellStyle name="Warning Text 27 9 2" xfId="21422"/>
    <cellStyle name="Warning Text 28" xfId="21423"/>
    <cellStyle name="Warning Text 28 10" xfId="21424"/>
    <cellStyle name="Warning Text 28 11" xfId="21425"/>
    <cellStyle name="Warning Text 28 12" xfId="21426"/>
    <cellStyle name="Warning Text 28 2" xfId="21427"/>
    <cellStyle name="Warning Text 28 2 2" xfId="21428"/>
    <cellStyle name="Warning Text 28 2 2 2" xfId="21429"/>
    <cellStyle name="Warning Text 28 2 3" xfId="21430"/>
    <cellStyle name="Warning Text 28 2 3 2" xfId="21431"/>
    <cellStyle name="Warning Text 28 2 4" xfId="21432"/>
    <cellStyle name="Warning Text 28 2 5" xfId="21433"/>
    <cellStyle name="Warning Text 28 3" xfId="21434"/>
    <cellStyle name="Warning Text 28 3 2" xfId="21435"/>
    <cellStyle name="Warning Text 28 3 2 2" xfId="21436"/>
    <cellStyle name="Warning Text 28 3 3" xfId="21437"/>
    <cellStyle name="Warning Text 28 3 3 2" xfId="21438"/>
    <cellStyle name="Warning Text 28 3 4" xfId="21439"/>
    <cellStyle name="Warning Text 28 4" xfId="21440"/>
    <cellStyle name="Warning Text 28 4 2" xfId="21441"/>
    <cellStyle name="Warning Text 28 4 2 2" xfId="21442"/>
    <cellStyle name="Warning Text 28 4 3" xfId="21443"/>
    <cellStyle name="Warning Text 28 4 3 2" xfId="21444"/>
    <cellStyle name="Warning Text 28 4 4" xfId="21445"/>
    <cellStyle name="Warning Text 28 5" xfId="21446"/>
    <cellStyle name="Warning Text 28 5 2" xfId="21447"/>
    <cellStyle name="Warning Text 28 5 2 2" xfId="21448"/>
    <cellStyle name="Warning Text 28 5 3" xfId="21449"/>
    <cellStyle name="Warning Text 28 5 3 2" xfId="21450"/>
    <cellStyle name="Warning Text 28 5 4" xfId="21451"/>
    <cellStyle name="Warning Text 28 5 4 2" xfId="21452"/>
    <cellStyle name="Warning Text 28 5 5" xfId="21453"/>
    <cellStyle name="Warning Text 28 6" xfId="21454"/>
    <cellStyle name="Warning Text 28 6 2" xfId="21455"/>
    <cellStyle name="Warning Text 28 6 2 2" xfId="21456"/>
    <cellStyle name="Warning Text 28 6 3" xfId="21457"/>
    <cellStyle name="Warning Text 28 6 3 2" xfId="21458"/>
    <cellStyle name="Warning Text 28 6 4" xfId="21459"/>
    <cellStyle name="Warning Text 28 7" xfId="21460"/>
    <cellStyle name="Warning Text 28 7 2" xfId="21461"/>
    <cellStyle name="Warning Text 28 8" xfId="21462"/>
    <cellStyle name="Warning Text 28 8 2" xfId="21463"/>
    <cellStyle name="Warning Text 28 9" xfId="21464"/>
    <cellStyle name="Warning Text 28 9 2" xfId="21465"/>
    <cellStyle name="Warning Text 29" xfId="21466"/>
    <cellStyle name="Warning Text 29 10" xfId="21467"/>
    <cellStyle name="Warning Text 29 11" xfId="21468"/>
    <cellStyle name="Warning Text 29 12" xfId="21469"/>
    <cellStyle name="Warning Text 29 2" xfId="21470"/>
    <cellStyle name="Warning Text 29 2 2" xfId="21471"/>
    <cellStyle name="Warning Text 29 2 2 2" xfId="21472"/>
    <cellStyle name="Warning Text 29 2 3" xfId="21473"/>
    <cellStyle name="Warning Text 29 2 3 2" xfId="21474"/>
    <cellStyle name="Warning Text 29 2 4" xfId="21475"/>
    <cellStyle name="Warning Text 29 2 5" xfId="21476"/>
    <cellStyle name="Warning Text 29 3" xfId="21477"/>
    <cellStyle name="Warning Text 29 3 2" xfId="21478"/>
    <cellStyle name="Warning Text 29 3 2 2" xfId="21479"/>
    <cellStyle name="Warning Text 29 3 3" xfId="21480"/>
    <cellStyle name="Warning Text 29 3 3 2" xfId="21481"/>
    <cellStyle name="Warning Text 29 3 4" xfId="21482"/>
    <cellStyle name="Warning Text 29 4" xfId="21483"/>
    <cellStyle name="Warning Text 29 4 2" xfId="21484"/>
    <cellStyle name="Warning Text 29 4 2 2" xfId="21485"/>
    <cellStyle name="Warning Text 29 4 3" xfId="21486"/>
    <cellStyle name="Warning Text 29 4 3 2" xfId="21487"/>
    <cellStyle name="Warning Text 29 4 4" xfId="21488"/>
    <cellStyle name="Warning Text 29 5" xfId="21489"/>
    <cellStyle name="Warning Text 29 5 2" xfId="21490"/>
    <cellStyle name="Warning Text 29 5 2 2" xfId="21491"/>
    <cellStyle name="Warning Text 29 5 3" xfId="21492"/>
    <cellStyle name="Warning Text 29 5 3 2" xfId="21493"/>
    <cellStyle name="Warning Text 29 5 4" xfId="21494"/>
    <cellStyle name="Warning Text 29 5 4 2" xfId="21495"/>
    <cellStyle name="Warning Text 29 5 5" xfId="21496"/>
    <cellStyle name="Warning Text 29 6" xfId="21497"/>
    <cellStyle name="Warning Text 29 6 2" xfId="21498"/>
    <cellStyle name="Warning Text 29 6 2 2" xfId="21499"/>
    <cellStyle name="Warning Text 29 6 3" xfId="21500"/>
    <cellStyle name="Warning Text 29 6 3 2" xfId="21501"/>
    <cellStyle name="Warning Text 29 6 4" xfId="21502"/>
    <cellStyle name="Warning Text 29 7" xfId="21503"/>
    <cellStyle name="Warning Text 29 7 2" xfId="21504"/>
    <cellStyle name="Warning Text 29 8" xfId="21505"/>
    <cellStyle name="Warning Text 29 8 2" xfId="21506"/>
    <cellStyle name="Warning Text 29 9" xfId="21507"/>
    <cellStyle name="Warning Text 29 9 2" xfId="21508"/>
    <cellStyle name="Warning Text 3" xfId="21509"/>
    <cellStyle name="Warning Text 3 10" xfId="21510"/>
    <cellStyle name="Warning Text 3 11" xfId="21511"/>
    <cellStyle name="Warning Text 3 12" xfId="21512"/>
    <cellStyle name="Warning Text 3 2" xfId="21513"/>
    <cellStyle name="Warning Text 3 2 2" xfId="21514"/>
    <cellStyle name="Warning Text 3 2 2 2" xfId="21515"/>
    <cellStyle name="Warning Text 3 2 3" xfId="21516"/>
    <cellStyle name="Warning Text 3 2 3 2" xfId="21517"/>
    <cellStyle name="Warning Text 3 2 4" xfId="21518"/>
    <cellStyle name="Warning Text 3 2 5" xfId="21519"/>
    <cellStyle name="Warning Text 3 2 6" xfId="21520"/>
    <cellStyle name="Warning Text 3 3" xfId="21521"/>
    <cellStyle name="Warning Text 3 3 2" xfId="21522"/>
    <cellStyle name="Warning Text 3 3 2 2" xfId="21523"/>
    <cellStyle name="Warning Text 3 3 3" xfId="21524"/>
    <cellStyle name="Warning Text 3 3 3 2" xfId="21525"/>
    <cellStyle name="Warning Text 3 3 4" xfId="21526"/>
    <cellStyle name="Warning Text 3 4" xfId="21527"/>
    <cellStyle name="Warning Text 3 4 2" xfId="21528"/>
    <cellStyle name="Warning Text 3 4 2 2" xfId="21529"/>
    <cellStyle name="Warning Text 3 4 3" xfId="21530"/>
    <cellStyle name="Warning Text 3 4 3 2" xfId="21531"/>
    <cellStyle name="Warning Text 3 4 4" xfId="21532"/>
    <cellStyle name="Warning Text 3 5" xfId="21533"/>
    <cellStyle name="Warning Text 3 5 2" xfId="21534"/>
    <cellStyle name="Warning Text 3 5 2 2" xfId="21535"/>
    <cellStyle name="Warning Text 3 5 3" xfId="21536"/>
    <cellStyle name="Warning Text 3 5 3 2" xfId="21537"/>
    <cellStyle name="Warning Text 3 5 4" xfId="21538"/>
    <cellStyle name="Warning Text 3 5 4 2" xfId="21539"/>
    <cellStyle name="Warning Text 3 5 5" xfId="21540"/>
    <cellStyle name="Warning Text 3 6" xfId="21541"/>
    <cellStyle name="Warning Text 3 6 2" xfId="21542"/>
    <cellStyle name="Warning Text 3 6 2 2" xfId="21543"/>
    <cellStyle name="Warning Text 3 6 3" xfId="21544"/>
    <cellStyle name="Warning Text 3 6 3 2" xfId="21545"/>
    <cellStyle name="Warning Text 3 6 4" xfId="21546"/>
    <cellStyle name="Warning Text 3 7" xfId="21547"/>
    <cellStyle name="Warning Text 3 7 2" xfId="21548"/>
    <cellStyle name="Warning Text 3 8" xfId="21549"/>
    <cellStyle name="Warning Text 3 8 2" xfId="21550"/>
    <cellStyle name="Warning Text 3 9" xfId="21551"/>
    <cellStyle name="Warning Text 3 9 2" xfId="21552"/>
    <cellStyle name="Warning Text 30" xfId="21553"/>
    <cellStyle name="Warning Text 30 10" xfId="21554"/>
    <cellStyle name="Warning Text 30 11" xfId="21555"/>
    <cellStyle name="Warning Text 30 12" xfId="21556"/>
    <cellStyle name="Warning Text 30 2" xfId="21557"/>
    <cellStyle name="Warning Text 30 2 2" xfId="21558"/>
    <cellStyle name="Warning Text 30 2 2 2" xfId="21559"/>
    <cellStyle name="Warning Text 30 2 3" xfId="21560"/>
    <cellStyle name="Warning Text 30 2 3 2" xfId="21561"/>
    <cellStyle name="Warning Text 30 2 4" xfId="21562"/>
    <cellStyle name="Warning Text 30 2 5" xfId="21563"/>
    <cellStyle name="Warning Text 30 3" xfId="21564"/>
    <cellStyle name="Warning Text 30 3 2" xfId="21565"/>
    <cellStyle name="Warning Text 30 3 2 2" xfId="21566"/>
    <cellStyle name="Warning Text 30 3 3" xfId="21567"/>
    <cellStyle name="Warning Text 30 3 3 2" xfId="21568"/>
    <cellStyle name="Warning Text 30 3 4" xfId="21569"/>
    <cellStyle name="Warning Text 30 4" xfId="21570"/>
    <cellStyle name="Warning Text 30 4 2" xfId="21571"/>
    <cellStyle name="Warning Text 30 4 2 2" xfId="21572"/>
    <cellStyle name="Warning Text 30 4 3" xfId="21573"/>
    <cellStyle name="Warning Text 30 4 3 2" xfId="21574"/>
    <cellStyle name="Warning Text 30 4 4" xfId="21575"/>
    <cellStyle name="Warning Text 30 5" xfId="21576"/>
    <cellStyle name="Warning Text 30 5 2" xfId="21577"/>
    <cellStyle name="Warning Text 30 5 2 2" xfId="21578"/>
    <cellStyle name="Warning Text 30 5 3" xfId="21579"/>
    <cellStyle name="Warning Text 30 5 3 2" xfId="21580"/>
    <cellStyle name="Warning Text 30 5 4" xfId="21581"/>
    <cellStyle name="Warning Text 30 5 4 2" xfId="21582"/>
    <cellStyle name="Warning Text 30 5 5" xfId="21583"/>
    <cellStyle name="Warning Text 30 6" xfId="21584"/>
    <cellStyle name="Warning Text 30 6 2" xfId="21585"/>
    <cellStyle name="Warning Text 30 6 2 2" xfId="21586"/>
    <cellStyle name="Warning Text 30 6 3" xfId="21587"/>
    <cellStyle name="Warning Text 30 6 3 2" xfId="21588"/>
    <cellStyle name="Warning Text 30 6 4" xfId="21589"/>
    <cellStyle name="Warning Text 30 7" xfId="21590"/>
    <cellStyle name="Warning Text 30 7 2" xfId="21591"/>
    <cellStyle name="Warning Text 30 8" xfId="21592"/>
    <cellStyle name="Warning Text 30 8 2" xfId="21593"/>
    <cellStyle name="Warning Text 30 9" xfId="21594"/>
    <cellStyle name="Warning Text 30 9 2" xfId="21595"/>
    <cellStyle name="Warning Text 31" xfId="21596"/>
    <cellStyle name="Warning Text 31 10" xfId="21597"/>
    <cellStyle name="Warning Text 31 11" xfId="21598"/>
    <cellStyle name="Warning Text 31 12" xfId="21599"/>
    <cellStyle name="Warning Text 31 2" xfId="21600"/>
    <cellStyle name="Warning Text 31 2 2" xfId="21601"/>
    <cellStyle name="Warning Text 31 2 2 2" xfId="21602"/>
    <cellStyle name="Warning Text 31 2 3" xfId="21603"/>
    <cellStyle name="Warning Text 31 2 3 2" xfId="21604"/>
    <cellStyle name="Warning Text 31 2 4" xfId="21605"/>
    <cellStyle name="Warning Text 31 2 5" xfId="21606"/>
    <cellStyle name="Warning Text 31 3" xfId="21607"/>
    <cellStyle name="Warning Text 31 3 2" xfId="21608"/>
    <cellStyle name="Warning Text 31 3 2 2" xfId="21609"/>
    <cellStyle name="Warning Text 31 3 3" xfId="21610"/>
    <cellStyle name="Warning Text 31 3 3 2" xfId="21611"/>
    <cellStyle name="Warning Text 31 3 4" xfId="21612"/>
    <cellStyle name="Warning Text 31 4" xfId="21613"/>
    <cellStyle name="Warning Text 31 4 2" xfId="21614"/>
    <cellStyle name="Warning Text 31 4 2 2" xfId="21615"/>
    <cellStyle name="Warning Text 31 4 3" xfId="21616"/>
    <cellStyle name="Warning Text 31 4 3 2" xfId="21617"/>
    <cellStyle name="Warning Text 31 4 4" xfId="21618"/>
    <cellStyle name="Warning Text 31 5" xfId="21619"/>
    <cellStyle name="Warning Text 31 5 2" xfId="21620"/>
    <cellStyle name="Warning Text 31 5 2 2" xfId="21621"/>
    <cellStyle name="Warning Text 31 5 3" xfId="21622"/>
    <cellStyle name="Warning Text 31 5 3 2" xfId="21623"/>
    <cellStyle name="Warning Text 31 5 4" xfId="21624"/>
    <cellStyle name="Warning Text 31 5 4 2" xfId="21625"/>
    <cellStyle name="Warning Text 31 5 5" xfId="21626"/>
    <cellStyle name="Warning Text 31 6" xfId="21627"/>
    <cellStyle name="Warning Text 31 6 2" xfId="21628"/>
    <cellStyle name="Warning Text 31 6 2 2" xfId="21629"/>
    <cellStyle name="Warning Text 31 6 3" xfId="21630"/>
    <cellStyle name="Warning Text 31 6 3 2" xfId="21631"/>
    <cellStyle name="Warning Text 31 6 4" xfId="21632"/>
    <cellStyle name="Warning Text 31 7" xfId="21633"/>
    <cellStyle name="Warning Text 31 7 2" xfId="21634"/>
    <cellStyle name="Warning Text 31 8" xfId="21635"/>
    <cellStyle name="Warning Text 31 8 2" xfId="21636"/>
    <cellStyle name="Warning Text 31 9" xfId="21637"/>
    <cellStyle name="Warning Text 31 9 2" xfId="21638"/>
    <cellStyle name="Warning Text 32" xfId="21639"/>
    <cellStyle name="Warning Text 32 10" xfId="21640"/>
    <cellStyle name="Warning Text 32 11" xfId="21641"/>
    <cellStyle name="Warning Text 32 12" xfId="21642"/>
    <cellStyle name="Warning Text 32 2" xfId="21643"/>
    <cellStyle name="Warning Text 32 2 2" xfId="21644"/>
    <cellStyle name="Warning Text 32 2 2 2" xfId="21645"/>
    <cellStyle name="Warning Text 32 2 3" xfId="21646"/>
    <cellStyle name="Warning Text 32 2 3 2" xfId="21647"/>
    <cellStyle name="Warning Text 32 2 4" xfId="21648"/>
    <cellStyle name="Warning Text 32 2 5" xfId="21649"/>
    <cellStyle name="Warning Text 32 3" xfId="21650"/>
    <cellStyle name="Warning Text 32 3 2" xfId="21651"/>
    <cellStyle name="Warning Text 32 3 2 2" xfId="21652"/>
    <cellStyle name="Warning Text 32 3 3" xfId="21653"/>
    <cellStyle name="Warning Text 32 3 3 2" xfId="21654"/>
    <cellStyle name="Warning Text 32 3 4" xfId="21655"/>
    <cellStyle name="Warning Text 32 4" xfId="21656"/>
    <cellStyle name="Warning Text 32 4 2" xfId="21657"/>
    <cellStyle name="Warning Text 32 4 2 2" xfId="21658"/>
    <cellStyle name="Warning Text 32 4 3" xfId="21659"/>
    <cellStyle name="Warning Text 32 4 3 2" xfId="21660"/>
    <cellStyle name="Warning Text 32 4 4" xfId="21661"/>
    <cellStyle name="Warning Text 32 5" xfId="21662"/>
    <cellStyle name="Warning Text 32 5 2" xfId="21663"/>
    <cellStyle name="Warning Text 32 5 2 2" xfId="21664"/>
    <cellStyle name="Warning Text 32 5 3" xfId="21665"/>
    <cellStyle name="Warning Text 32 5 3 2" xfId="21666"/>
    <cellStyle name="Warning Text 32 5 4" xfId="21667"/>
    <cellStyle name="Warning Text 32 5 4 2" xfId="21668"/>
    <cellStyle name="Warning Text 32 5 5" xfId="21669"/>
    <cellStyle name="Warning Text 32 6" xfId="21670"/>
    <cellStyle name="Warning Text 32 6 2" xfId="21671"/>
    <cellStyle name="Warning Text 32 6 2 2" xfId="21672"/>
    <cellStyle name="Warning Text 32 6 3" xfId="21673"/>
    <cellStyle name="Warning Text 32 6 3 2" xfId="21674"/>
    <cellStyle name="Warning Text 32 6 4" xfId="21675"/>
    <cellStyle name="Warning Text 32 7" xfId="21676"/>
    <cellStyle name="Warning Text 32 7 2" xfId="21677"/>
    <cellStyle name="Warning Text 32 8" xfId="21678"/>
    <cellStyle name="Warning Text 32 8 2" xfId="21679"/>
    <cellStyle name="Warning Text 32 9" xfId="21680"/>
    <cellStyle name="Warning Text 32 9 2" xfId="21681"/>
    <cellStyle name="Warning Text 33" xfId="21682"/>
    <cellStyle name="Warning Text 33 10" xfId="21683"/>
    <cellStyle name="Warning Text 33 11" xfId="21684"/>
    <cellStyle name="Warning Text 33 12" xfId="21685"/>
    <cellStyle name="Warning Text 33 2" xfId="21686"/>
    <cellStyle name="Warning Text 33 2 2" xfId="21687"/>
    <cellStyle name="Warning Text 33 2 2 2" xfId="21688"/>
    <cellStyle name="Warning Text 33 2 3" xfId="21689"/>
    <cellStyle name="Warning Text 33 2 3 2" xfId="21690"/>
    <cellStyle name="Warning Text 33 2 4" xfId="21691"/>
    <cellStyle name="Warning Text 33 2 5" xfId="21692"/>
    <cellStyle name="Warning Text 33 3" xfId="21693"/>
    <cellStyle name="Warning Text 33 3 2" xfId="21694"/>
    <cellStyle name="Warning Text 33 3 2 2" xfId="21695"/>
    <cellStyle name="Warning Text 33 3 3" xfId="21696"/>
    <cellStyle name="Warning Text 33 3 3 2" xfId="21697"/>
    <cellStyle name="Warning Text 33 3 4" xfId="21698"/>
    <cellStyle name="Warning Text 33 4" xfId="21699"/>
    <cellStyle name="Warning Text 33 4 2" xfId="21700"/>
    <cellStyle name="Warning Text 33 4 2 2" xfId="21701"/>
    <cellStyle name="Warning Text 33 4 3" xfId="21702"/>
    <cellStyle name="Warning Text 33 4 3 2" xfId="21703"/>
    <cellStyle name="Warning Text 33 4 4" xfId="21704"/>
    <cellStyle name="Warning Text 33 5" xfId="21705"/>
    <cellStyle name="Warning Text 33 5 2" xfId="21706"/>
    <cellStyle name="Warning Text 33 5 2 2" xfId="21707"/>
    <cellStyle name="Warning Text 33 5 3" xfId="21708"/>
    <cellStyle name="Warning Text 33 5 3 2" xfId="21709"/>
    <cellStyle name="Warning Text 33 5 4" xfId="21710"/>
    <cellStyle name="Warning Text 33 5 4 2" xfId="21711"/>
    <cellStyle name="Warning Text 33 5 5" xfId="21712"/>
    <cellStyle name="Warning Text 33 6" xfId="21713"/>
    <cellStyle name="Warning Text 33 6 2" xfId="21714"/>
    <cellStyle name="Warning Text 33 6 2 2" xfId="21715"/>
    <cellStyle name="Warning Text 33 6 3" xfId="21716"/>
    <cellStyle name="Warning Text 33 6 3 2" xfId="21717"/>
    <cellStyle name="Warning Text 33 6 4" xfId="21718"/>
    <cellStyle name="Warning Text 33 7" xfId="21719"/>
    <cellStyle name="Warning Text 33 7 2" xfId="21720"/>
    <cellStyle name="Warning Text 33 8" xfId="21721"/>
    <cellStyle name="Warning Text 33 8 2" xfId="21722"/>
    <cellStyle name="Warning Text 33 9" xfId="21723"/>
    <cellStyle name="Warning Text 33 9 2" xfId="21724"/>
    <cellStyle name="Warning Text 34" xfId="21725"/>
    <cellStyle name="Warning Text 34 10" xfId="21726"/>
    <cellStyle name="Warning Text 34 11" xfId="21727"/>
    <cellStyle name="Warning Text 34 12" xfId="21728"/>
    <cellStyle name="Warning Text 34 2" xfId="21729"/>
    <cellStyle name="Warning Text 34 2 2" xfId="21730"/>
    <cellStyle name="Warning Text 34 2 2 2" xfId="21731"/>
    <cellStyle name="Warning Text 34 2 3" xfId="21732"/>
    <cellStyle name="Warning Text 34 2 3 2" xfId="21733"/>
    <cellStyle name="Warning Text 34 2 4" xfId="21734"/>
    <cellStyle name="Warning Text 34 2 5" xfId="21735"/>
    <cellStyle name="Warning Text 34 3" xfId="21736"/>
    <cellStyle name="Warning Text 34 3 2" xfId="21737"/>
    <cellStyle name="Warning Text 34 3 2 2" xfId="21738"/>
    <cellStyle name="Warning Text 34 3 3" xfId="21739"/>
    <cellStyle name="Warning Text 34 3 3 2" xfId="21740"/>
    <cellStyle name="Warning Text 34 3 4" xfId="21741"/>
    <cellStyle name="Warning Text 34 4" xfId="21742"/>
    <cellStyle name="Warning Text 34 4 2" xfId="21743"/>
    <cellStyle name="Warning Text 34 4 2 2" xfId="21744"/>
    <cellStyle name="Warning Text 34 4 3" xfId="21745"/>
    <cellStyle name="Warning Text 34 4 3 2" xfId="21746"/>
    <cellStyle name="Warning Text 34 4 4" xfId="21747"/>
    <cellStyle name="Warning Text 34 5" xfId="21748"/>
    <cellStyle name="Warning Text 34 5 2" xfId="21749"/>
    <cellStyle name="Warning Text 34 5 2 2" xfId="21750"/>
    <cellStyle name="Warning Text 34 5 3" xfId="21751"/>
    <cellStyle name="Warning Text 34 5 3 2" xfId="21752"/>
    <cellStyle name="Warning Text 34 5 4" xfId="21753"/>
    <cellStyle name="Warning Text 34 5 4 2" xfId="21754"/>
    <cellStyle name="Warning Text 34 5 5" xfId="21755"/>
    <cellStyle name="Warning Text 34 6" xfId="21756"/>
    <cellStyle name="Warning Text 34 6 2" xfId="21757"/>
    <cellStyle name="Warning Text 34 6 2 2" xfId="21758"/>
    <cellStyle name="Warning Text 34 6 3" xfId="21759"/>
    <cellStyle name="Warning Text 34 6 3 2" xfId="21760"/>
    <cellStyle name="Warning Text 34 6 4" xfId="21761"/>
    <cellStyle name="Warning Text 34 7" xfId="21762"/>
    <cellStyle name="Warning Text 34 7 2" xfId="21763"/>
    <cellStyle name="Warning Text 34 8" xfId="21764"/>
    <cellStyle name="Warning Text 34 8 2" xfId="21765"/>
    <cellStyle name="Warning Text 34 9" xfId="21766"/>
    <cellStyle name="Warning Text 34 9 2" xfId="21767"/>
    <cellStyle name="Warning Text 35" xfId="21768"/>
    <cellStyle name="Warning Text 35 10" xfId="21769"/>
    <cellStyle name="Warning Text 35 11" xfId="21770"/>
    <cellStyle name="Warning Text 35 12" xfId="21771"/>
    <cellStyle name="Warning Text 35 2" xfId="21772"/>
    <cellStyle name="Warning Text 35 2 2" xfId="21773"/>
    <cellStyle name="Warning Text 35 2 2 2" xfId="21774"/>
    <cellStyle name="Warning Text 35 2 3" xfId="21775"/>
    <cellStyle name="Warning Text 35 2 3 2" xfId="21776"/>
    <cellStyle name="Warning Text 35 2 4" xfId="21777"/>
    <cellStyle name="Warning Text 35 2 5" xfId="21778"/>
    <cellStyle name="Warning Text 35 3" xfId="21779"/>
    <cellStyle name="Warning Text 35 3 2" xfId="21780"/>
    <cellStyle name="Warning Text 35 3 2 2" xfId="21781"/>
    <cellStyle name="Warning Text 35 3 3" xfId="21782"/>
    <cellStyle name="Warning Text 35 3 3 2" xfId="21783"/>
    <cellStyle name="Warning Text 35 3 4" xfId="21784"/>
    <cellStyle name="Warning Text 35 4" xfId="21785"/>
    <cellStyle name="Warning Text 35 4 2" xfId="21786"/>
    <cellStyle name="Warning Text 35 4 2 2" xfId="21787"/>
    <cellStyle name="Warning Text 35 4 3" xfId="21788"/>
    <cellStyle name="Warning Text 35 4 3 2" xfId="21789"/>
    <cellStyle name="Warning Text 35 4 4" xfId="21790"/>
    <cellStyle name="Warning Text 35 5" xfId="21791"/>
    <cellStyle name="Warning Text 35 5 2" xfId="21792"/>
    <cellStyle name="Warning Text 35 5 2 2" xfId="21793"/>
    <cellStyle name="Warning Text 35 5 3" xfId="21794"/>
    <cellStyle name="Warning Text 35 5 3 2" xfId="21795"/>
    <cellStyle name="Warning Text 35 5 4" xfId="21796"/>
    <cellStyle name="Warning Text 35 5 4 2" xfId="21797"/>
    <cellStyle name="Warning Text 35 5 5" xfId="21798"/>
    <cellStyle name="Warning Text 35 6" xfId="21799"/>
    <cellStyle name="Warning Text 35 6 2" xfId="21800"/>
    <cellStyle name="Warning Text 35 6 2 2" xfId="21801"/>
    <cellStyle name="Warning Text 35 6 3" xfId="21802"/>
    <cellStyle name="Warning Text 35 6 3 2" xfId="21803"/>
    <cellStyle name="Warning Text 35 6 4" xfId="21804"/>
    <cellStyle name="Warning Text 35 7" xfId="21805"/>
    <cellStyle name="Warning Text 35 7 2" xfId="21806"/>
    <cellStyle name="Warning Text 35 8" xfId="21807"/>
    <cellStyle name="Warning Text 35 8 2" xfId="21808"/>
    <cellStyle name="Warning Text 35 9" xfId="21809"/>
    <cellStyle name="Warning Text 35 9 2" xfId="21810"/>
    <cellStyle name="Warning Text 36" xfId="21811"/>
    <cellStyle name="Warning Text 36 10" xfId="21812"/>
    <cellStyle name="Warning Text 36 11" xfId="21813"/>
    <cellStyle name="Warning Text 36 12" xfId="21814"/>
    <cellStyle name="Warning Text 36 2" xfId="21815"/>
    <cellStyle name="Warning Text 36 2 2" xfId="21816"/>
    <cellStyle name="Warning Text 36 2 2 2" xfId="21817"/>
    <cellStyle name="Warning Text 36 2 3" xfId="21818"/>
    <cellStyle name="Warning Text 36 2 3 2" xfId="21819"/>
    <cellStyle name="Warning Text 36 2 4" xfId="21820"/>
    <cellStyle name="Warning Text 36 2 5" xfId="21821"/>
    <cellStyle name="Warning Text 36 3" xfId="21822"/>
    <cellStyle name="Warning Text 36 3 2" xfId="21823"/>
    <cellStyle name="Warning Text 36 3 2 2" xfId="21824"/>
    <cellStyle name="Warning Text 36 3 3" xfId="21825"/>
    <cellStyle name="Warning Text 36 3 3 2" xfId="21826"/>
    <cellStyle name="Warning Text 36 3 4" xfId="21827"/>
    <cellStyle name="Warning Text 36 4" xfId="21828"/>
    <cellStyle name="Warning Text 36 4 2" xfId="21829"/>
    <cellStyle name="Warning Text 36 4 2 2" xfId="21830"/>
    <cellStyle name="Warning Text 36 4 3" xfId="21831"/>
    <cellStyle name="Warning Text 36 4 3 2" xfId="21832"/>
    <cellStyle name="Warning Text 36 4 4" xfId="21833"/>
    <cellStyle name="Warning Text 36 5" xfId="21834"/>
    <cellStyle name="Warning Text 36 5 2" xfId="21835"/>
    <cellStyle name="Warning Text 36 5 2 2" xfId="21836"/>
    <cellStyle name="Warning Text 36 5 3" xfId="21837"/>
    <cellStyle name="Warning Text 36 5 3 2" xfId="21838"/>
    <cellStyle name="Warning Text 36 5 4" xfId="21839"/>
    <cellStyle name="Warning Text 36 5 4 2" xfId="21840"/>
    <cellStyle name="Warning Text 36 5 5" xfId="21841"/>
    <cellStyle name="Warning Text 36 6" xfId="21842"/>
    <cellStyle name="Warning Text 36 6 2" xfId="21843"/>
    <cellStyle name="Warning Text 36 6 2 2" xfId="21844"/>
    <cellStyle name="Warning Text 36 6 3" xfId="21845"/>
    <cellStyle name="Warning Text 36 6 3 2" xfId="21846"/>
    <cellStyle name="Warning Text 36 6 4" xfId="21847"/>
    <cellStyle name="Warning Text 36 7" xfId="21848"/>
    <cellStyle name="Warning Text 36 7 2" xfId="21849"/>
    <cellStyle name="Warning Text 36 8" xfId="21850"/>
    <cellStyle name="Warning Text 36 8 2" xfId="21851"/>
    <cellStyle name="Warning Text 36 9" xfId="21852"/>
    <cellStyle name="Warning Text 36 9 2" xfId="21853"/>
    <cellStyle name="Warning Text 37" xfId="21854"/>
    <cellStyle name="Warning Text 37 10" xfId="21855"/>
    <cellStyle name="Warning Text 37 11" xfId="21856"/>
    <cellStyle name="Warning Text 37 12" xfId="21857"/>
    <cellStyle name="Warning Text 37 2" xfId="21858"/>
    <cellStyle name="Warning Text 37 2 2" xfId="21859"/>
    <cellStyle name="Warning Text 37 2 2 2" xfId="21860"/>
    <cellStyle name="Warning Text 37 2 3" xfId="21861"/>
    <cellStyle name="Warning Text 37 2 3 2" xfId="21862"/>
    <cellStyle name="Warning Text 37 2 4" xfId="21863"/>
    <cellStyle name="Warning Text 37 2 5" xfId="21864"/>
    <cellStyle name="Warning Text 37 3" xfId="21865"/>
    <cellStyle name="Warning Text 37 3 2" xfId="21866"/>
    <cellStyle name="Warning Text 37 3 2 2" xfId="21867"/>
    <cellStyle name="Warning Text 37 3 3" xfId="21868"/>
    <cellStyle name="Warning Text 37 3 3 2" xfId="21869"/>
    <cellStyle name="Warning Text 37 3 4" xfId="21870"/>
    <cellStyle name="Warning Text 37 4" xfId="21871"/>
    <cellStyle name="Warning Text 37 4 2" xfId="21872"/>
    <cellStyle name="Warning Text 37 4 2 2" xfId="21873"/>
    <cellStyle name="Warning Text 37 4 3" xfId="21874"/>
    <cellStyle name="Warning Text 37 4 3 2" xfId="21875"/>
    <cellStyle name="Warning Text 37 4 4" xfId="21876"/>
    <cellStyle name="Warning Text 37 5" xfId="21877"/>
    <cellStyle name="Warning Text 37 5 2" xfId="21878"/>
    <cellStyle name="Warning Text 37 5 2 2" xfId="21879"/>
    <cellStyle name="Warning Text 37 5 3" xfId="21880"/>
    <cellStyle name="Warning Text 37 5 3 2" xfId="21881"/>
    <cellStyle name="Warning Text 37 5 4" xfId="21882"/>
    <cellStyle name="Warning Text 37 5 4 2" xfId="21883"/>
    <cellStyle name="Warning Text 37 5 5" xfId="21884"/>
    <cellStyle name="Warning Text 37 6" xfId="21885"/>
    <cellStyle name="Warning Text 37 6 2" xfId="21886"/>
    <cellStyle name="Warning Text 37 6 2 2" xfId="21887"/>
    <cellStyle name="Warning Text 37 6 3" xfId="21888"/>
    <cellStyle name="Warning Text 37 6 3 2" xfId="21889"/>
    <cellStyle name="Warning Text 37 6 4" xfId="21890"/>
    <cellStyle name="Warning Text 37 7" xfId="21891"/>
    <cellStyle name="Warning Text 37 7 2" xfId="21892"/>
    <cellStyle name="Warning Text 37 8" xfId="21893"/>
    <cellStyle name="Warning Text 37 8 2" xfId="21894"/>
    <cellStyle name="Warning Text 37 9" xfId="21895"/>
    <cellStyle name="Warning Text 37 9 2" xfId="21896"/>
    <cellStyle name="Warning Text 38" xfId="21897"/>
    <cellStyle name="Warning Text 38 10" xfId="21898"/>
    <cellStyle name="Warning Text 38 11" xfId="21899"/>
    <cellStyle name="Warning Text 38 12" xfId="21900"/>
    <cellStyle name="Warning Text 38 2" xfId="21901"/>
    <cellStyle name="Warning Text 38 2 2" xfId="21902"/>
    <cellStyle name="Warning Text 38 2 2 2" xfId="21903"/>
    <cellStyle name="Warning Text 38 2 3" xfId="21904"/>
    <cellStyle name="Warning Text 38 2 3 2" xfId="21905"/>
    <cellStyle name="Warning Text 38 2 4" xfId="21906"/>
    <cellStyle name="Warning Text 38 2 5" xfId="21907"/>
    <cellStyle name="Warning Text 38 3" xfId="21908"/>
    <cellStyle name="Warning Text 38 3 2" xfId="21909"/>
    <cellStyle name="Warning Text 38 3 2 2" xfId="21910"/>
    <cellStyle name="Warning Text 38 3 3" xfId="21911"/>
    <cellStyle name="Warning Text 38 3 3 2" xfId="21912"/>
    <cellStyle name="Warning Text 38 3 4" xfId="21913"/>
    <cellStyle name="Warning Text 38 4" xfId="21914"/>
    <cellStyle name="Warning Text 38 4 2" xfId="21915"/>
    <cellStyle name="Warning Text 38 4 2 2" xfId="21916"/>
    <cellStyle name="Warning Text 38 4 3" xfId="21917"/>
    <cellStyle name="Warning Text 38 4 3 2" xfId="21918"/>
    <cellStyle name="Warning Text 38 4 4" xfId="21919"/>
    <cellStyle name="Warning Text 38 5" xfId="21920"/>
    <cellStyle name="Warning Text 38 5 2" xfId="21921"/>
    <cellStyle name="Warning Text 38 5 2 2" xfId="21922"/>
    <cellStyle name="Warning Text 38 5 3" xfId="21923"/>
    <cellStyle name="Warning Text 38 5 3 2" xfId="21924"/>
    <cellStyle name="Warning Text 38 5 4" xfId="21925"/>
    <cellStyle name="Warning Text 38 5 4 2" xfId="21926"/>
    <cellStyle name="Warning Text 38 5 5" xfId="21927"/>
    <cellStyle name="Warning Text 38 6" xfId="21928"/>
    <cellStyle name="Warning Text 38 6 2" xfId="21929"/>
    <cellStyle name="Warning Text 38 6 2 2" xfId="21930"/>
    <cellStyle name="Warning Text 38 6 3" xfId="21931"/>
    <cellStyle name="Warning Text 38 6 3 2" xfId="21932"/>
    <cellStyle name="Warning Text 38 6 4" xfId="21933"/>
    <cellStyle name="Warning Text 38 7" xfId="21934"/>
    <cellStyle name="Warning Text 38 7 2" xfId="21935"/>
    <cellStyle name="Warning Text 38 8" xfId="21936"/>
    <cellStyle name="Warning Text 38 8 2" xfId="21937"/>
    <cellStyle name="Warning Text 38 9" xfId="21938"/>
    <cellStyle name="Warning Text 38 9 2" xfId="21939"/>
    <cellStyle name="Warning Text 39" xfId="21940"/>
    <cellStyle name="Warning Text 39 10" xfId="21941"/>
    <cellStyle name="Warning Text 39 11" xfId="21942"/>
    <cellStyle name="Warning Text 39 12" xfId="21943"/>
    <cellStyle name="Warning Text 39 2" xfId="21944"/>
    <cellStyle name="Warning Text 39 2 2" xfId="21945"/>
    <cellStyle name="Warning Text 39 2 2 2" xfId="21946"/>
    <cellStyle name="Warning Text 39 2 3" xfId="21947"/>
    <cellStyle name="Warning Text 39 2 3 2" xfId="21948"/>
    <cellStyle name="Warning Text 39 2 4" xfId="21949"/>
    <cellStyle name="Warning Text 39 2 5" xfId="21950"/>
    <cellStyle name="Warning Text 39 3" xfId="21951"/>
    <cellStyle name="Warning Text 39 3 2" xfId="21952"/>
    <cellStyle name="Warning Text 39 3 2 2" xfId="21953"/>
    <cellStyle name="Warning Text 39 3 3" xfId="21954"/>
    <cellStyle name="Warning Text 39 3 3 2" xfId="21955"/>
    <cellStyle name="Warning Text 39 3 4" xfId="21956"/>
    <cellStyle name="Warning Text 39 4" xfId="21957"/>
    <cellStyle name="Warning Text 39 4 2" xfId="21958"/>
    <cellStyle name="Warning Text 39 4 2 2" xfId="21959"/>
    <cellStyle name="Warning Text 39 4 3" xfId="21960"/>
    <cellStyle name="Warning Text 39 4 3 2" xfId="21961"/>
    <cellStyle name="Warning Text 39 4 4" xfId="21962"/>
    <cellStyle name="Warning Text 39 5" xfId="21963"/>
    <cellStyle name="Warning Text 39 5 2" xfId="21964"/>
    <cellStyle name="Warning Text 39 5 2 2" xfId="21965"/>
    <cellStyle name="Warning Text 39 5 3" xfId="21966"/>
    <cellStyle name="Warning Text 39 5 3 2" xfId="21967"/>
    <cellStyle name="Warning Text 39 5 4" xfId="21968"/>
    <cellStyle name="Warning Text 39 5 4 2" xfId="21969"/>
    <cellStyle name="Warning Text 39 5 5" xfId="21970"/>
    <cellStyle name="Warning Text 39 6" xfId="21971"/>
    <cellStyle name="Warning Text 39 6 2" xfId="21972"/>
    <cellStyle name="Warning Text 39 6 2 2" xfId="21973"/>
    <cellStyle name="Warning Text 39 6 3" xfId="21974"/>
    <cellStyle name="Warning Text 39 6 3 2" xfId="21975"/>
    <cellStyle name="Warning Text 39 6 4" xfId="21976"/>
    <cellStyle name="Warning Text 39 7" xfId="21977"/>
    <cellStyle name="Warning Text 39 7 2" xfId="21978"/>
    <cellStyle name="Warning Text 39 8" xfId="21979"/>
    <cellStyle name="Warning Text 39 8 2" xfId="21980"/>
    <cellStyle name="Warning Text 39 9" xfId="21981"/>
    <cellStyle name="Warning Text 39 9 2" xfId="21982"/>
    <cellStyle name="Warning Text 4" xfId="21983"/>
    <cellStyle name="Warning Text 4 10" xfId="21984"/>
    <cellStyle name="Warning Text 4 10 2" xfId="21985"/>
    <cellStyle name="Warning Text 4 11" xfId="21986"/>
    <cellStyle name="Warning Text 4 12" xfId="21987"/>
    <cellStyle name="Warning Text 4 13" xfId="21988"/>
    <cellStyle name="Warning Text 4 2" xfId="21989"/>
    <cellStyle name="Warning Text 4 2 10" xfId="21990"/>
    <cellStyle name="Warning Text 4 2 2" xfId="21991"/>
    <cellStyle name="Warning Text 4 2 2 2" xfId="21992"/>
    <cellStyle name="Warning Text 4 2 2 2 2" xfId="21993"/>
    <cellStyle name="Warning Text 4 2 2 3" xfId="21994"/>
    <cellStyle name="Warning Text 4 2 2 3 2" xfId="21995"/>
    <cellStyle name="Warning Text 4 2 2 4" xfId="21996"/>
    <cellStyle name="Warning Text 4 2 3" xfId="21997"/>
    <cellStyle name="Warning Text 4 2 3 2" xfId="21998"/>
    <cellStyle name="Warning Text 4 2 3 2 2" xfId="21999"/>
    <cellStyle name="Warning Text 4 2 3 3" xfId="22000"/>
    <cellStyle name="Warning Text 4 2 3 3 2" xfId="22001"/>
    <cellStyle name="Warning Text 4 2 3 4" xfId="22002"/>
    <cellStyle name="Warning Text 4 2 4" xfId="22003"/>
    <cellStyle name="Warning Text 4 2 4 2" xfId="22004"/>
    <cellStyle name="Warning Text 4 2 4 2 2" xfId="22005"/>
    <cellStyle name="Warning Text 4 2 4 3" xfId="22006"/>
    <cellStyle name="Warning Text 4 2 4 3 2" xfId="22007"/>
    <cellStyle name="Warning Text 4 2 4 4" xfId="22008"/>
    <cellStyle name="Warning Text 4 2 4 4 2" xfId="22009"/>
    <cellStyle name="Warning Text 4 2 4 5" xfId="22010"/>
    <cellStyle name="Warning Text 4 2 5" xfId="22011"/>
    <cellStyle name="Warning Text 4 2 5 2" xfId="22012"/>
    <cellStyle name="Warning Text 4 2 5 2 2" xfId="22013"/>
    <cellStyle name="Warning Text 4 2 5 3" xfId="22014"/>
    <cellStyle name="Warning Text 4 2 5 3 2" xfId="22015"/>
    <cellStyle name="Warning Text 4 2 5 4" xfId="22016"/>
    <cellStyle name="Warning Text 4 2 6" xfId="22017"/>
    <cellStyle name="Warning Text 4 2 6 2" xfId="22018"/>
    <cellStyle name="Warning Text 4 2 7" xfId="22019"/>
    <cellStyle name="Warning Text 4 2 7 2" xfId="22020"/>
    <cellStyle name="Warning Text 4 2 8" xfId="22021"/>
    <cellStyle name="Warning Text 4 2 8 2" xfId="22022"/>
    <cellStyle name="Warning Text 4 2 9" xfId="22023"/>
    <cellStyle name="Warning Text 4 3" xfId="22024"/>
    <cellStyle name="Warning Text 4 3 2" xfId="22025"/>
    <cellStyle name="Warning Text 4 3 2 2" xfId="22026"/>
    <cellStyle name="Warning Text 4 3 3" xfId="22027"/>
    <cellStyle name="Warning Text 4 3 3 2" xfId="22028"/>
    <cellStyle name="Warning Text 4 3 4" xfId="22029"/>
    <cellStyle name="Warning Text 4 3 5" xfId="22030"/>
    <cellStyle name="Warning Text 4 4" xfId="22031"/>
    <cellStyle name="Warning Text 4 4 2" xfId="22032"/>
    <cellStyle name="Warning Text 4 4 2 2" xfId="22033"/>
    <cellStyle name="Warning Text 4 4 3" xfId="22034"/>
    <cellStyle name="Warning Text 4 4 3 2" xfId="22035"/>
    <cellStyle name="Warning Text 4 4 4" xfId="22036"/>
    <cellStyle name="Warning Text 4 5" xfId="22037"/>
    <cellStyle name="Warning Text 4 5 2" xfId="22038"/>
    <cellStyle name="Warning Text 4 5 2 2" xfId="22039"/>
    <cellStyle name="Warning Text 4 5 3" xfId="22040"/>
    <cellStyle name="Warning Text 4 5 3 2" xfId="22041"/>
    <cellStyle name="Warning Text 4 5 4" xfId="22042"/>
    <cellStyle name="Warning Text 4 6" xfId="22043"/>
    <cellStyle name="Warning Text 4 6 2" xfId="22044"/>
    <cellStyle name="Warning Text 4 6 2 2" xfId="22045"/>
    <cellStyle name="Warning Text 4 6 3" xfId="22046"/>
    <cellStyle name="Warning Text 4 6 3 2" xfId="22047"/>
    <cellStyle name="Warning Text 4 6 4" xfId="22048"/>
    <cellStyle name="Warning Text 4 6 4 2" xfId="22049"/>
    <cellStyle name="Warning Text 4 6 5" xfId="22050"/>
    <cellStyle name="Warning Text 4 7" xfId="22051"/>
    <cellStyle name="Warning Text 4 7 2" xfId="22052"/>
    <cellStyle name="Warning Text 4 7 2 2" xfId="22053"/>
    <cellStyle name="Warning Text 4 7 3" xfId="22054"/>
    <cellStyle name="Warning Text 4 7 3 2" xfId="22055"/>
    <cellStyle name="Warning Text 4 7 4" xfId="22056"/>
    <cellStyle name="Warning Text 4 8" xfId="22057"/>
    <cellStyle name="Warning Text 4 8 2" xfId="22058"/>
    <cellStyle name="Warning Text 4 9" xfId="22059"/>
    <cellStyle name="Warning Text 4 9 2" xfId="22060"/>
    <cellStyle name="Warning Text 40" xfId="22061"/>
    <cellStyle name="Warning Text 40 10" xfId="22062"/>
    <cellStyle name="Warning Text 40 11" xfId="22063"/>
    <cellStyle name="Warning Text 40 12" xfId="22064"/>
    <cellStyle name="Warning Text 40 2" xfId="22065"/>
    <cellStyle name="Warning Text 40 2 2" xfId="22066"/>
    <cellStyle name="Warning Text 40 2 2 2" xfId="22067"/>
    <cellStyle name="Warning Text 40 2 3" xfId="22068"/>
    <cellStyle name="Warning Text 40 2 3 2" xfId="22069"/>
    <cellStyle name="Warning Text 40 2 4" xfId="22070"/>
    <cellStyle name="Warning Text 40 2 5" xfId="22071"/>
    <cellStyle name="Warning Text 40 3" xfId="22072"/>
    <cellStyle name="Warning Text 40 3 2" xfId="22073"/>
    <cellStyle name="Warning Text 40 3 2 2" xfId="22074"/>
    <cellStyle name="Warning Text 40 3 3" xfId="22075"/>
    <cellStyle name="Warning Text 40 3 3 2" xfId="22076"/>
    <cellStyle name="Warning Text 40 3 4" xfId="22077"/>
    <cellStyle name="Warning Text 40 4" xfId="22078"/>
    <cellStyle name="Warning Text 40 4 2" xfId="22079"/>
    <cellStyle name="Warning Text 40 4 2 2" xfId="22080"/>
    <cellStyle name="Warning Text 40 4 3" xfId="22081"/>
    <cellStyle name="Warning Text 40 4 3 2" xfId="22082"/>
    <cellStyle name="Warning Text 40 4 4" xfId="22083"/>
    <cellStyle name="Warning Text 40 5" xfId="22084"/>
    <cellStyle name="Warning Text 40 5 2" xfId="22085"/>
    <cellStyle name="Warning Text 40 5 2 2" xfId="22086"/>
    <cellStyle name="Warning Text 40 5 3" xfId="22087"/>
    <cellStyle name="Warning Text 40 5 3 2" xfId="22088"/>
    <cellStyle name="Warning Text 40 5 4" xfId="22089"/>
    <cellStyle name="Warning Text 40 5 4 2" xfId="22090"/>
    <cellStyle name="Warning Text 40 5 5" xfId="22091"/>
    <cellStyle name="Warning Text 40 6" xfId="22092"/>
    <cellStyle name="Warning Text 40 6 2" xfId="22093"/>
    <cellStyle name="Warning Text 40 6 2 2" xfId="22094"/>
    <cellStyle name="Warning Text 40 6 3" xfId="22095"/>
    <cellStyle name="Warning Text 40 6 3 2" xfId="22096"/>
    <cellStyle name="Warning Text 40 6 4" xfId="22097"/>
    <cellStyle name="Warning Text 40 7" xfId="22098"/>
    <cellStyle name="Warning Text 40 7 2" xfId="22099"/>
    <cellStyle name="Warning Text 40 8" xfId="22100"/>
    <cellStyle name="Warning Text 40 8 2" xfId="22101"/>
    <cellStyle name="Warning Text 40 9" xfId="22102"/>
    <cellStyle name="Warning Text 40 9 2" xfId="22103"/>
    <cellStyle name="Warning Text 41" xfId="22104"/>
    <cellStyle name="Warning Text 41 10" xfId="22105"/>
    <cellStyle name="Warning Text 41 11" xfId="22106"/>
    <cellStyle name="Warning Text 41 12" xfId="22107"/>
    <cellStyle name="Warning Text 41 2" xfId="22108"/>
    <cellStyle name="Warning Text 41 2 2" xfId="22109"/>
    <cellStyle name="Warning Text 41 2 2 2" xfId="22110"/>
    <cellStyle name="Warning Text 41 2 3" xfId="22111"/>
    <cellStyle name="Warning Text 41 2 3 2" xfId="22112"/>
    <cellStyle name="Warning Text 41 2 4" xfId="22113"/>
    <cellStyle name="Warning Text 41 2 5" xfId="22114"/>
    <cellStyle name="Warning Text 41 3" xfId="22115"/>
    <cellStyle name="Warning Text 41 3 2" xfId="22116"/>
    <cellStyle name="Warning Text 41 3 2 2" xfId="22117"/>
    <cellStyle name="Warning Text 41 3 3" xfId="22118"/>
    <cellStyle name="Warning Text 41 3 3 2" xfId="22119"/>
    <cellStyle name="Warning Text 41 3 4" xfId="22120"/>
    <cellStyle name="Warning Text 41 4" xfId="22121"/>
    <cellStyle name="Warning Text 41 4 2" xfId="22122"/>
    <cellStyle name="Warning Text 41 4 2 2" xfId="22123"/>
    <cellStyle name="Warning Text 41 4 3" xfId="22124"/>
    <cellStyle name="Warning Text 41 4 3 2" xfId="22125"/>
    <cellStyle name="Warning Text 41 4 4" xfId="22126"/>
    <cellStyle name="Warning Text 41 5" xfId="22127"/>
    <cellStyle name="Warning Text 41 5 2" xfId="22128"/>
    <cellStyle name="Warning Text 41 5 2 2" xfId="22129"/>
    <cellStyle name="Warning Text 41 5 3" xfId="22130"/>
    <cellStyle name="Warning Text 41 5 3 2" xfId="22131"/>
    <cellStyle name="Warning Text 41 5 4" xfId="22132"/>
    <cellStyle name="Warning Text 41 5 4 2" xfId="22133"/>
    <cellStyle name="Warning Text 41 5 5" xfId="22134"/>
    <cellStyle name="Warning Text 41 6" xfId="22135"/>
    <cellStyle name="Warning Text 41 6 2" xfId="22136"/>
    <cellStyle name="Warning Text 41 6 2 2" xfId="22137"/>
    <cellStyle name="Warning Text 41 6 3" xfId="22138"/>
    <cellStyle name="Warning Text 41 6 3 2" xfId="22139"/>
    <cellStyle name="Warning Text 41 6 4" xfId="22140"/>
    <cellStyle name="Warning Text 41 7" xfId="22141"/>
    <cellStyle name="Warning Text 41 7 2" xfId="22142"/>
    <cellStyle name="Warning Text 41 8" xfId="22143"/>
    <cellStyle name="Warning Text 41 8 2" xfId="22144"/>
    <cellStyle name="Warning Text 41 9" xfId="22145"/>
    <cellStyle name="Warning Text 41 9 2" xfId="22146"/>
    <cellStyle name="Warning Text 5" xfId="22147"/>
    <cellStyle name="Warning Text 5 10" xfId="22148"/>
    <cellStyle name="Warning Text 5 10 2" xfId="22149"/>
    <cellStyle name="Warning Text 5 11" xfId="22150"/>
    <cellStyle name="Warning Text 5 12" xfId="22151"/>
    <cellStyle name="Warning Text 5 13" xfId="22152"/>
    <cellStyle name="Warning Text 5 2" xfId="22153"/>
    <cellStyle name="Warning Text 5 2 10" xfId="22154"/>
    <cellStyle name="Warning Text 5 2 2" xfId="22155"/>
    <cellStyle name="Warning Text 5 2 2 2" xfId="22156"/>
    <cellStyle name="Warning Text 5 2 2 2 2" xfId="22157"/>
    <cellStyle name="Warning Text 5 2 2 3" xfId="22158"/>
    <cellStyle name="Warning Text 5 2 2 3 2" xfId="22159"/>
    <cellStyle name="Warning Text 5 2 2 4" xfId="22160"/>
    <cellStyle name="Warning Text 5 2 3" xfId="22161"/>
    <cellStyle name="Warning Text 5 2 3 2" xfId="22162"/>
    <cellStyle name="Warning Text 5 2 3 2 2" xfId="22163"/>
    <cellStyle name="Warning Text 5 2 3 3" xfId="22164"/>
    <cellStyle name="Warning Text 5 2 3 3 2" xfId="22165"/>
    <cellStyle name="Warning Text 5 2 3 4" xfId="22166"/>
    <cellStyle name="Warning Text 5 2 4" xfId="22167"/>
    <cellStyle name="Warning Text 5 2 4 2" xfId="22168"/>
    <cellStyle name="Warning Text 5 2 4 2 2" xfId="22169"/>
    <cellStyle name="Warning Text 5 2 4 3" xfId="22170"/>
    <cellStyle name="Warning Text 5 2 4 3 2" xfId="22171"/>
    <cellStyle name="Warning Text 5 2 4 4" xfId="22172"/>
    <cellStyle name="Warning Text 5 2 4 4 2" xfId="22173"/>
    <cellStyle name="Warning Text 5 2 4 5" xfId="22174"/>
    <cellStyle name="Warning Text 5 2 5" xfId="22175"/>
    <cellStyle name="Warning Text 5 2 5 2" xfId="22176"/>
    <cellStyle name="Warning Text 5 2 5 2 2" xfId="22177"/>
    <cellStyle name="Warning Text 5 2 5 3" xfId="22178"/>
    <cellStyle name="Warning Text 5 2 5 3 2" xfId="22179"/>
    <cellStyle name="Warning Text 5 2 5 4" xfId="22180"/>
    <cellStyle name="Warning Text 5 2 6" xfId="22181"/>
    <cellStyle name="Warning Text 5 2 6 2" xfId="22182"/>
    <cellStyle name="Warning Text 5 2 7" xfId="22183"/>
    <cellStyle name="Warning Text 5 2 7 2" xfId="22184"/>
    <cellStyle name="Warning Text 5 2 8" xfId="22185"/>
    <cellStyle name="Warning Text 5 2 8 2" xfId="22186"/>
    <cellStyle name="Warning Text 5 2 9" xfId="22187"/>
    <cellStyle name="Warning Text 5 3" xfId="22188"/>
    <cellStyle name="Warning Text 5 3 2" xfId="22189"/>
    <cellStyle name="Warning Text 5 3 2 2" xfId="22190"/>
    <cellStyle name="Warning Text 5 3 3" xfId="22191"/>
    <cellStyle name="Warning Text 5 3 3 2" xfId="22192"/>
    <cellStyle name="Warning Text 5 3 4" xfId="22193"/>
    <cellStyle name="Warning Text 5 3 5" xfId="22194"/>
    <cellStyle name="Warning Text 5 4" xfId="22195"/>
    <cellStyle name="Warning Text 5 4 2" xfId="22196"/>
    <cellStyle name="Warning Text 5 4 2 2" xfId="22197"/>
    <cellStyle name="Warning Text 5 4 3" xfId="22198"/>
    <cellStyle name="Warning Text 5 4 3 2" xfId="22199"/>
    <cellStyle name="Warning Text 5 4 4" xfId="22200"/>
    <cellStyle name="Warning Text 5 5" xfId="22201"/>
    <cellStyle name="Warning Text 5 5 2" xfId="22202"/>
    <cellStyle name="Warning Text 5 5 2 2" xfId="22203"/>
    <cellStyle name="Warning Text 5 5 3" xfId="22204"/>
    <cellStyle name="Warning Text 5 5 3 2" xfId="22205"/>
    <cellStyle name="Warning Text 5 5 4" xfId="22206"/>
    <cellStyle name="Warning Text 5 6" xfId="22207"/>
    <cellStyle name="Warning Text 5 6 2" xfId="22208"/>
    <cellStyle name="Warning Text 5 6 2 2" xfId="22209"/>
    <cellStyle name="Warning Text 5 6 3" xfId="22210"/>
    <cellStyle name="Warning Text 5 6 3 2" xfId="22211"/>
    <cellStyle name="Warning Text 5 6 4" xfId="22212"/>
    <cellStyle name="Warning Text 5 6 4 2" xfId="22213"/>
    <cellStyle name="Warning Text 5 6 5" xfId="22214"/>
    <cellStyle name="Warning Text 5 7" xfId="22215"/>
    <cellStyle name="Warning Text 5 7 2" xfId="22216"/>
    <cellStyle name="Warning Text 5 7 2 2" xfId="22217"/>
    <cellStyle name="Warning Text 5 7 3" xfId="22218"/>
    <cellStyle name="Warning Text 5 7 3 2" xfId="22219"/>
    <cellStyle name="Warning Text 5 7 4" xfId="22220"/>
    <cellStyle name="Warning Text 5 8" xfId="22221"/>
    <cellStyle name="Warning Text 5 8 2" xfId="22222"/>
    <cellStyle name="Warning Text 5 9" xfId="22223"/>
    <cellStyle name="Warning Text 5 9 2" xfId="22224"/>
    <cellStyle name="Warning Text 6" xfId="22225"/>
    <cellStyle name="Warning Text 6 10" xfId="22226"/>
    <cellStyle name="Warning Text 6 10 2" xfId="22227"/>
    <cellStyle name="Warning Text 6 11" xfId="22228"/>
    <cellStyle name="Warning Text 6 12" xfId="22229"/>
    <cellStyle name="Warning Text 6 13" xfId="22230"/>
    <cellStyle name="Warning Text 6 2" xfId="22231"/>
    <cellStyle name="Warning Text 6 2 10" xfId="22232"/>
    <cellStyle name="Warning Text 6 2 2" xfId="22233"/>
    <cellStyle name="Warning Text 6 2 2 2" xfId="22234"/>
    <cellStyle name="Warning Text 6 2 2 2 2" xfId="22235"/>
    <cellStyle name="Warning Text 6 2 2 3" xfId="22236"/>
    <cellStyle name="Warning Text 6 2 2 3 2" xfId="22237"/>
    <cellStyle name="Warning Text 6 2 2 4" xfId="22238"/>
    <cellStyle name="Warning Text 6 2 3" xfId="22239"/>
    <cellStyle name="Warning Text 6 2 3 2" xfId="22240"/>
    <cellStyle name="Warning Text 6 2 3 2 2" xfId="22241"/>
    <cellStyle name="Warning Text 6 2 3 3" xfId="22242"/>
    <cellStyle name="Warning Text 6 2 3 3 2" xfId="22243"/>
    <cellStyle name="Warning Text 6 2 3 4" xfId="22244"/>
    <cellStyle name="Warning Text 6 2 4" xfId="22245"/>
    <cellStyle name="Warning Text 6 2 4 2" xfId="22246"/>
    <cellStyle name="Warning Text 6 2 4 2 2" xfId="22247"/>
    <cellStyle name="Warning Text 6 2 4 3" xfId="22248"/>
    <cellStyle name="Warning Text 6 2 4 3 2" xfId="22249"/>
    <cellStyle name="Warning Text 6 2 4 4" xfId="22250"/>
    <cellStyle name="Warning Text 6 2 4 4 2" xfId="22251"/>
    <cellStyle name="Warning Text 6 2 4 5" xfId="22252"/>
    <cellStyle name="Warning Text 6 2 5" xfId="22253"/>
    <cellStyle name="Warning Text 6 2 5 2" xfId="22254"/>
    <cellStyle name="Warning Text 6 2 5 2 2" xfId="22255"/>
    <cellStyle name="Warning Text 6 2 5 3" xfId="22256"/>
    <cellStyle name="Warning Text 6 2 5 3 2" xfId="22257"/>
    <cellStyle name="Warning Text 6 2 5 4" xfId="22258"/>
    <cellStyle name="Warning Text 6 2 6" xfId="22259"/>
    <cellStyle name="Warning Text 6 2 6 2" xfId="22260"/>
    <cellStyle name="Warning Text 6 2 7" xfId="22261"/>
    <cellStyle name="Warning Text 6 2 7 2" xfId="22262"/>
    <cellStyle name="Warning Text 6 2 8" xfId="22263"/>
    <cellStyle name="Warning Text 6 2 8 2" xfId="22264"/>
    <cellStyle name="Warning Text 6 2 9" xfId="22265"/>
    <cellStyle name="Warning Text 6 3" xfId="22266"/>
    <cellStyle name="Warning Text 6 3 2" xfId="22267"/>
    <cellStyle name="Warning Text 6 3 2 2" xfId="22268"/>
    <cellStyle name="Warning Text 6 3 3" xfId="22269"/>
    <cellStyle name="Warning Text 6 3 3 2" xfId="22270"/>
    <cellStyle name="Warning Text 6 3 4" xfId="22271"/>
    <cellStyle name="Warning Text 6 3 5" xfId="22272"/>
    <cellStyle name="Warning Text 6 4" xfId="22273"/>
    <cellStyle name="Warning Text 6 4 2" xfId="22274"/>
    <cellStyle name="Warning Text 6 4 2 2" xfId="22275"/>
    <cellStyle name="Warning Text 6 4 3" xfId="22276"/>
    <cellStyle name="Warning Text 6 4 3 2" xfId="22277"/>
    <cellStyle name="Warning Text 6 4 4" xfId="22278"/>
    <cellStyle name="Warning Text 6 5" xfId="22279"/>
    <cellStyle name="Warning Text 6 5 2" xfId="22280"/>
    <cellStyle name="Warning Text 6 5 2 2" xfId="22281"/>
    <cellStyle name="Warning Text 6 5 3" xfId="22282"/>
    <cellStyle name="Warning Text 6 5 3 2" xfId="22283"/>
    <cellStyle name="Warning Text 6 5 4" xfId="22284"/>
    <cellStyle name="Warning Text 6 6" xfId="22285"/>
    <cellStyle name="Warning Text 6 6 2" xfId="22286"/>
    <cellStyle name="Warning Text 6 6 2 2" xfId="22287"/>
    <cellStyle name="Warning Text 6 6 3" xfId="22288"/>
    <cellStyle name="Warning Text 6 6 3 2" xfId="22289"/>
    <cellStyle name="Warning Text 6 6 4" xfId="22290"/>
    <cellStyle name="Warning Text 6 6 4 2" xfId="22291"/>
    <cellStyle name="Warning Text 6 6 5" xfId="22292"/>
    <cellStyle name="Warning Text 6 7" xfId="22293"/>
    <cellStyle name="Warning Text 6 7 2" xfId="22294"/>
    <cellStyle name="Warning Text 6 7 2 2" xfId="22295"/>
    <cellStyle name="Warning Text 6 7 3" xfId="22296"/>
    <cellStyle name="Warning Text 6 7 3 2" xfId="22297"/>
    <cellStyle name="Warning Text 6 7 4" xfId="22298"/>
    <cellStyle name="Warning Text 6 8" xfId="22299"/>
    <cellStyle name="Warning Text 6 8 2" xfId="22300"/>
    <cellStyle name="Warning Text 6 9" xfId="22301"/>
    <cellStyle name="Warning Text 6 9 2" xfId="22302"/>
    <cellStyle name="Warning Text 7" xfId="22303"/>
    <cellStyle name="Warning Text 7 10" xfId="22304"/>
    <cellStyle name="Warning Text 7 11" xfId="22305"/>
    <cellStyle name="Warning Text 7 12" xfId="22306"/>
    <cellStyle name="Warning Text 7 2" xfId="22307"/>
    <cellStyle name="Warning Text 7 2 2" xfId="22308"/>
    <cellStyle name="Warning Text 7 2 2 2" xfId="22309"/>
    <cellStyle name="Warning Text 7 2 3" xfId="22310"/>
    <cellStyle name="Warning Text 7 2 3 2" xfId="22311"/>
    <cellStyle name="Warning Text 7 2 4" xfId="22312"/>
    <cellStyle name="Warning Text 7 2 5" xfId="22313"/>
    <cellStyle name="Warning Text 7 3" xfId="22314"/>
    <cellStyle name="Warning Text 7 3 2" xfId="22315"/>
    <cellStyle name="Warning Text 7 3 2 2" xfId="22316"/>
    <cellStyle name="Warning Text 7 3 3" xfId="22317"/>
    <cellStyle name="Warning Text 7 3 3 2" xfId="22318"/>
    <cellStyle name="Warning Text 7 3 4" xfId="22319"/>
    <cellStyle name="Warning Text 7 4" xfId="22320"/>
    <cellStyle name="Warning Text 7 4 2" xfId="22321"/>
    <cellStyle name="Warning Text 7 4 2 2" xfId="22322"/>
    <cellStyle name="Warning Text 7 4 3" xfId="22323"/>
    <cellStyle name="Warning Text 7 4 3 2" xfId="22324"/>
    <cellStyle name="Warning Text 7 4 4" xfId="22325"/>
    <cellStyle name="Warning Text 7 5" xfId="22326"/>
    <cellStyle name="Warning Text 7 5 2" xfId="22327"/>
    <cellStyle name="Warning Text 7 5 2 2" xfId="22328"/>
    <cellStyle name="Warning Text 7 5 3" xfId="22329"/>
    <cellStyle name="Warning Text 7 5 3 2" xfId="22330"/>
    <cellStyle name="Warning Text 7 5 4" xfId="22331"/>
    <cellStyle name="Warning Text 7 5 4 2" xfId="22332"/>
    <cellStyle name="Warning Text 7 5 5" xfId="22333"/>
    <cellStyle name="Warning Text 7 6" xfId="22334"/>
    <cellStyle name="Warning Text 7 6 2" xfId="22335"/>
    <cellStyle name="Warning Text 7 6 2 2" xfId="22336"/>
    <cellStyle name="Warning Text 7 6 3" xfId="22337"/>
    <cellStyle name="Warning Text 7 6 3 2" xfId="22338"/>
    <cellStyle name="Warning Text 7 6 4" xfId="22339"/>
    <cellStyle name="Warning Text 7 7" xfId="22340"/>
    <cellStyle name="Warning Text 7 7 2" xfId="22341"/>
    <cellStyle name="Warning Text 7 8" xfId="22342"/>
    <cellStyle name="Warning Text 7 8 2" xfId="22343"/>
    <cellStyle name="Warning Text 7 9" xfId="22344"/>
    <cellStyle name="Warning Text 7 9 2" xfId="22345"/>
    <cellStyle name="Warning Text 8" xfId="22346"/>
    <cellStyle name="Warning Text 8 10" xfId="22347"/>
    <cellStyle name="Warning Text 8 11" xfId="22348"/>
    <cellStyle name="Warning Text 8 12" xfId="22349"/>
    <cellStyle name="Warning Text 8 2" xfId="22350"/>
    <cellStyle name="Warning Text 8 2 2" xfId="22351"/>
    <cellStyle name="Warning Text 8 2 2 2" xfId="22352"/>
    <cellStyle name="Warning Text 8 2 3" xfId="22353"/>
    <cellStyle name="Warning Text 8 2 3 2" xfId="22354"/>
    <cellStyle name="Warning Text 8 2 4" xfId="22355"/>
    <cellStyle name="Warning Text 8 2 5" xfId="22356"/>
    <cellStyle name="Warning Text 8 3" xfId="22357"/>
    <cellStyle name="Warning Text 8 3 2" xfId="22358"/>
    <cellStyle name="Warning Text 8 3 2 2" xfId="22359"/>
    <cellStyle name="Warning Text 8 3 3" xfId="22360"/>
    <cellStyle name="Warning Text 8 3 3 2" xfId="22361"/>
    <cellStyle name="Warning Text 8 3 4" xfId="22362"/>
    <cellStyle name="Warning Text 8 4" xfId="22363"/>
    <cellStyle name="Warning Text 8 4 2" xfId="22364"/>
    <cellStyle name="Warning Text 8 4 2 2" xfId="22365"/>
    <cellStyle name="Warning Text 8 4 3" xfId="22366"/>
    <cellStyle name="Warning Text 8 4 3 2" xfId="22367"/>
    <cellStyle name="Warning Text 8 4 4" xfId="22368"/>
    <cellStyle name="Warning Text 8 5" xfId="22369"/>
    <cellStyle name="Warning Text 8 5 2" xfId="22370"/>
    <cellStyle name="Warning Text 8 5 2 2" xfId="22371"/>
    <cellStyle name="Warning Text 8 5 3" xfId="22372"/>
    <cellStyle name="Warning Text 8 5 3 2" xfId="22373"/>
    <cellStyle name="Warning Text 8 5 4" xfId="22374"/>
    <cellStyle name="Warning Text 8 5 4 2" xfId="22375"/>
    <cellStyle name="Warning Text 8 5 5" xfId="22376"/>
    <cellStyle name="Warning Text 8 6" xfId="22377"/>
    <cellStyle name="Warning Text 8 6 2" xfId="22378"/>
    <cellStyle name="Warning Text 8 6 2 2" xfId="22379"/>
    <cellStyle name="Warning Text 8 6 3" xfId="22380"/>
    <cellStyle name="Warning Text 8 6 3 2" xfId="22381"/>
    <cellStyle name="Warning Text 8 6 4" xfId="22382"/>
    <cellStyle name="Warning Text 8 7" xfId="22383"/>
    <cellStyle name="Warning Text 8 7 2" xfId="22384"/>
    <cellStyle name="Warning Text 8 8" xfId="22385"/>
    <cellStyle name="Warning Text 8 8 2" xfId="22386"/>
    <cellStyle name="Warning Text 8 9" xfId="22387"/>
    <cellStyle name="Warning Text 8 9 2" xfId="22388"/>
    <cellStyle name="Warning Text 9" xfId="22389"/>
    <cellStyle name="Warning Text 9 10" xfId="22390"/>
    <cellStyle name="Warning Text 9 11" xfId="22391"/>
    <cellStyle name="Warning Text 9 12" xfId="22392"/>
    <cellStyle name="Warning Text 9 2" xfId="22393"/>
    <cellStyle name="Warning Text 9 2 2" xfId="22394"/>
    <cellStyle name="Warning Text 9 2 2 2" xfId="22395"/>
    <cellStyle name="Warning Text 9 2 3" xfId="22396"/>
    <cellStyle name="Warning Text 9 2 3 2" xfId="22397"/>
    <cellStyle name="Warning Text 9 2 4" xfId="22398"/>
    <cellStyle name="Warning Text 9 2 5" xfId="22399"/>
    <cellStyle name="Warning Text 9 3" xfId="22400"/>
    <cellStyle name="Warning Text 9 3 2" xfId="22401"/>
    <cellStyle name="Warning Text 9 3 2 2" xfId="22402"/>
    <cellStyle name="Warning Text 9 3 3" xfId="22403"/>
    <cellStyle name="Warning Text 9 3 3 2" xfId="22404"/>
    <cellStyle name="Warning Text 9 3 4" xfId="22405"/>
    <cellStyle name="Warning Text 9 4" xfId="22406"/>
    <cellStyle name="Warning Text 9 4 2" xfId="22407"/>
    <cellStyle name="Warning Text 9 4 2 2" xfId="22408"/>
    <cellStyle name="Warning Text 9 4 3" xfId="22409"/>
    <cellStyle name="Warning Text 9 4 3 2" xfId="22410"/>
    <cellStyle name="Warning Text 9 4 4" xfId="22411"/>
    <cellStyle name="Warning Text 9 5" xfId="22412"/>
    <cellStyle name="Warning Text 9 5 2" xfId="22413"/>
    <cellStyle name="Warning Text 9 5 2 2" xfId="22414"/>
    <cellStyle name="Warning Text 9 5 3" xfId="22415"/>
    <cellStyle name="Warning Text 9 5 3 2" xfId="22416"/>
    <cellStyle name="Warning Text 9 5 4" xfId="22417"/>
    <cellStyle name="Warning Text 9 5 4 2" xfId="22418"/>
    <cellStyle name="Warning Text 9 5 5" xfId="22419"/>
    <cellStyle name="Warning Text 9 6" xfId="22420"/>
    <cellStyle name="Warning Text 9 6 2" xfId="22421"/>
    <cellStyle name="Warning Text 9 6 2 2" xfId="22422"/>
    <cellStyle name="Warning Text 9 6 3" xfId="22423"/>
    <cellStyle name="Warning Text 9 6 3 2" xfId="22424"/>
    <cellStyle name="Warning Text 9 6 4" xfId="22425"/>
    <cellStyle name="Warning Text 9 7" xfId="22426"/>
    <cellStyle name="Warning Text 9 7 2" xfId="22427"/>
    <cellStyle name="Warning Text 9 8" xfId="22428"/>
    <cellStyle name="Warning Text 9 8 2" xfId="22429"/>
    <cellStyle name="Warning Text 9 9" xfId="22430"/>
    <cellStyle name="Warning Text 9 9 2" xfId="22431"/>
    <cellStyle name="Zelle überprüfen" xfId="22432"/>
    <cellStyle name="Zelle überprüfen 10" xfId="22433"/>
    <cellStyle name="Zelle überprüfen 11" xfId="22434"/>
    <cellStyle name="Zelle überprüfen 12" xfId="22435"/>
    <cellStyle name="Zelle überprüfen 2" xfId="22436"/>
    <cellStyle name="Zelle überprüfen 2 2" xfId="22437"/>
    <cellStyle name="Zelle überprüfen 2 2 2" xfId="22438"/>
    <cellStyle name="Zelle überprüfen 2 3" xfId="22439"/>
    <cellStyle name="Zelle überprüfen 2 3 2" xfId="22440"/>
    <cellStyle name="Zelle überprüfen 2 4" xfId="22441"/>
    <cellStyle name="Zelle überprüfen 2 5" xfId="22442"/>
    <cellStyle name="Zelle überprüfen 3" xfId="22443"/>
    <cellStyle name="Zelle überprüfen 3 2" xfId="22444"/>
    <cellStyle name="Zelle überprüfen 3 2 2" xfId="22445"/>
    <cellStyle name="Zelle überprüfen 3 3" xfId="22446"/>
    <cellStyle name="Zelle überprüfen 3 3 2" xfId="22447"/>
    <cellStyle name="Zelle überprüfen 3 4" xfId="22448"/>
    <cellStyle name="Zelle überprüfen 4" xfId="22449"/>
    <cellStyle name="Zelle überprüfen 4 2" xfId="22450"/>
    <cellStyle name="Zelle überprüfen 4 2 2" xfId="22451"/>
    <cellStyle name="Zelle überprüfen 4 3" xfId="22452"/>
    <cellStyle name="Zelle überprüfen 4 3 2" xfId="22453"/>
    <cellStyle name="Zelle überprüfen 4 4" xfId="22454"/>
    <cellStyle name="Zelle überprüfen 5" xfId="22455"/>
    <cellStyle name="Zelle überprüfen 5 2" xfId="22456"/>
    <cellStyle name="Zelle überprüfen 5 2 2" xfId="22457"/>
    <cellStyle name="Zelle überprüfen 5 3" xfId="22458"/>
    <cellStyle name="Zelle überprüfen 5 3 2" xfId="22459"/>
    <cellStyle name="Zelle überprüfen 5 4" xfId="22460"/>
    <cellStyle name="Zelle überprüfen 5 4 2" xfId="22461"/>
    <cellStyle name="Zelle überprüfen 5 5" xfId="22462"/>
    <cellStyle name="Zelle überprüfen 6" xfId="22463"/>
    <cellStyle name="Zelle überprüfen 6 2" xfId="22464"/>
    <cellStyle name="Zelle überprüfen 6 2 2" xfId="22465"/>
    <cellStyle name="Zelle überprüfen 6 3" xfId="22466"/>
    <cellStyle name="Zelle überprüfen 6 3 2" xfId="22467"/>
    <cellStyle name="Zelle überprüfen 6 4" xfId="22468"/>
    <cellStyle name="Zelle überprüfen 7" xfId="22469"/>
    <cellStyle name="Zelle überprüfen 7 2" xfId="22470"/>
    <cellStyle name="Zelle überprüfen 8" xfId="22471"/>
    <cellStyle name="Zelle überprüfen 8 2" xfId="22472"/>
    <cellStyle name="Zelle überprüfen 9" xfId="22473"/>
    <cellStyle name="Zelle überprüfen 9 2" xfId="22474"/>
    <cellStyle name="Гиперссылка" xfId="22475"/>
    <cellStyle name="Гиперссылка 10" xfId="22476"/>
    <cellStyle name="Гиперссылка 11" xfId="22477"/>
    <cellStyle name="Гиперссылка 12" xfId="22478"/>
    <cellStyle name="Гиперссылка 2" xfId="22479"/>
    <cellStyle name="Гиперссылка 2 2" xfId="22480"/>
    <cellStyle name="Гиперссылка 2 2 2" xfId="22481"/>
    <cellStyle name="Гиперссылка 2 3" xfId="22482"/>
    <cellStyle name="Гиперссылка 2 3 2" xfId="22483"/>
    <cellStyle name="Гиперссылка 2 4" xfId="22484"/>
    <cellStyle name="Гиперссылка 2 5" xfId="22485"/>
    <cellStyle name="Гиперссылка 3" xfId="22486"/>
    <cellStyle name="Гиперссылка 3 2" xfId="22487"/>
    <cellStyle name="Гиперссылка 3 2 2" xfId="22488"/>
    <cellStyle name="Гиперссылка 3 3" xfId="22489"/>
    <cellStyle name="Гиперссылка 3 3 2" xfId="22490"/>
    <cellStyle name="Гиперссылка 3 4" xfId="22491"/>
    <cellStyle name="Гиперссылка 4" xfId="22492"/>
    <cellStyle name="Гиперссылка 4 2" xfId="22493"/>
    <cellStyle name="Гиперссылка 4 2 2" xfId="22494"/>
    <cellStyle name="Гиперссылка 4 3" xfId="22495"/>
    <cellStyle name="Гиперссылка 4 3 2" xfId="22496"/>
    <cellStyle name="Гиперссылка 4 4" xfId="22497"/>
    <cellStyle name="Гиперссылка 5" xfId="22498"/>
    <cellStyle name="Гиперссылка 5 2" xfId="22499"/>
    <cellStyle name="Гиперссылка 5 2 2" xfId="22500"/>
    <cellStyle name="Гиперссылка 5 3" xfId="22501"/>
    <cellStyle name="Гиперссылка 5 3 2" xfId="22502"/>
    <cellStyle name="Гиперссылка 5 4" xfId="22503"/>
    <cellStyle name="Гиперссылка 5 4 2" xfId="22504"/>
    <cellStyle name="Гиперссылка 5 5" xfId="22505"/>
    <cellStyle name="Гиперссылка 6" xfId="22506"/>
    <cellStyle name="Гиперссылка 6 2" xfId="22507"/>
    <cellStyle name="Гиперссылка 6 2 2" xfId="22508"/>
    <cellStyle name="Гиперссылка 6 3" xfId="22509"/>
    <cellStyle name="Гиперссылка 6 3 2" xfId="22510"/>
    <cellStyle name="Гиперссылка 6 4" xfId="22511"/>
    <cellStyle name="Гиперссылка 7" xfId="22512"/>
    <cellStyle name="Гиперссылка 7 2" xfId="22513"/>
    <cellStyle name="Гиперссылка 8" xfId="22514"/>
    <cellStyle name="Гиперссылка 8 2" xfId="22515"/>
    <cellStyle name="Гиперссылка 9" xfId="22516"/>
    <cellStyle name="Гиперссылка 9 2" xfId="22517"/>
    <cellStyle name="Обычный_2++" xfId="22518"/>
    <cellStyle name="已访问的超链接" xfId="22519"/>
    <cellStyle name="已访问的超链接 10" xfId="22520"/>
    <cellStyle name="已访问的超链接 11" xfId="22521"/>
    <cellStyle name="已访问的超链接 12" xfId="22522"/>
    <cellStyle name="已访问的超链接 2" xfId="22523"/>
    <cellStyle name="已访问的超链接 2 2" xfId="22524"/>
    <cellStyle name="已访问的超链接 2 2 2" xfId="22525"/>
    <cellStyle name="已访问的超链接 2 3" xfId="22526"/>
    <cellStyle name="已访问的超链接 2 3 2" xfId="22527"/>
    <cellStyle name="已访问的超链接 2 4" xfId="22528"/>
    <cellStyle name="已访问的超链接 2 5" xfId="22529"/>
    <cellStyle name="已访问的超链接 3" xfId="22530"/>
    <cellStyle name="已访问的超链接 3 2" xfId="22531"/>
    <cellStyle name="已访问的超链接 3 2 2" xfId="22532"/>
    <cellStyle name="已访问的超链接 3 3" xfId="22533"/>
    <cellStyle name="已访问的超链接 3 3 2" xfId="22534"/>
    <cellStyle name="已访问的超链接 3 4" xfId="22535"/>
    <cellStyle name="已访问的超链接 4" xfId="22536"/>
    <cellStyle name="已访问的超链接 4 2" xfId="22537"/>
    <cellStyle name="已访问的超链接 4 2 2" xfId="22538"/>
    <cellStyle name="已访问的超链接 4 3" xfId="22539"/>
    <cellStyle name="已访问的超链接 4 3 2" xfId="22540"/>
    <cellStyle name="已访问的超链接 4 4" xfId="22541"/>
    <cellStyle name="已访问的超链接 5" xfId="22542"/>
    <cellStyle name="已访问的超链接 5 2" xfId="22543"/>
    <cellStyle name="已访问的超链接 5 2 2" xfId="22544"/>
    <cellStyle name="已访问的超链接 5 3" xfId="22545"/>
    <cellStyle name="已访问的超链接 5 3 2" xfId="22546"/>
    <cellStyle name="已访问的超链接 5 4" xfId="22547"/>
    <cellStyle name="已访问的超链接 5 4 2" xfId="22548"/>
    <cellStyle name="已访问的超链接 5 5" xfId="22549"/>
    <cellStyle name="已访问的超链接 6" xfId="22550"/>
    <cellStyle name="已访问的超链接 6 2" xfId="22551"/>
    <cellStyle name="已访问的超链接 6 2 2" xfId="22552"/>
    <cellStyle name="已访问的超链接 6 3" xfId="22553"/>
    <cellStyle name="已访问的超链接 6 3 2" xfId="22554"/>
    <cellStyle name="已访问的超链接 6 4" xfId="22555"/>
    <cellStyle name="已访问的超链接 7" xfId="22556"/>
    <cellStyle name="已访问的超链接 7 2" xfId="22557"/>
    <cellStyle name="已访问的超链接 8" xfId="22558"/>
    <cellStyle name="已访问的超链接 8 2" xfId="22559"/>
    <cellStyle name="已访问的超链接 9" xfId="22560"/>
    <cellStyle name="已访问的超链接 9 2" xfId="2256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14</xdr:col>
      <xdr:colOff>458359</xdr:colOff>
      <xdr:row>28</xdr:row>
      <xdr:rowOff>94380</xdr:rowOff>
    </xdr:from>
    <xdr:to>
      <xdr:col>14</xdr:col>
      <xdr:colOff>466725</xdr:colOff>
      <xdr:row>30</xdr:row>
      <xdr:rowOff>146050</xdr:rowOff>
    </xdr:to>
    <xdr:cxnSp>
      <xdr:nvCxnSpPr>
        <xdr:cNvPr id="14" name="Straight Connector 6"/>
        <xdr:cNvCxnSpPr/>
      </xdr:nvCxnSpPr>
      <xdr:spPr>
        <a:xfrm>
          <a:off x="23846155" y="5485130"/>
          <a:ext cx="8890" cy="4203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211231</xdr:colOff>
      <xdr:row>28</xdr:row>
      <xdr:rowOff>6128</xdr:rowOff>
    </xdr:from>
    <xdr:to>
      <xdr:col>25</xdr:col>
      <xdr:colOff>215775</xdr:colOff>
      <xdr:row>30</xdr:row>
      <xdr:rowOff>84045</xdr:rowOff>
    </xdr:to>
    <xdr:cxnSp>
      <xdr:nvCxnSpPr>
        <xdr:cNvPr id="22" name="Straight Connector 52"/>
        <xdr:cNvCxnSpPr/>
      </xdr:nvCxnSpPr>
      <xdr:spPr>
        <a:xfrm flipH="1">
          <a:off x="32219265" y="5396865"/>
          <a:ext cx="4445" cy="4464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28</xdr:row>
      <xdr:rowOff>0</xdr:rowOff>
    </xdr:from>
    <xdr:ext cx="786241" cy="258210"/>
    <xdr:sp>
      <xdr:nvSpPr>
        <xdr:cNvPr id="24" name="TextBox 87"/>
        <xdr:cNvSpPr txBox="1"/>
      </xdr:nvSpPr>
      <xdr:spPr>
        <a:xfrm>
          <a:off x="24119840" y="539115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endParaRPr lang="en-GB" sz="1100"/>
        </a:p>
      </xdr:txBody>
    </xdr:sp>
    <xdr:clientData/>
  </xdr:oneCellAnchor>
  <xdr:twoCellAnchor>
    <xdr:from>
      <xdr:col>13</xdr:col>
      <xdr:colOff>0</xdr:colOff>
      <xdr:row>28</xdr:row>
      <xdr:rowOff>0</xdr:rowOff>
    </xdr:from>
    <xdr:to>
      <xdr:col>14</xdr:col>
      <xdr:colOff>94615</xdr:colOff>
      <xdr:row>30</xdr:row>
      <xdr:rowOff>26247</xdr:rowOff>
    </xdr:to>
    <xdr:sp>
      <xdr:nvSpPr>
        <xdr:cNvPr id="27" name="Rectangle 23"/>
        <xdr:cNvSpPr/>
      </xdr:nvSpPr>
      <xdr:spPr>
        <a:xfrm>
          <a:off x="22590125" y="5391150"/>
          <a:ext cx="892810"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endParaRPr lang="en-GB" sz="1100"/>
        </a:p>
      </xdr:txBody>
    </xdr:sp>
    <xdr:clientData/>
  </xdr:twoCellAnchor>
  <xdr:twoCellAnchor>
    <xdr:from>
      <xdr:col>14</xdr:col>
      <xdr:colOff>101600</xdr:colOff>
      <xdr:row>29</xdr:row>
      <xdr:rowOff>8466</xdr:rowOff>
    </xdr:from>
    <xdr:to>
      <xdr:col>15</xdr:col>
      <xdr:colOff>194734</xdr:colOff>
      <xdr:row>29</xdr:row>
      <xdr:rowOff>8467</xdr:rowOff>
    </xdr:to>
    <xdr:cxnSp>
      <xdr:nvCxnSpPr>
        <xdr:cNvPr id="28" name="Straight Arrow Connector 26"/>
        <xdr:cNvCxnSpPr/>
      </xdr:nvCxnSpPr>
      <xdr:spPr>
        <a:xfrm flipV="1">
          <a:off x="23489920" y="5583555"/>
          <a:ext cx="74104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28</xdr:row>
      <xdr:rowOff>111314</xdr:rowOff>
    </xdr:from>
    <xdr:to>
      <xdr:col>15</xdr:col>
      <xdr:colOff>204259</xdr:colOff>
      <xdr:row>30</xdr:row>
      <xdr:rowOff>162984</xdr:rowOff>
    </xdr:to>
    <xdr:cxnSp>
      <xdr:nvCxnSpPr>
        <xdr:cNvPr id="29" name="Straight Connector 6"/>
        <xdr:cNvCxnSpPr/>
      </xdr:nvCxnSpPr>
      <xdr:spPr>
        <a:xfrm>
          <a:off x="24232235" y="5502275"/>
          <a:ext cx="8255" cy="4197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14</xdr:col>
      <xdr:colOff>91856</xdr:colOff>
      <xdr:row>28</xdr:row>
      <xdr:rowOff>0</xdr:rowOff>
    </xdr:from>
    <xdr:ext cx="600485" cy="258210"/>
    <xdr:sp>
      <xdr:nvSpPr>
        <xdr:cNvPr id="31" name="TextBox 87"/>
        <xdr:cNvSpPr txBox="1"/>
      </xdr:nvSpPr>
      <xdr:spPr>
        <a:xfrm>
          <a:off x="23479760" y="5391150"/>
          <a:ext cx="6007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oneCellAnchor>
    <xdr:from>
      <xdr:col>25</xdr:col>
      <xdr:colOff>0</xdr:colOff>
      <xdr:row>27</xdr:row>
      <xdr:rowOff>76200</xdr:rowOff>
    </xdr:from>
    <xdr:ext cx="600485" cy="258210"/>
    <xdr:sp>
      <xdr:nvSpPr>
        <xdr:cNvPr id="32" name="TextBox 87"/>
        <xdr:cNvSpPr txBox="1"/>
      </xdr:nvSpPr>
      <xdr:spPr>
        <a:xfrm>
          <a:off x="32008445" y="528320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editAs="oneCell">
    <xdr:from>
      <xdr:col>24</xdr:col>
      <xdr:colOff>230910</xdr:colOff>
      <xdr:row>0</xdr:row>
      <xdr:rowOff>34636</xdr:rowOff>
    </xdr:from>
    <xdr:to>
      <xdr:col>35</xdr:col>
      <xdr:colOff>588330</xdr:colOff>
      <xdr:row>35</xdr:row>
      <xdr:rowOff>120938</xdr:rowOff>
    </xdr:to>
    <xdr:pic>
      <xdr:nvPicPr>
        <xdr:cNvPr id="21" name="Picture 20"/>
        <xdr:cNvPicPr>
          <a:picLocks noChangeAspect="1"/>
        </xdr:cNvPicPr>
      </xdr:nvPicPr>
      <xdr:blipFill>
        <a:blip r:embed="rId1"/>
        <a:stretch>
          <a:fillRect/>
        </a:stretch>
      </xdr:blipFill>
      <xdr:spPr>
        <a:xfrm>
          <a:off x="31440755" y="34290"/>
          <a:ext cx="9377045" cy="6766560"/>
        </a:xfrm>
        <a:prstGeom prst="rect">
          <a:avLst/>
        </a:prstGeom>
      </xdr:spPr>
    </xdr:pic>
    <xdr:clientData/>
  </xdr:twoCellAnchor>
  <xdr:twoCellAnchor>
    <xdr:from>
      <xdr:col>17</xdr:col>
      <xdr:colOff>279400</xdr:colOff>
      <xdr:row>0</xdr:row>
      <xdr:rowOff>272229</xdr:rowOff>
    </xdr:from>
    <xdr:to>
      <xdr:col>26</xdr:col>
      <xdr:colOff>427182</xdr:colOff>
      <xdr:row>9</xdr:row>
      <xdr:rowOff>103909</xdr:rowOff>
    </xdr:to>
    <xdr:cxnSp>
      <xdr:nvCxnSpPr>
        <xdr:cNvPr id="23" name="Straight Arrow Connector 22"/>
        <xdr:cNvCxnSpPr/>
      </xdr:nvCxnSpPr>
      <xdr:spPr>
        <a:xfrm>
          <a:off x="25902285" y="271780"/>
          <a:ext cx="7331075" cy="1924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19</xdr:row>
      <xdr:rowOff>84455</xdr:rowOff>
    </xdr:from>
    <xdr:to>
      <xdr:col>22</xdr:col>
      <xdr:colOff>608330</xdr:colOff>
      <xdr:row>52</xdr:row>
      <xdr:rowOff>150495</xdr:rowOff>
    </xdr:to>
    <xdr:pic>
      <xdr:nvPicPr>
        <xdr:cNvPr id="2" name="Picture 1"/>
        <xdr:cNvPicPr>
          <a:picLocks noChangeAspect="1"/>
        </xdr:cNvPicPr>
      </xdr:nvPicPr>
      <xdr:blipFill>
        <a:blip r:embed="rId2"/>
        <a:stretch>
          <a:fillRect/>
        </a:stretch>
      </xdr:blipFill>
      <xdr:spPr>
        <a:xfrm>
          <a:off x="21296630" y="3776980"/>
          <a:ext cx="8925560" cy="6225540"/>
        </a:xfrm>
        <a:prstGeom prst="rect">
          <a:avLst/>
        </a:prstGeom>
        <a:noFill/>
        <a:ln w="9525">
          <a:noFill/>
        </a:ln>
      </xdr:spPr>
    </xdr:pic>
    <xdr:clientData/>
  </xdr:twoCellAnchor>
  <xdr:twoCellAnchor editAs="oneCell">
    <xdr:from>
      <xdr:col>11</xdr:col>
      <xdr:colOff>71755</xdr:colOff>
      <xdr:row>40</xdr:row>
      <xdr:rowOff>80010</xdr:rowOff>
    </xdr:from>
    <xdr:to>
      <xdr:col>22</xdr:col>
      <xdr:colOff>796925</xdr:colOff>
      <xdr:row>81</xdr:row>
      <xdr:rowOff>37465</xdr:rowOff>
    </xdr:to>
    <xdr:pic>
      <xdr:nvPicPr>
        <xdr:cNvPr id="3" name="Picture 2"/>
        <xdr:cNvPicPr>
          <a:picLocks noChangeAspect="1"/>
        </xdr:cNvPicPr>
      </xdr:nvPicPr>
      <xdr:blipFill>
        <a:blip r:embed="rId3"/>
        <a:stretch>
          <a:fillRect/>
        </a:stretch>
      </xdr:blipFill>
      <xdr:spPr>
        <a:xfrm>
          <a:off x="21185505" y="7680960"/>
          <a:ext cx="9225280" cy="685673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55</xdr:row>
      <xdr:rowOff>26670</xdr:rowOff>
    </xdr:from>
    <xdr:to>
      <xdr:col>24</xdr:col>
      <xdr:colOff>251460</xdr:colOff>
      <xdr:row>57</xdr:row>
      <xdr:rowOff>57150</xdr:rowOff>
    </xdr:to>
    <xdr:sp>
      <xdr:nvSpPr>
        <xdr:cNvPr id="2" name="Rectangle 12"/>
        <xdr:cNvSpPr/>
      </xdr:nvSpPr>
      <xdr:spPr>
        <a:xfrm>
          <a:off x="26776680" y="9888220"/>
          <a:ext cx="483489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53</xdr:row>
      <xdr:rowOff>94380</xdr:rowOff>
    </xdr:from>
    <xdr:to>
      <xdr:col>14</xdr:col>
      <xdr:colOff>466725</xdr:colOff>
      <xdr:row>61</xdr:row>
      <xdr:rowOff>146050</xdr:rowOff>
    </xdr:to>
    <xdr:cxnSp>
      <xdr:nvCxnSpPr>
        <xdr:cNvPr id="3" name="Straight Connector 6"/>
        <xdr:cNvCxnSpPr/>
      </xdr:nvCxnSpPr>
      <xdr:spPr>
        <a:xfrm>
          <a:off x="23996015" y="9587230"/>
          <a:ext cx="8890" cy="15252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xdr:nvCxnSpPr>
        <xdr:cNvPr id="4" name="Straight Arrow Connector 8"/>
        <xdr:cNvCxnSpPr>
          <a:endCxn id="2" idx="1"/>
        </xdr:cNvCxnSpPr>
      </xdr:nvCxnSpPr>
      <xdr:spPr>
        <a:xfrm>
          <a:off x="24011890" y="10079355"/>
          <a:ext cx="276479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xdr:nvCxnSpPr>
        <xdr:cNvPr id="5" name="Straight Arrow Connector 4"/>
        <xdr:cNvCxnSpPr/>
      </xdr:nvCxnSpPr>
      <xdr:spPr>
        <a:xfrm flipV="1">
          <a:off x="26134695" y="10224770"/>
          <a:ext cx="63436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xdr:nvSpPr>
        <xdr:cNvPr id="6" name="Rectangle 23"/>
        <xdr:cNvSpPr/>
      </xdr:nvSpPr>
      <xdr:spPr>
        <a:xfrm>
          <a:off x="22677120" y="9658985"/>
          <a:ext cx="910590"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14</xdr:col>
      <xdr:colOff>49530</xdr:colOff>
      <xdr:row>54</xdr:row>
      <xdr:rowOff>177800</xdr:rowOff>
    </xdr:from>
    <xdr:to>
      <xdr:col>14</xdr:col>
      <xdr:colOff>440266</xdr:colOff>
      <xdr:row>54</xdr:row>
      <xdr:rowOff>179070</xdr:rowOff>
    </xdr:to>
    <xdr:cxnSp>
      <xdr:nvCxnSpPr>
        <xdr:cNvPr id="7" name="Straight Arrow Connector 26"/>
        <xdr:cNvCxnSpPr/>
      </xdr:nvCxnSpPr>
      <xdr:spPr>
        <a:xfrm flipV="1">
          <a:off x="23587710" y="9855200"/>
          <a:ext cx="39052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xdr:nvCxnSpPr>
        <xdr:cNvPr id="8" name="Straight Arrow Connector 47"/>
        <xdr:cNvCxnSpPr/>
      </xdr:nvCxnSpPr>
      <xdr:spPr>
        <a:xfrm>
          <a:off x="31611570" y="10053320"/>
          <a:ext cx="74485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xdr:nvCxnSpPr>
        <xdr:cNvPr id="9" name="Straight Connector 52"/>
        <xdr:cNvCxnSpPr/>
      </xdr:nvCxnSpPr>
      <xdr:spPr>
        <a:xfrm flipH="1">
          <a:off x="32369125" y="9498965"/>
          <a:ext cx="4445" cy="15513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58210"/>
    <xdr:sp>
      <xdr:nvSpPr>
        <xdr:cNvPr id="10" name="TextBox 87"/>
        <xdr:cNvSpPr txBox="1"/>
      </xdr:nvSpPr>
      <xdr:spPr>
        <a:xfrm>
          <a:off x="24269700" y="938022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56</xdr:row>
      <xdr:rowOff>142875</xdr:rowOff>
    </xdr:from>
    <xdr:to>
      <xdr:col>17</xdr:col>
      <xdr:colOff>340995</xdr:colOff>
      <xdr:row>58</xdr:row>
      <xdr:rowOff>173355</xdr:rowOff>
    </xdr:to>
    <xdr:sp>
      <xdr:nvSpPr>
        <xdr:cNvPr id="11" name="Rectangle 24"/>
        <xdr:cNvSpPr/>
      </xdr:nvSpPr>
      <xdr:spPr>
        <a:xfrm>
          <a:off x="24796115" y="10188575"/>
          <a:ext cx="131762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59</xdr:row>
      <xdr:rowOff>0</xdr:rowOff>
    </xdr:from>
    <xdr:to>
      <xdr:col>14</xdr:col>
      <xdr:colOff>94615</xdr:colOff>
      <xdr:row>61</xdr:row>
      <xdr:rowOff>26247</xdr:rowOff>
    </xdr:to>
    <xdr:sp>
      <xdr:nvSpPr>
        <xdr:cNvPr id="12" name="Rectangle 23"/>
        <xdr:cNvSpPr/>
      </xdr:nvSpPr>
      <xdr:spPr>
        <a:xfrm>
          <a:off x="22739985" y="10598150"/>
          <a:ext cx="892810"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60</xdr:row>
      <xdr:rowOff>8466</xdr:rowOff>
    </xdr:from>
    <xdr:to>
      <xdr:col>15</xdr:col>
      <xdr:colOff>194734</xdr:colOff>
      <xdr:row>60</xdr:row>
      <xdr:rowOff>8467</xdr:rowOff>
    </xdr:to>
    <xdr:cxnSp>
      <xdr:nvCxnSpPr>
        <xdr:cNvPr id="13" name="Straight Arrow Connector 26"/>
        <xdr:cNvCxnSpPr/>
      </xdr:nvCxnSpPr>
      <xdr:spPr>
        <a:xfrm flipV="1">
          <a:off x="23639780" y="10790555"/>
          <a:ext cx="74104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xdr:nvCxnSpPr>
        <xdr:cNvPr id="14" name="Straight Connector 6"/>
        <xdr:cNvCxnSpPr/>
      </xdr:nvCxnSpPr>
      <xdr:spPr>
        <a:xfrm>
          <a:off x="24382095" y="9604375"/>
          <a:ext cx="8255" cy="15246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xdr:nvCxnSpPr>
        <xdr:cNvPr id="15" name="Straight Arrow Connector 26"/>
        <xdr:cNvCxnSpPr/>
      </xdr:nvCxnSpPr>
      <xdr:spPr>
        <a:xfrm flipV="1">
          <a:off x="24380825" y="103987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58210"/>
    <xdr:sp>
      <xdr:nvSpPr>
        <xdr:cNvPr id="16" name="TextBox 87"/>
        <xdr:cNvSpPr txBox="1"/>
      </xdr:nvSpPr>
      <xdr:spPr>
        <a:xfrm>
          <a:off x="23629620" y="9363075"/>
          <a:ext cx="600710" cy="25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58210"/>
    <xdr:sp>
      <xdr:nvSpPr>
        <xdr:cNvPr id="17" name="TextBox 87"/>
        <xdr:cNvSpPr txBox="1"/>
      </xdr:nvSpPr>
      <xdr:spPr>
        <a:xfrm>
          <a:off x="32158305" y="920115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56</xdr:row>
      <xdr:rowOff>179070</xdr:rowOff>
    </xdr:from>
    <xdr:to>
      <xdr:col>26</xdr:col>
      <xdr:colOff>198120</xdr:colOff>
      <xdr:row>56</xdr:row>
      <xdr:rowOff>180975</xdr:rowOff>
    </xdr:to>
    <xdr:cxnSp>
      <xdr:nvCxnSpPr>
        <xdr:cNvPr id="18" name="Straight Arrow Connector 17"/>
        <xdr:cNvCxnSpPr/>
      </xdr:nvCxnSpPr>
      <xdr:spPr>
        <a:xfrm flipV="1">
          <a:off x="32956500" y="102247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xdr:cNvPicPr>
          <a:picLocks noChangeAspect="1"/>
        </xdr:cNvPicPr>
      </xdr:nvPicPr>
      <xdr:blipFill>
        <a:blip r:embed="rId1"/>
        <a:stretch>
          <a:fillRect/>
        </a:stretch>
      </xdr:blipFill>
      <xdr:spPr>
        <a:xfrm>
          <a:off x="31590615" y="34290"/>
          <a:ext cx="936815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26052145" y="271780"/>
          <a:ext cx="7331075"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608329</xdr:colOff>
      <xdr:row>73</xdr:row>
      <xdr:rowOff>160020</xdr:rowOff>
    </xdr:to>
    <xdr:pic>
      <xdr:nvPicPr>
        <xdr:cNvPr id="21" name="Picture 20"/>
        <xdr:cNvPicPr>
          <a:picLocks noChangeAspect="1"/>
        </xdr:cNvPicPr>
      </xdr:nvPicPr>
      <xdr:blipFill>
        <a:blip r:embed="rId2"/>
        <a:stretch>
          <a:fillRect/>
        </a:stretch>
      </xdr:blipFill>
      <xdr:spPr>
        <a:xfrm>
          <a:off x="21446490" y="7110730"/>
          <a:ext cx="8924925" cy="6225540"/>
        </a:xfrm>
        <a:prstGeom prst="rect">
          <a:avLst/>
        </a:prstGeom>
        <a:noFill/>
        <a:ln w="9525">
          <a:noFill/>
        </a:ln>
      </xdr:spPr>
    </xdr:pic>
    <xdr:clientData/>
  </xdr:twoCellAnchor>
  <xdr:twoCellAnchor editAs="oneCell">
    <xdr:from>
      <xdr:col>11</xdr:col>
      <xdr:colOff>71755</xdr:colOff>
      <xdr:row>73</xdr:row>
      <xdr:rowOff>80010</xdr:rowOff>
    </xdr:from>
    <xdr:to>
      <xdr:col>22</xdr:col>
      <xdr:colOff>796924</xdr:colOff>
      <xdr:row>113</xdr:row>
      <xdr:rowOff>75565</xdr:rowOff>
    </xdr:to>
    <xdr:pic>
      <xdr:nvPicPr>
        <xdr:cNvPr id="22" name="Picture 21"/>
        <xdr:cNvPicPr>
          <a:picLocks noChangeAspect="1"/>
        </xdr:cNvPicPr>
      </xdr:nvPicPr>
      <xdr:blipFill>
        <a:blip r:embed="rId3"/>
        <a:stretch>
          <a:fillRect/>
        </a:stretch>
      </xdr:blipFill>
      <xdr:spPr>
        <a:xfrm>
          <a:off x="21335365" y="13256260"/>
          <a:ext cx="9224645" cy="685673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52</xdr:row>
      <xdr:rowOff>26670</xdr:rowOff>
    </xdr:from>
    <xdr:to>
      <xdr:col>24</xdr:col>
      <xdr:colOff>251460</xdr:colOff>
      <xdr:row>53</xdr:row>
      <xdr:rowOff>57150</xdr:rowOff>
    </xdr:to>
    <xdr:sp>
      <xdr:nvSpPr>
        <xdr:cNvPr id="2" name="Rectangle 12"/>
        <xdr:cNvSpPr/>
      </xdr:nvSpPr>
      <xdr:spPr>
        <a:xfrm>
          <a:off x="31107380" y="9335770"/>
          <a:ext cx="483489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52</xdr:row>
      <xdr:rowOff>94380</xdr:rowOff>
    </xdr:from>
    <xdr:to>
      <xdr:col>14</xdr:col>
      <xdr:colOff>466725</xdr:colOff>
      <xdr:row>57</xdr:row>
      <xdr:rowOff>146050</xdr:rowOff>
    </xdr:to>
    <xdr:cxnSp>
      <xdr:nvCxnSpPr>
        <xdr:cNvPr id="3" name="Straight Connector 6"/>
        <xdr:cNvCxnSpPr/>
      </xdr:nvCxnSpPr>
      <xdr:spPr>
        <a:xfrm>
          <a:off x="28326715" y="940308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xdr:nvCxnSpPr>
        <xdr:cNvPr id="4" name="Straight Arrow Connector 8"/>
        <xdr:cNvCxnSpPr>
          <a:endCxn id="2" idx="1"/>
        </xdr:cNvCxnSpPr>
      </xdr:nvCxnSpPr>
      <xdr:spPr>
        <a:xfrm>
          <a:off x="28342590" y="9342755"/>
          <a:ext cx="276479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xdr:nvCxnSpPr>
        <xdr:cNvPr id="5" name="Straight Arrow Connector 4"/>
        <xdr:cNvCxnSpPr/>
      </xdr:nvCxnSpPr>
      <xdr:spPr>
        <a:xfrm flipV="1">
          <a:off x="30465395" y="9488170"/>
          <a:ext cx="63436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xdr:nvSpPr>
        <xdr:cNvPr id="6" name="Rectangle 23"/>
        <xdr:cNvSpPr/>
      </xdr:nvSpPr>
      <xdr:spPr>
        <a:xfrm>
          <a:off x="27007820" y="9474835"/>
          <a:ext cx="910590"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24</xdr:col>
      <xdr:colOff>251460</xdr:colOff>
      <xdr:row>52</xdr:row>
      <xdr:rowOff>7620</xdr:rowOff>
    </xdr:from>
    <xdr:to>
      <xdr:col>25</xdr:col>
      <xdr:colOff>198120</xdr:colOff>
      <xdr:row>52</xdr:row>
      <xdr:rowOff>7620</xdr:rowOff>
    </xdr:to>
    <xdr:cxnSp>
      <xdr:nvCxnSpPr>
        <xdr:cNvPr id="8" name="Straight Arrow Connector 47"/>
        <xdr:cNvCxnSpPr/>
      </xdr:nvCxnSpPr>
      <xdr:spPr>
        <a:xfrm>
          <a:off x="35942270" y="9316720"/>
          <a:ext cx="74485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xdr:nvCxnSpPr>
        <xdr:cNvPr id="9" name="Straight Connector 52"/>
        <xdr:cNvCxnSpPr/>
      </xdr:nvCxnSpPr>
      <xdr:spPr>
        <a:xfrm flipH="1">
          <a:off x="36699825" y="931481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58210"/>
    <xdr:sp>
      <xdr:nvSpPr>
        <xdr:cNvPr id="10" name="TextBox 87"/>
        <xdr:cNvSpPr txBox="1"/>
      </xdr:nvSpPr>
      <xdr:spPr>
        <a:xfrm>
          <a:off x="28600400" y="930910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52</xdr:row>
      <xdr:rowOff>142875</xdr:rowOff>
    </xdr:from>
    <xdr:to>
      <xdr:col>17</xdr:col>
      <xdr:colOff>340995</xdr:colOff>
      <xdr:row>54</xdr:row>
      <xdr:rowOff>173355</xdr:rowOff>
    </xdr:to>
    <xdr:sp>
      <xdr:nvSpPr>
        <xdr:cNvPr id="11" name="Rectangle 24"/>
        <xdr:cNvSpPr/>
      </xdr:nvSpPr>
      <xdr:spPr>
        <a:xfrm>
          <a:off x="29126815" y="9451975"/>
          <a:ext cx="131762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55</xdr:row>
      <xdr:rowOff>0</xdr:rowOff>
    </xdr:from>
    <xdr:to>
      <xdr:col>14</xdr:col>
      <xdr:colOff>94615</xdr:colOff>
      <xdr:row>57</xdr:row>
      <xdr:rowOff>26247</xdr:rowOff>
    </xdr:to>
    <xdr:sp>
      <xdr:nvSpPr>
        <xdr:cNvPr id="12" name="Rectangle 23"/>
        <xdr:cNvSpPr/>
      </xdr:nvSpPr>
      <xdr:spPr>
        <a:xfrm>
          <a:off x="27070685" y="9861550"/>
          <a:ext cx="892810"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56</xdr:row>
      <xdr:rowOff>8466</xdr:rowOff>
    </xdr:from>
    <xdr:to>
      <xdr:col>15</xdr:col>
      <xdr:colOff>194734</xdr:colOff>
      <xdr:row>56</xdr:row>
      <xdr:rowOff>8467</xdr:rowOff>
    </xdr:to>
    <xdr:cxnSp>
      <xdr:nvCxnSpPr>
        <xdr:cNvPr id="13" name="Straight Arrow Connector 26"/>
        <xdr:cNvCxnSpPr/>
      </xdr:nvCxnSpPr>
      <xdr:spPr>
        <a:xfrm flipV="1">
          <a:off x="27970480" y="10053955"/>
          <a:ext cx="74104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xdr:nvCxnSpPr>
        <xdr:cNvPr id="14" name="Straight Connector 6"/>
        <xdr:cNvCxnSpPr/>
      </xdr:nvCxnSpPr>
      <xdr:spPr>
        <a:xfrm>
          <a:off x="28712795" y="942022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xdr:nvCxnSpPr>
        <xdr:cNvPr id="15" name="Straight Arrow Connector 26"/>
        <xdr:cNvCxnSpPr/>
      </xdr:nvCxnSpPr>
      <xdr:spPr>
        <a:xfrm flipV="1">
          <a:off x="28711525" y="96621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58210"/>
    <xdr:sp>
      <xdr:nvSpPr>
        <xdr:cNvPr id="16" name="TextBox 87"/>
        <xdr:cNvSpPr txBox="1"/>
      </xdr:nvSpPr>
      <xdr:spPr>
        <a:xfrm>
          <a:off x="27960320" y="9309100"/>
          <a:ext cx="6007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58210"/>
    <xdr:sp>
      <xdr:nvSpPr>
        <xdr:cNvPr id="17" name="TextBox 87"/>
        <xdr:cNvSpPr txBox="1"/>
      </xdr:nvSpPr>
      <xdr:spPr>
        <a:xfrm>
          <a:off x="36489005" y="920115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52</xdr:row>
      <xdr:rowOff>179070</xdr:rowOff>
    </xdr:from>
    <xdr:to>
      <xdr:col>26</xdr:col>
      <xdr:colOff>198120</xdr:colOff>
      <xdr:row>52</xdr:row>
      <xdr:rowOff>180975</xdr:rowOff>
    </xdr:to>
    <xdr:cxnSp>
      <xdr:nvCxnSpPr>
        <xdr:cNvPr id="18" name="Straight Arrow Connector 17"/>
        <xdr:cNvCxnSpPr/>
      </xdr:nvCxnSpPr>
      <xdr:spPr>
        <a:xfrm flipV="1">
          <a:off x="37287200" y="94881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778914</xdr:colOff>
      <xdr:row>38</xdr:row>
      <xdr:rowOff>92421</xdr:rowOff>
    </xdr:to>
    <xdr:pic>
      <xdr:nvPicPr>
        <xdr:cNvPr id="19" name="Picture 18"/>
        <xdr:cNvPicPr>
          <a:picLocks noChangeAspect="1"/>
        </xdr:cNvPicPr>
      </xdr:nvPicPr>
      <xdr:blipFill>
        <a:blip r:embed="rId1"/>
        <a:stretch>
          <a:fillRect/>
        </a:stretch>
      </xdr:blipFill>
      <xdr:spPr>
        <a:xfrm>
          <a:off x="35921315" y="34290"/>
          <a:ext cx="936815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30382845" y="271780"/>
          <a:ext cx="7331075"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17145</xdr:rowOff>
    </xdr:to>
    <xdr:pic>
      <xdr:nvPicPr>
        <xdr:cNvPr id="21" name="Picture 20"/>
        <xdr:cNvPicPr>
          <a:picLocks noChangeAspect="1"/>
        </xdr:cNvPicPr>
      </xdr:nvPicPr>
      <xdr:blipFill>
        <a:blip r:embed="rId2"/>
        <a:stretch>
          <a:fillRect/>
        </a:stretch>
      </xdr:blipFill>
      <xdr:spPr>
        <a:xfrm>
          <a:off x="25777190" y="7110730"/>
          <a:ext cx="8925560" cy="6225540"/>
        </a:xfrm>
        <a:prstGeom prst="rect">
          <a:avLst/>
        </a:prstGeom>
        <a:noFill/>
        <a:ln w="9525">
          <a:noFill/>
        </a:ln>
      </xdr:spPr>
    </xdr:pic>
    <xdr:clientData/>
  </xdr:twoCellAnchor>
  <xdr:twoCellAnchor editAs="oneCell">
    <xdr:from>
      <xdr:col>11</xdr:col>
      <xdr:colOff>95273</xdr:colOff>
      <xdr:row>74</xdr:row>
      <xdr:rowOff>32973</xdr:rowOff>
    </xdr:from>
    <xdr:to>
      <xdr:col>23</xdr:col>
      <xdr:colOff>24173</xdr:colOff>
      <xdr:row>115</xdr:row>
      <xdr:rowOff>122603</xdr:rowOff>
    </xdr:to>
    <xdr:pic>
      <xdr:nvPicPr>
        <xdr:cNvPr id="22" name="Picture 21"/>
        <xdr:cNvPicPr>
          <a:picLocks noChangeAspect="1"/>
        </xdr:cNvPicPr>
      </xdr:nvPicPr>
      <xdr:blipFill>
        <a:blip r:embed="rId3"/>
        <a:stretch>
          <a:fillRect/>
        </a:stretch>
      </xdr:blipFill>
      <xdr:spPr>
        <a:xfrm>
          <a:off x="25689560" y="13535660"/>
          <a:ext cx="9227185" cy="684657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52</xdr:row>
      <xdr:rowOff>26670</xdr:rowOff>
    </xdr:from>
    <xdr:to>
      <xdr:col>24</xdr:col>
      <xdr:colOff>251460</xdr:colOff>
      <xdr:row>53</xdr:row>
      <xdr:rowOff>57150</xdr:rowOff>
    </xdr:to>
    <xdr:sp>
      <xdr:nvSpPr>
        <xdr:cNvPr id="2" name="Rectangle 12"/>
        <xdr:cNvSpPr/>
      </xdr:nvSpPr>
      <xdr:spPr>
        <a:xfrm>
          <a:off x="26816685" y="9291320"/>
          <a:ext cx="483489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52</xdr:row>
      <xdr:rowOff>94380</xdr:rowOff>
    </xdr:from>
    <xdr:to>
      <xdr:col>14</xdr:col>
      <xdr:colOff>466725</xdr:colOff>
      <xdr:row>57</xdr:row>
      <xdr:rowOff>146050</xdr:rowOff>
    </xdr:to>
    <xdr:cxnSp>
      <xdr:nvCxnSpPr>
        <xdr:cNvPr id="3" name="Straight Connector 6"/>
        <xdr:cNvCxnSpPr/>
      </xdr:nvCxnSpPr>
      <xdr:spPr>
        <a:xfrm>
          <a:off x="24036020" y="935863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xdr:nvCxnSpPr>
        <xdr:cNvPr id="4" name="Straight Arrow Connector 8"/>
        <xdr:cNvCxnSpPr>
          <a:endCxn id="2" idx="1"/>
        </xdr:cNvCxnSpPr>
      </xdr:nvCxnSpPr>
      <xdr:spPr>
        <a:xfrm>
          <a:off x="24051895" y="9298305"/>
          <a:ext cx="276479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xdr:nvCxnSpPr>
        <xdr:cNvPr id="5" name="Straight Arrow Connector 4"/>
        <xdr:cNvCxnSpPr/>
      </xdr:nvCxnSpPr>
      <xdr:spPr>
        <a:xfrm flipV="1">
          <a:off x="26174700" y="9443720"/>
          <a:ext cx="63436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xdr:nvSpPr>
        <xdr:cNvPr id="6" name="Rectangle 23"/>
        <xdr:cNvSpPr/>
      </xdr:nvSpPr>
      <xdr:spPr>
        <a:xfrm>
          <a:off x="22717125" y="9430385"/>
          <a:ext cx="910590"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24</xdr:col>
      <xdr:colOff>251460</xdr:colOff>
      <xdr:row>52</xdr:row>
      <xdr:rowOff>7620</xdr:rowOff>
    </xdr:from>
    <xdr:to>
      <xdr:col>25</xdr:col>
      <xdr:colOff>198120</xdr:colOff>
      <xdr:row>52</xdr:row>
      <xdr:rowOff>7620</xdr:rowOff>
    </xdr:to>
    <xdr:cxnSp>
      <xdr:nvCxnSpPr>
        <xdr:cNvPr id="8" name="Straight Arrow Connector 47"/>
        <xdr:cNvCxnSpPr/>
      </xdr:nvCxnSpPr>
      <xdr:spPr>
        <a:xfrm>
          <a:off x="31651575" y="9272270"/>
          <a:ext cx="74485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xdr:nvCxnSpPr>
        <xdr:cNvPr id="9" name="Straight Connector 52"/>
        <xdr:cNvCxnSpPr/>
      </xdr:nvCxnSpPr>
      <xdr:spPr>
        <a:xfrm flipH="1">
          <a:off x="32409130" y="927036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58210"/>
    <xdr:sp>
      <xdr:nvSpPr>
        <xdr:cNvPr id="10" name="TextBox 87"/>
        <xdr:cNvSpPr txBox="1"/>
      </xdr:nvSpPr>
      <xdr:spPr>
        <a:xfrm>
          <a:off x="24309705" y="926465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52</xdr:row>
      <xdr:rowOff>142875</xdr:rowOff>
    </xdr:from>
    <xdr:to>
      <xdr:col>17</xdr:col>
      <xdr:colOff>340995</xdr:colOff>
      <xdr:row>54</xdr:row>
      <xdr:rowOff>173355</xdr:rowOff>
    </xdr:to>
    <xdr:sp>
      <xdr:nvSpPr>
        <xdr:cNvPr id="11" name="Rectangle 24"/>
        <xdr:cNvSpPr/>
      </xdr:nvSpPr>
      <xdr:spPr>
        <a:xfrm>
          <a:off x="24836120" y="9407525"/>
          <a:ext cx="131762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55</xdr:row>
      <xdr:rowOff>0</xdr:rowOff>
    </xdr:from>
    <xdr:to>
      <xdr:col>14</xdr:col>
      <xdr:colOff>94615</xdr:colOff>
      <xdr:row>57</xdr:row>
      <xdr:rowOff>26247</xdr:rowOff>
    </xdr:to>
    <xdr:sp>
      <xdr:nvSpPr>
        <xdr:cNvPr id="12" name="Rectangle 23"/>
        <xdr:cNvSpPr/>
      </xdr:nvSpPr>
      <xdr:spPr>
        <a:xfrm>
          <a:off x="22779990" y="9817100"/>
          <a:ext cx="892810"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56</xdr:row>
      <xdr:rowOff>8466</xdr:rowOff>
    </xdr:from>
    <xdr:to>
      <xdr:col>15</xdr:col>
      <xdr:colOff>194734</xdr:colOff>
      <xdr:row>56</xdr:row>
      <xdr:rowOff>8467</xdr:rowOff>
    </xdr:to>
    <xdr:cxnSp>
      <xdr:nvCxnSpPr>
        <xdr:cNvPr id="13" name="Straight Arrow Connector 26"/>
        <xdr:cNvCxnSpPr/>
      </xdr:nvCxnSpPr>
      <xdr:spPr>
        <a:xfrm flipV="1">
          <a:off x="23679785" y="10009505"/>
          <a:ext cx="74104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xdr:nvCxnSpPr>
        <xdr:cNvPr id="14" name="Straight Connector 6"/>
        <xdr:cNvCxnSpPr/>
      </xdr:nvCxnSpPr>
      <xdr:spPr>
        <a:xfrm>
          <a:off x="24422100" y="937577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xdr:nvCxnSpPr>
        <xdr:cNvPr id="15" name="Straight Arrow Connector 26"/>
        <xdr:cNvCxnSpPr/>
      </xdr:nvCxnSpPr>
      <xdr:spPr>
        <a:xfrm flipV="1">
          <a:off x="24420830" y="961771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58210"/>
    <xdr:sp>
      <xdr:nvSpPr>
        <xdr:cNvPr id="16" name="TextBox 87"/>
        <xdr:cNvSpPr txBox="1"/>
      </xdr:nvSpPr>
      <xdr:spPr>
        <a:xfrm>
          <a:off x="23669625" y="9264650"/>
          <a:ext cx="6007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58210"/>
    <xdr:sp>
      <xdr:nvSpPr>
        <xdr:cNvPr id="17" name="TextBox 87"/>
        <xdr:cNvSpPr txBox="1"/>
      </xdr:nvSpPr>
      <xdr:spPr>
        <a:xfrm>
          <a:off x="32198310" y="915670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52</xdr:row>
      <xdr:rowOff>179070</xdr:rowOff>
    </xdr:from>
    <xdr:to>
      <xdr:col>26</xdr:col>
      <xdr:colOff>198120</xdr:colOff>
      <xdr:row>52</xdr:row>
      <xdr:rowOff>180975</xdr:rowOff>
    </xdr:to>
    <xdr:cxnSp>
      <xdr:nvCxnSpPr>
        <xdr:cNvPr id="18" name="Straight Arrow Connector 17"/>
        <xdr:cNvCxnSpPr/>
      </xdr:nvCxnSpPr>
      <xdr:spPr>
        <a:xfrm flipV="1">
          <a:off x="32996505" y="944372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xdr:cNvPicPr>
          <a:picLocks noChangeAspect="1"/>
        </xdr:cNvPicPr>
      </xdr:nvPicPr>
      <xdr:blipFill>
        <a:blip r:embed="rId1"/>
        <a:stretch>
          <a:fillRect/>
        </a:stretch>
      </xdr:blipFill>
      <xdr:spPr>
        <a:xfrm>
          <a:off x="31630620" y="34290"/>
          <a:ext cx="936815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26092150" y="271780"/>
          <a:ext cx="7331075"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58558</xdr:rowOff>
    </xdr:to>
    <xdr:pic>
      <xdr:nvPicPr>
        <xdr:cNvPr id="21" name="Picture 20"/>
        <xdr:cNvPicPr>
          <a:picLocks noChangeAspect="1"/>
        </xdr:cNvPicPr>
      </xdr:nvPicPr>
      <xdr:blipFill>
        <a:blip r:embed="rId2"/>
        <a:stretch>
          <a:fillRect/>
        </a:stretch>
      </xdr:blipFill>
      <xdr:spPr>
        <a:xfrm>
          <a:off x="21486495" y="7110730"/>
          <a:ext cx="8925560" cy="6222365"/>
        </a:xfrm>
        <a:prstGeom prst="rect">
          <a:avLst/>
        </a:prstGeom>
        <a:noFill/>
        <a:ln w="9525">
          <a:noFill/>
        </a:ln>
      </xdr:spPr>
    </xdr:pic>
    <xdr:clientData/>
  </xdr:twoCellAnchor>
  <xdr:twoCellAnchor editAs="oneCell">
    <xdr:from>
      <xdr:col>11</xdr:col>
      <xdr:colOff>71755</xdr:colOff>
      <xdr:row>69</xdr:row>
      <xdr:rowOff>80010</xdr:rowOff>
    </xdr:from>
    <xdr:to>
      <xdr:col>22</xdr:col>
      <xdr:colOff>796925</xdr:colOff>
      <xdr:row>109</xdr:row>
      <xdr:rowOff>75565</xdr:rowOff>
    </xdr:to>
    <xdr:pic>
      <xdr:nvPicPr>
        <xdr:cNvPr id="22" name="Picture 21"/>
        <xdr:cNvPicPr>
          <a:picLocks noChangeAspect="1"/>
        </xdr:cNvPicPr>
      </xdr:nvPicPr>
      <xdr:blipFill>
        <a:blip r:embed="rId3"/>
        <a:stretch>
          <a:fillRect/>
        </a:stretch>
      </xdr:blipFill>
      <xdr:spPr>
        <a:xfrm>
          <a:off x="21375370" y="12475210"/>
          <a:ext cx="9225280" cy="685673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8</xdr:col>
      <xdr:colOff>320722</xdr:colOff>
      <xdr:row>4</xdr:row>
      <xdr:rowOff>117633</xdr:rowOff>
    </xdr:from>
    <xdr:to>
      <xdr:col>9</xdr:col>
      <xdr:colOff>358646</xdr:colOff>
      <xdr:row>6</xdr:row>
      <xdr:rowOff>181731</xdr:rowOff>
    </xdr:to>
    <xdr:sp>
      <xdr:nvSpPr>
        <xdr:cNvPr id="2" name="Rectangle 1"/>
        <xdr:cNvSpPr/>
      </xdr:nvSpPr>
      <xdr:spPr>
        <a:xfrm>
          <a:off x="5615940" y="1000125"/>
          <a:ext cx="675640" cy="47053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endParaRPr lang="en-GB" sz="1100"/>
        </a:p>
      </xdr:txBody>
    </xdr:sp>
    <xdr:clientData/>
  </xdr:twoCellAnchor>
  <xdr:twoCellAnchor>
    <xdr:from>
      <xdr:col>12</xdr:col>
      <xdr:colOff>0</xdr:colOff>
      <xdr:row>14</xdr:row>
      <xdr:rowOff>119616</xdr:rowOff>
    </xdr:from>
    <xdr:to>
      <xdr:col>13</xdr:col>
      <xdr:colOff>28223</xdr:colOff>
      <xdr:row>17</xdr:row>
      <xdr:rowOff>44263</xdr:rowOff>
    </xdr:to>
    <xdr:sp>
      <xdr:nvSpPr>
        <xdr:cNvPr id="3" name="Rectangle 2"/>
        <xdr:cNvSpPr/>
      </xdr:nvSpPr>
      <xdr:spPr>
        <a:xfrm>
          <a:off x="7847965" y="2995930"/>
          <a:ext cx="666115" cy="47688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endParaRPr lang="en-GB" sz="1100"/>
        </a:p>
      </xdr:txBody>
    </xdr:sp>
    <xdr:clientData/>
  </xdr:twoCellAnchor>
  <xdr:twoCellAnchor>
    <xdr:from>
      <xdr:col>5</xdr:col>
      <xdr:colOff>464820</xdr:colOff>
      <xdr:row>3</xdr:row>
      <xdr:rowOff>43580</xdr:rowOff>
    </xdr:from>
    <xdr:to>
      <xdr:col>5</xdr:col>
      <xdr:colOff>467883</xdr:colOff>
      <xdr:row>34</xdr:row>
      <xdr:rowOff>7620</xdr:rowOff>
    </xdr:to>
    <xdr:cxnSp>
      <xdr:nvCxnSpPr>
        <xdr:cNvPr id="4" name="Straight Connector 6"/>
        <xdr:cNvCxnSpPr/>
      </xdr:nvCxnSpPr>
      <xdr:spPr>
        <a:xfrm flipH="1">
          <a:off x="3845560" y="741680"/>
          <a:ext cx="2540" cy="58254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xdr:nvCxnSpPr>
        <xdr:cNvPr id="5" name="Straight Arrow Connector 8"/>
        <xdr:cNvCxnSpPr/>
      </xdr:nvCxnSpPr>
      <xdr:spPr>
        <a:xfrm flipV="1">
          <a:off x="3851275" y="1109980"/>
          <a:ext cx="176466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xdr:nvCxnSpPr>
        <xdr:cNvPr id="6" name="Straight Arrow Connector 15"/>
        <xdr:cNvCxnSpPr/>
      </xdr:nvCxnSpPr>
      <xdr:spPr>
        <a:xfrm flipV="1">
          <a:off x="3827780" y="2193290"/>
          <a:ext cx="82931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xdr:nvSpPr>
        <xdr:cNvPr id="7" name="Rectangle 23"/>
        <xdr:cNvSpPr/>
      </xdr:nvSpPr>
      <xdr:spPr>
        <a:xfrm>
          <a:off x="2272030" y="873760"/>
          <a:ext cx="1072515" cy="4305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endParaRPr lang="en-GB" sz="1100"/>
        </a:p>
      </xdr:txBody>
    </xdr:sp>
    <xdr:clientData/>
  </xdr:twoCellAnchor>
  <xdr:twoCellAnchor>
    <xdr:from>
      <xdr:col>3</xdr:col>
      <xdr:colOff>160020</xdr:colOff>
      <xdr:row>6</xdr:row>
      <xdr:rowOff>175260</xdr:rowOff>
    </xdr:from>
    <xdr:to>
      <xdr:col>4</xdr:col>
      <xdr:colOff>594360</xdr:colOff>
      <xdr:row>9</xdr:row>
      <xdr:rowOff>15240</xdr:rowOff>
    </xdr:to>
    <xdr:sp>
      <xdr:nvSpPr>
        <xdr:cNvPr id="8" name="Rectangle 24"/>
        <xdr:cNvSpPr/>
      </xdr:nvSpPr>
      <xdr:spPr>
        <a:xfrm>
          <a:off x="2264410" y="1464310"/>
          <a:ext cx="1072515" cy="4686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endParaRPr lang="en-GB" sz="1100"/>
        </a:p>
      </xdr:txBody>
    </xdr:sp>
    <xdr:clientData/>
  </xdr:twoCellAnchor>
  <xdr:twoCellAnchor>
    <xdr:from>
      <xdr:col>3</xdr:col>
      <xdr:colOff>160020</xdr:colOff>
      <xdr:row>10</xdr:row>
      <xdr:rowOff>15240</xdr:rowOff>
    </xdr:from>
    <xdr:to>
      <xdr:col>4</xdr:col>
      <xdr:colOff>594360</xdr:colOff>
      <xdr:row>12</xdr:row>
      <xdr:rowOff>38100</xdr:rowOff>
    </xdr:to>
    <xdr:sp>
      <xdr:nvSpPr>
        <xdr:cNvPr id="9" name="Rectangle 25"/>
        <xdr:cNvSpPr/>
      </xdr:nvSpPr>
      <xdr:spPr>
        <a:xfrm>
          <a:off x="2264410" y="2155190"/>
          <a:ext cx="107251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endParaRPr lang="en-GB" sz="1100"/>
        </a:p>
      </xdr:txBody>
    </xdr:sp>
    <xdr:clientData/>
  </xdr:twoCellAnchor>
  <xdr:twoCellAnchor>
    <xdr:from>
      <xdr:col>4</xdr:col>
      <xdr:colOff>601980</xdr:colOff>
      <xdr:row>5</xdr:row>
      <xdr:rowOff>7620</xdr:rowOff>
    </xdr:from>
    <xdr:to>
      <xdr:col>5</xdr:col>
      <xdr:colOff>457200</xdr:colOff>
      <xdr:row>5</xdr:row>
      <xdr:rowOff>7620</xdr:rowOff>
    </xdr:to>
    <xdr:cxnSp>
      <xdr:nvCxnSpPr>
        <xdr:cNvPr id="10" name="Straight Arrow Connector 26"/>
        <xdr:cNvCxnSpPr/>
      </xdr:nvCxnSpPr>
      <xdr:spPr>
        <a:xfrm>
          <a:off x="3344545" y="1074420"/>
          <a:ext cx="49339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xdr:nvCxnSpPr>
        <xdr:cNvPr id="11" name="Straight Arrow Connector 27"/>
        <xdr:cNvCxnSpPr/>
      </xdr:nvCxnSpPr>
      <xdr:spPr>
        <a:xfrm>
          <a:off x="3388360" y="170307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xdr:nvCxnSpPr>
        <xdr:cNvPr id="12" name="Straight Arrow Connector 28"/>
        <xdr:cNvCxnSpPr/>
      </xdr:nvCxnSpPr>
      <xdr:spPr>
        <a:xfrm>
          <a:off x="3380740" y="23393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xdr:nvSpPr>
        <xdr:cNvPr id="13" name="Rectangle 29"/>
        <xdr:cNvSpPr/>
      </xdr:nvSpPr>
      <xdr:spPr>
        <a:xfrm>
          <a:off x="2287270" y="3303905"/>
          <a:ext cx="110109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endParaRPr lang="en-GB" sz="1100"/>
        </a:p>
      </xdr:txBody>
    </xdr:sp>
    <xdr:clientData/>
  </xdr:twoCellAnchor>
  <xdr:twoCellAnchor>
    <xdr:from>
      <xdr:col>6</xdr:col>
      <xdr:colOff>221503</xdr:colOff>
      <xdr:row>3</xdr:row>
      <xdr:rowOff>52894</xdr:rowOff>
    </xdr:from>
    <xdr:to>
      <xdr:col>6</xdr:col>
      <xdr:colOff>226060</xdr:colOff>
      <xdr:row>34</xdr:row>
      <xdr:rowOff>32174</xdr:rowOff>
    </xdr:to>
    <xdr:cxnSp>
      <xdr:nvCxnSpPr>
        <xdr:cNvPr id="14" name="Straight Connector 31"/>
        <xdr:cNvCxnSpPr/>
      </xdr:nvCxnSpPr>
      <xdr:spPr>
        <a:xfrm>
          <a:off x="4239895" y="751205"/>
          <a:ext cx="5080" cy="584009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xdr:nvCxnSpPr>
        <xdr:cNvPr id="15" name="Straight Arrow Connector 36"/>
        <xdr:cNvCxnSpPr/>
      </xdr:nvCxnSpPr>
      <xdr:spPr>
        <a:xfrm>
          <a:off x="3394710" y="3522980"/>
          <a:ext cx="843280" cy="127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xdr:nvCxnSpPr>
        <xdr:cNvPr id="16" name="Straight Arrow Connector 45"/>
        <xdr:cNvCxnSpPr>
          <a:endCxn id="128" idx="1"/>
        </xdr:cNvCxnSpPr>
      </xdr:nvCxnSpPr>
      <xdr:spPr>
        <a:xfrm>
          <a:off x="4233545" y="2957195"/>
          <a:ext cx="447040" cy="31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55035"/>
    <xdr:sp>
      <xdr:nvSpPr>
        <xdr:cNvPr id="17" name="TextBox 46"/>
        <xdr:cNvSpPr txBox="1"/>
      </xdr:nvSpPr>
      <xdr:spPr>
        <a:xfrm>
          <a:off x="4262755" y="471170"/>
          <a:ext cx="58293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endParaRPr lang="en-GB" sz="1100"/>
        </a:p>
      </xdr:txBody>
    </xdr:sp>
    <xdr:clientData/>
  </xdr:oneCellAnchor>
  <xdr:twoCellAnchor>
    <xdr:from>
      <xdr:col>9</xdr:col>
      <xdr:colOff>358646</xdr:colOff>
      <xdr:row>5</xdr:row>
      <xdr:rowOff>172093</xdr:rowOff>
    </xdr:from>
    <xdr:to>
      <xdr:col>10</xdr:col>
      <xdr:colOff>62753</xdr:colOff>
      <xdr:row>5</xdr:row>
      <xdr:rowOff>177053</xdr:rowOff>
    </xdr:to>
    <xdr:cxnSp>
      <xdr:nvCxnSpPr>
        <xdr:cNvPr id="18" name="Straight Arrow Connector 47"/>
        <xdr:cNvCxnSpPr>
          <a:stCxn id="2" idx="3"/>
        </xdr:cNvCxnSpPr>
      </xdr:nvCxnSpPr>
      <xdr:spPr>
        <a:xfrm>
          <a:off x="6291580" y="1238885"/>
          <a:ext cx="342265" cy="444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xdr:nvCxnSpPr>
        <xdr:cNvPr id="19" name="Straight Arrow Connector 49"/>
        <xdr:cNvCxnSpPr>
          <a:stCxn id="3" idx="3"/>
        </xdr:cNvCxnSpPr>
      </xdr:nvCxnSpPr>
      <xdr:spPr>
        <a:xfrm>
          <a:off x="8514080" y="3237865"/>
          <a:ext cx="54546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xdr:nvCxnSpPr>
        <xdr:cNvPr id="20" name="Straight Connector 52"/>
        <xdr:cNvCxnSpPr/>
      </xdr:nvCxnSpPr>
      <xdr:spPr>
        <a:xfrm>
          <a:off x="6650355" y="715645"/>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55035"/>
    <xdr:sp>
      <xdr:nvSpPr>
        <xdr:cNvPr id="21" name="TextBox 53"/>
        <xdr:cNvSpPr txBox="1"/>
      </xdr:nvSpPr>
      <xdr:spPr>
        <a:xfrm>
          <a:off x="6021070" y="466090"/>
          <a:ext cx="600075"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8</xdr:col>
      <xdr:colOff>365760</xdr:colOff>
      <xdr:row>46</xdr:row>
      <xdr:rowOff>148812</xdr:rowOff>
    </xdr:from>
    <xdr:to>
      <xdr:col>9</xdr:col>
      <xdr:colOff>525780</xdr:colOff>
      <xdr:row>48</xdr:row>
      <xdr:rowOff>179292</xdr:rowOff>
    </xdr:to>
    <xdr:sp>
      <xdr:nvSpPr>
        <xdr:cNvPr id="22" name="Rectangle 54"/>
        <xdr:cNvSpPr/>
      </xdr:nvSpPr>
      <xdr:spPr>
        <a:xfrm>
          <a:off x="5661025" y="9178290"/>
          <a:ext cx="798195"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endParaRPr lang="en-GB" sz="1100"/>
        </a:p>
      </xdr:txBody>
    </xdr:sp>
    <xdr:clientData/>
  </xdr:twoCellAnchor>
  <xdr:twoCellAnchor>
    <xdr:from>
      <xdr:col>8</xdr:col>
      <xdr:colOff>358140</xdr:colOff>
      <xdr:row>52</xdr:row>
      <xdr:rowOff>122820</xdr:rowOff>
    </xdr:from>
    <xdr:to>
      <xdr:col>9</xdr:col>
      <xdr:colOff>518160</xdr:colOff>
      <xdr:row>54</xdr:row>
      <xdr:rowOff>153300</xdr:rowOff>
    </xdr:to>
    <xdr:sp>
      <xdr:nvSpPr>
        <xdr:cNvPr id="23" name="Rectangle 55"/>
        <xdr:cNvSpPr/>
      </xdr:nvSpPr>
      <xdr:spPr>
        <a:xfrm>
          <a:off x="5653405" y="10257155"/>
          <a:ext cx="798195"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endParaRPr lang="en-GB" sz="1100"/>
        </a:p>
      </xdr:txBody>
    </xdr:sp>
    <xdr:clientData/>
  </xdr:twoCellAnchor>
  <xdr:twoCellAnchor>
    <xdr:from>
      <xdr:col>5</xdr:col>
      <xdr:colOff>483123</xdr:colOff>
      <xdr:row>46</xdr:row>
      <xdr:rowOff>13100</xdr:rowOff>
    </xdr:from>
    <xdr:to>
      <xdr:col>5</xdr:col>
      <xdr:colOff>502920</xdr:colOff>
      <xdr:row>61</xdr:row>
      <xdr:rowOff>129540</xdr:rowOff>
    </xdr:to>
    <xdr:cxnSp>
      <xdr:nvCxnSpPr>
        <xdr:cNvPr id="24" name="Straight Connector 56"/>
        <xdr:cNvCxnSpPr/>
      </xdr:nvCxnSpPr>
      <xdr:spPr>
        <a:xfrm>
          <a:off x="3863340" y="90424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xdr:nvCxnSpPr>
        <xdr:cNvPr id="25" name="Straight Arrow Connector 57"/>
        <xdr:cNvCxnSpPr/>
      </xdr:nvCxnSpPr>
      <xdr:spPr>
        <a:xfrm flipV="1">
          <a:off x="3883660" y="9284335"/>
          <a:ext cx="1777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xdr:nvCxnSpPr>
        <xdr:cNvPr id="26" name="Straight Arrow Connector 58"/>
        <xdr:cNvCxnSpPr/>
      </xdr:nvCxnSpPr>
      <xdr:spPr>
        <a:xfrm>
          <a:off x="3883660" y="10336530"/>
          <a:ext cx="176974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xdr:nvCxnSpPr>
        <xdr:cNvPr id="27" name="Straight Arrow Connector 59"/>
        <xdr:cNvCxnSpPr>
          <a:stCxn id="22" idx="3"/>
        </xdr:cNvCxnSpPr>
      </xdr:nvCxnSpPr>
      <xdr:spPr>
        <a:xfrm flipV="1">
          <a:off x="6459220" y="9370060"/>
          <a:ext cx="51625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xdr:nvCxnSpPr>
        <xdr:cNvPr id="28" name="Straight Arrow Connector 60"/>
        <xdr:cNvCxnSpPr>
          <a:stCxn id="23" idx="3"/>
        </xdr:cNvCxnSpPr>
      </xdr:nvCxnSpPr>
      <xdr:spPr>
        <a:xfrm flipV="1">
          <a:off x="6451600" y="10448925"/>
          <a:ext cx="1017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xdr:nvCxnSpPr>
        <xdr:cNvPr id="29" name="Straight Connector 61"/>
        <xdr:cNvCxnSpPr/>
      </xdr:nvCxnSpPr>
      <xdr:spPr>
        <a:xfrm>
          <a:off x="7008495" y="905002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1385"/>
    <xdr:sp>
      <xdr:nvSpPr>
        <xdr:cNvPr id="30" name="TextBox 62"/>
        <xdr:cNvSpPr txBox="1"/>
      </xdr:nvSpPr>
      <xdr:spPr>
        <a:xfrm>
          <a:off x="3464560" y="8743950"/>
          <a:ext cx="666115" cy="260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endParaRPr lang="en-GB" sz="1100"/>
        </a:p>
      </xdr:txBody>
    </xdr:sp>
    <xdr:clientData/>
  </xdr:oneCellAnchor>
  <xdr:oneCellAnchor>
    <xdr:from>
      <xdr:col>10</xdr:col>
      <xdr:colOff>90096</xdr:colOff>
      <xdr:row>44</xdr:row>
      <xdr:rowOff>203499</xdr:rowOff>
    </xdr:from>
    <xdr:ext cx="616323" cy="261385"/>
    <xdr:sp>
      <xdr:nvSpPr>
        <xdr:cNvPr id="31" name="TextBox 71"/>
        <xdr:cNvSpPr txBox="1"/>
      </xdr:nvSpPr>
      <xdr:spPr>
        <a:xfrm>
          <a:off x="6661150" y="8718550"/>
          <a:ext cx="616585" cy="261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endParaRPr lang="en-GB" sz="1100"/>
        </a:p>
      </xdr:txBody>
    </xdr:sp>
    <xdr:clientData/>
  </xdr:oneCellAnchor>
  <xdr:twoCellAnchor>
    <xdr:from>
      <xdr:col>11</xdr:col>
      <xdr:colOff>231663</xdr:colOff>
      <xdr:row>46</xdr:row>
      <xdr:rowOff>35960</xdr:rowOff>
    </xdr:from>
    <xdr:to>
      <xdr:col>11</xdr:col>
      <xdr:colOff>251460</xdr:colOff>
      <xdr:row>61</xdr:row>
      <xdr:rowOff>152400</xdr:rowOff>
    </xdr:to>
    <xdr:cxnSp>
      <xdr:nvCxnSpPr>
        <xdr:cNvPr id="32" name="Straight Connector 72"/>
        <xdr:cNvCxnSpPr/>
      </xdr:nvCxnSpPr>
      <xdr:spPr>
        <a:xfrm>
          <a:off x="7440930" y="906526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55035"/>
    <xdr:sp>
      <xdr:nvSpPr>
        <xdr:cNvPr id="33" name="TextBox 73"/>
        <xdr:cNvSpPr txBox="1"/>
      </xdr:nvSpPr>
      <xdr:spPr>
        <a:xfrm>
          <a:off x="7083425" y="8844915"/>
          <a:ext cx="67691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endParaRPr lang="en-GB" sz="1100"/>
        </a:p>
      </xdr:txBody>
    </xdr:sp>
    <xdr:clientData/>
  </xdr:oneCellAnchor>
  <xdr:twoCellAnchor>
    <xdr:from>
      <xdr:col>8</xdr:col>
      <xdr:colOff>350520</xdr:colOff>
      <xdr:row>57</xdr:row>
      <xdr:rowOff>108480</xdr:rowOff>
    </xdr:from>
    <xdr:to>
      <xdr:col>9</xdr:col>
      <xdr:colOff>510540</xdr:colOff>
      <xdr:row>59</xdr:row>
      <xdr:rowOff>131340</xdr:rowOff>
    </xdr:to>
    <xdr:sp>
      <xdr:nvSpPr>
        <xdr:cNvPr id="34" name="Rectangle 78"/>
        <xdr:cNvSpPr/>
      </xdr:nvSpPr>
      <xdr:spPr>
        <a:xfrm>
          <a:off x="5645785" y="11163300"/>
          <a:ext cx="798195"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endParaRPr lang="en-GB" sz="1100"/>
        </a:p>
      </xdr:txBody>
    </xdr:sp>
    <xdr:clientData/>
  </xdr:twoCellAnchor>
  <xdr:twoCellAnchor>
    <xdr:from>
      <xdr:col>5</xdr:col>
      <xdr:colOff>495300</xdr:colOff>
      <xdr:row>58</xdr:row>
      <xdr:rowOff>7626</xdr:rowOff>
    </xdr:from>
    <xdr:to>
      <xdr:col>8</xdr:col>
      <xdr:colOff>350520</xdr:colOff>
      <xdr:row>58</xdr:row>
      <xdr:rowOff>11436</xdr:rowOff>
    </xdr:to>
    <xdr:cxnSp>
      <xdr:nvCxnSpPr>
        <xdr:cNvPr id="35" name="Straight Arrow Connector 79"/>
        <xdr:cNvCxnSpPr/>
      </xdr:nvCxnSpPr>
      <xdr:spPr>
        <a:xfrm>
          <a:off x="3876040" y="11247120"/>
          <a:ext cx="176974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xdr:nvCxnSpPr>
        <xdr:cNvPr id="36" name="Straight Arrow Connector 80"/>
        <xdr:cNvCxnSpPr/>
      </xdr:nvCxnSpPr>
      <xdr:spPr>
        <a:xfrm flipV="1">
          <a:off x="6459220" y="11339830"/>
          <a:ext cx="1503045"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xdr:nvCxnSpPr>
        <xdr:cNvPr id="37" name="Straight Connector 82"/>
        <xdr:cNvCxnSpPr/>
      </xdr:nvCxnSpPr>
      <xdr:spPr>
        <a:xfrm>
          <a:off x="7957185" y="90805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55035"/>
    <xdr:sp>
      <xdr:nvSpPr>
        <xdr:cNvPr id="38" name="TextBox 83"/>
        <xdr:cNvSpPr txBox="1"/>
      </xdr:nvSpPr>
      <xdr:spPr>
        <a:xfrm>
          <a:off x="7687945" y="8795385"/>
          <a:ext cx="61468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endParaRPr lang="en-GB" sz="1100"/>
        </a:p>
      </xdr:txBody>
    </xdr:sp>
    <xdr:clientData/>
  </xdr:oneCellAnchor>
  <xdr:twoCellAnchor>
    <xdr:from>
      <xdr:col>7</xdr:col>
      <xdr:colOff>579119</xdr:colOff>
      <xdr:row>73</xdr:row>
      <xdr:rowOff>188782</xdr:rowOff>
    </xdr:from>
    <xdr:to>
      <xdr:col>9</xdr:col>
      <xdr:colOff>420195</xdr:colOff>
      <xdr:row>76</xdr:row>
      <xdr:rowOff>21142</xdr:rowOff>
    </xdr:to>
    <xdr:sp>
      <xdr:nvSpPr>
        <xdr:cNvPr id="39" name="Rectangle 84"/>
        <xdr:cNvSpPr/>
      </xdr:nvSpPr>
      <xdr:spPr>
        <a:xfrm>
          <a:off x="5235575" y="14331950"/>
          <a:ext cx="1117600" cy="38925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endParaRPr lang="en-GB" sz="1100"/>
        </a:p>
      </xdr:txBody>
    </xdr:sp>
    <xdr:clientData/>
  </xdr:twoCellAnchor>
  <xdr:twoCellAnchor>
    <xdr:from>
      <xdr:col>7</xdr:col>
      <xdr:colOff>571500</xdr:colOff>
      <xdr:row>77</xdr:row>
      <xdr:rowOff>137160</xdr:rowOff>
    </xdr:from>
    <xdr:to>
      <xdr:col>9</xdr:col>
      <xdr:colOff>419100</xdr:colOff>
      <xdr:row>79</xdr:row>
      <xdr:rowOff>160020</xdr:rowOff>
    </xdr:to>
    <xdr:sp>
      <xdr:nvSpPr>
        <xdr:cNvPr id="40" name="Rectangle 85"/>
        <xdr:cNvSpPr/>
      </xdr:nvSpPr>
      <xdr:spPr>
        <a:xfrm>
          <a:off x="5228590" y="15021560"/>
          <a:ext cx="112395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endParaRPr lang="en-GB" sz="1100"/>
        </a:p>
      </xdr:txBody>
    </xdr:sp>
    <xdr:clientData/>
  </xdr:twoCellAnchor>
  <xdr:twoCellAnchor>
    <xdr:from>
      <xdr:col>6</xdr:col>
      <xdr:colOff>586747</xdr:colOff>
      <xdr:row>68</xdr:row>
      <xdr:rowOff>35960</xdr:rowOff>
    </xdr:from>
    <xdr:to>
      <xdr:col>6</xdr:col>
      <xdr:colOff>594066</xdr:colOff>
      <xdr:row>83</xdr:row>
      <xdr:rowOff>83820</xdr:rowOff>
    </xdr:to>
    <xdr:cxnSp>
      <xdr:nvCxnSpPr>
        <xdr:cNvPr id="41" name="Straight Connector 88"/>
        <xdr:cNvCxnSpPr/>
      </xdr:nvCxnSpPr>
      <xdr:spPr>
        <a:xfrm flipH="1">
          <a:off x="4605655" y="1326261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xdr:nvCxnSpPr>
        <xdr:cNvPr id="42" name="Straight Arrow Connector 89"/>
        <xdr:cNvCxnSpPr/>
      </xdr:nvCxnSpPr>
      <xdr:spPr>
        <a:xfrm flipV="1">
          <a:off x="4657090" y="1371727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58210"/>
    <xdr:sp>
      <xdr:nvSpPr>
        <xdr:cNvPr id="43" name="TextBox 91"/>
        <xdr:cNvSpPr txBox="1"/>
      </xdr:nvSpPr>
      <xdr:spPr>
        <a:xfrm>
          <a:off x="4331335" y="13042900"/>
          <a:ext cx="65468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4</xdr:col>
      <xdr:colOff>297180</xdr:colOff>
      <xdr:row>68</xdr:row>
      <xdr:rowOff>175260</xdr:rowOff>
    </xdr:from>
    <xdr:to>
      <xdr:col>6</xdr:col>
      <xdr:colOff>121920</xdr:colOff>
      <xdr:row>71</xdr:row>
      <xdr:rowOff>15240</xdr:rowOff>
    </xdr:to>
    <xdr:sp>
      <xdr:nvSpPr>
        <xdr:cNvPr id="44" name="Rectangle 92"/>
        <xdr:cNvSpPr/>
      </xdr:nvSpPr>
      <xdr:spPr>
        <a:xfrm>
          <a:off x="3039745" y="13402310"/>
          <a:ext cx="110109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endParaRPr lang="en-GB" sz="1100"/>
        </a:p>
      </xdr:txBody>
    </xdr:sp>
    <xdr:clientData/>
  </xdr:twoCellAnchor>
  <xdr:twoCellAnchor>
    <xdr:from>
      <xdr:col>4</xdr:col>
      <xdr:colOff>289560</xdr:colOff>
      <xdr:row>71</xdr:row>
      <xdr:rowOff>175260</xdr:rowOff>
    </xdr:from>
    <xdr:to>
      <xdr:col>6</xdr:col>
      <xdr:colOff>114300</xdr:colOff>
      <xdr:row>74</xdr:row>
      <xdr:rowOff>15240</xdr:rowOff>
    </xdr:to>
    <xdr:sp>
      <xdr:nvSpPr>
        <xdr:cNvPr id="45" name="Rectangle 93"/>
        <xdr:cNvSpPr/>
      </xdr:nvSpPr>
      <xdr:spPr>
        <a:xfrm>
          <a:off x="3032125" y="13954760"/>
          <a:ext cx="110109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endParaRPr lang="en-GB" sz="1100"/>
        </a:p>
      </xdr:txBody>
    </xdr:sp>
    <xdr:clientData/>
  </xdr:twoCellAnchor>
  <xdr:twoCellAnchor>
    <xdr:from>
      <xdr:col>4</xdr:col>
      <xdr:colOff>289560</xdr:colOff>
      <xdr:row>75</xdr:row>
      <xdr:rowOff>15240</xdr:rowOff>
    </xdr:from>
    <xdr:to>
      <xdr:col>6</xdr:col>
      <xdr:colOff>114300</xdr:colOff>
      <xdr:row>77</xdr:row>
      <xdr:rowOff>38100</xdr:rowOff>
    </xdr:to>
    <xdr:sp>
      <xdr:nvSpPr>
        <xdr:cNvPr id="46" name="Rectangle 94"/>
        <xdr:cNvSpPr/>
      </xdr:nvSpPr>
      <xdr:spPr>
        <a:xfrm>
          <a:off x="3032125" y="14531340"/>
          <a:ext cx="1101090" cy="3911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endParaRPr lang="en-GB" sz="1100"/>
        </a:p>
      </xdr:txBody>
    </xdr:sp>
    <xdr:clientData/>
  </xdr:twoCellAnchor>
  <xdr:twoCellAnchor>
    <xdr:from>
      <xdr:col>6</xdr:col>
      <xdr:colOff>121920</xdr:colOff>
      <xdr:row>70</xdr:row>
      <xdr:rowOff>7620</xdr:rowOff>
    </xdr:from>
    <xdr:to>
      <xdr:col>6</xdr:col>
      <xdr:colOff>586740</xdr:colOff>
      <xdr:row>70</xdr:row>
      <xdr:rowOff>7620</xdr:rowOff>
    </xdr:to>
    <xdr:cxnSp>
      <xdr:nvCxnSpPr>
        <xdr:cNvPr id="47" name="Straight Arrow Connector 95"/>
        <xdr:cNvCxnSpPr/>
      </xdr:nvCxnSpPr>
      <xdr:spPr>
        <a:xfrm>
          <a:off x="4140835" y="1360297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xdr:nvCxnSpPr>
        <xdr:cNvPr id="48" name="Straight Arrow Connector 96"/>
        <xdr:cNvCxnSpPr/>
      </xdr:nvCxnSpPr>
      <xdr:spPr>
        <a:xfrm>
          <a:off x="4156075" y="141554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xdr:nvCxnSpPr>
        <xdr:cNvPr id="49" name="Straight Arrow Connector 97"/>
        <xdr:cNvCxnSpPr/>
      </xdr:nvCxnSpPr>
      <xdr:spPr>
        <a:xfrm>
          <a:off x="4148455" y="1471549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xdr:nvSpPr>
        <xdr:cNvPr id="50" name="Rectangle 112"/>
        <xdr:cNvSpPr/>
      </xdr:nvSpPr>
      <xdr:spPr>
        <a:xfrm>
          <a:off x="5251450" y="13618210"/>
          <a:ext cx="71247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endParaRPr lang="en-GB" sz="1100"/>
        </a:p>
      </xdr:txBody>
    </xdr:sp>
    <xdr:clientData/>
  </xdr:twoCellAnchor>
  <xdr:twoCellAnchor>
    <xdr:from>
      <xdr:col>7</xdr:col>
      <xdr:colOff>7620</xdr:colOff>
      <xdr:row>71</xdr:row>
      <xdr:rowOff>129540</xdr:rowOff>
    </xdr:from>
    <xdr:to>
      <xdr:col>7</xdr:col>
      <xdr:colOff>586740</xdr:colOff>
      <xdr:row>71</xdr:row>
      <xdr:rowOff>129540</xdr:rowOff>
    </xdr:to>
    <xdr:cxnSp>
      <xdr:nvCxnSpPr>
        <xdr:cNvPr id="51" name="Straight Arrow Connector 114"/>
        <xdr:cNvCxnSpPr/>
      </xdr:nvCxnSpPr>
      <xdr:spPr>
        <a:xfrm>
          <a:off x="4664710" y="139090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xdr:nvCxnSpPr>
        <xdr:cNvPr id="52" name="Straight Arrow Connector 117"/>
        <xdr:cNvCxnSpPr/>
      </xdr:nvCxnSpPr>
      <xdr:spPr>
        <a:xfrm flipV="1">
          <a:off x="4613275" y="1452372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xdr:nvCxnSpPr>
        <xdr:cNvPr id="53" name="Straight Arrow Connector 119"/>
        <xdr:cNvCxnSpPr/>
      </xdr:nvCxnSpPr>
      <xdr:spPr>
        <a:xfrm flipV="1">
          <a:off x="4620895" y="1522095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xdr:nvCxnSpPr>
        <xdr:cNvPr id="54" name="Straight Arrow Connector 120"/>
        <xdr:cNvCxnSpPr>
          <a:stCxn id="39" idx="3"/>
        </xdr:cNvCxnSpPr>
      </xdr:nvCxnSpPr>
      <xdr:spPr>
        <a:xfrm>
          <a:off x="6353175" y="14525625"/>
          <a:ext cx="117729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xdr:nvCxnSpPr>
        <xdr:cNvPr id="55" name="Straight Arrow Connector 121"/>
        <xdr:cNvCxnSpPr/>
      </xdr:nvCxnSpPr>
      <xdr:spPr>
        <a:xfrm>
          <a:off x="6352540" y="15220950"/>
          <a:ext cx="81343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xdr:nvCxnSpPr>
        <xdr:cNvPr id="56" name="Straight Connector 122"/>
        <xdr:cNvCxnSpPr/>
      </xdr:nvCxnSpPr>
      <xdr:spPr>
        <a:xfrm flipH="1">
          <a:off x="6861175" y="1336167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xdr:nvCxnSpPr>
        <xdr:cNvPr id="57" name="Straight Connector 123"/>
        <xdr:cNvCxnSpPr/>
      </xdr:nvCxnSpPr>
      <xdr:spPr>
        <a:xfrm flipH="1">
          <a:off x="7217410" y="1337691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58210"/>
    <xdr:sp>
      <xdr:nvSpPr>
        <xdr:cNvPr id="58" name="TextBox 126"/>
        <xdr:cNvSpPr txBox="1"/>
      </xdr:nvSpPr>
      <xdr:spPr>
        <a:xfrm>
          <a:off x="6131560" y="13333730"/>
          <a:ext cx="64198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endParaRPr lang="en-GB" sz="1100"/>
        </a:p>
      </xdr:txBody>
    </xdr:sp>
    <xdr:clientData/>
  </xdr:oneCellAnchor>
  <xdr:twoCellAnchor>
    <xdr:from>
      <xdr:col>7</xdr:col>
      <xdr:colOff>563880</xdr:colOff>
      <xdr:row>81</xdr:row>
      <xdr:rowOff>60960</xdr:rowOff>
    </xdr:from>
    <xdr:to>
      <xdr:col>9</xdr:col>
      <xdr:colOff>411480</xdr:colOff>
      <xdr:row>83</xdr:row>
      <xdr:rowOff>83820</xdr:rowOff>
    </xdr:to>
    <xdr:sp>
      <xdr:nvSpPr>
        <xdr:cNvPr id="59" name="Rectangle 127"/>
        <xdr:cNvSpPr/>
      </xdr:nvSpPr>
      <xdr:spPr>
        <a:xfrm>
          <a:off x="5220970" y="15681960"/>
          <a:ext cx="112395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endParaRPr lang="en-GB" sz="1100"/>
        </a:p>
      </xdr:txBody>
    </xdr:sp>
    <xdr:clientData/>
  </xdr:twoCellAnchor>
  <xdr:twoCellAnchor>
    <xdr:from>
      <xdr:col>6</xdr:col>
      <xdr:colOff>594360</xdr:colOff>
      <xdr:row>82</xdr:row>
      <xdr:rowOff>60960</xdr:rowOff>
    </xdr:from>
    <xdr:to>
      <xdr:col>7</xdr:col>
      <xdr:colOff>563880</xdr:colOff>
      <xdr:row>82</xdr:row>
      <xdr:rowOff>68580</xdr:rowOff>
    </xdr:to>
    <xdr:cxnSp>
      <xdr:nvCxnSpPr>
        <xdr:cNvPr id="60" name="Straight Arrow Connector 128"/>
        <xdr:cNvCxnSpPr/>
      </xdr:nvCxnSpPr>
      <xdr:spPr>
        <a:xfrm flipV="1">
          <a:off x="4613275" y="1586611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58210"/>
    <xdr:sp>
      <xdr:nvSpPr>
        <xdr:cNvPr id="61" name="TextBox 130"/>
        <xdr:cNvSpPr txBox="1"/>
      </xdr:nvSpPr>
      <xdr:spPr>
        <a:xfrm>
          <a:off x="6739255" y="13103860"/>
          <a:ext cx="6896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endParaRPr lang="en-GB" sz="1100"/>
        </a:p>
      </xdr:txBody>
    </xdr:sp>
    <xdr:clientData/>
  </xdr:oneCellAnchor>
  <xdr:twoCellAnchor>
    <xdr:from>
      <xdr:col>9</xdr:col>
      <xdr:colOff>437926</xdr:colOff>
      <xdr:row>82</xdr:row>
      <xdr:rowOff>53340</xdr:rowOff>
    </xdr:from>
    <xdr:to>
      <xdr:col>10</xdr:col>
      <xdr:colOff>247426</xdr:colOff>
      <xdr:row>82</xdr:row>
      <xdr:rowOff>53340</xdr:rowOff>
    </xdr:to>
    <xdr:cxnSp>
      <xdr:nvCxnSpPr>
        <xdr:cNvPr id="62" name="Straight Arrow Connector 131"/>
        <xdr:cNvCxnSpPr/>
      </xdr:nvCxnSpPr>
      <xdr:spPr>
        <a:xfrm>
          <a:off x="6370955" y="15858490"/>
          <a:ext cx="44767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55035"/>
    <xdr:sp>
      <xdr:nvSpPr>
        <xdr:cNvPr id="63" name="TextBox 87"/>
        <xdr:cNvSpPr txBox="1"/>
      </xdr:nvSpPr>
      <xdr:spPr>
        <a:xfrm>
          <a:off x="3465830" y="485140"/>
          <a:ext cx="60071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3</xdr:col>
      <xdr:colOff>167640</xdr:colOff>
      <xdr:row>19</xdr:row>
      <xdr:rowOff>108384</xdr:rowOff>
    </xdr:from>
    <xdr:to>
      <xdr:col>4</xdr:col>
      <xdr:colOff>601980</xdr:colOff>
      <xdr:row>21</xdr:row>
      <xdr:rowOff>131245</xdr:rowOff>
    </xdr:to>
    <xdr:sp>
      <xdr:nvSpPr>
        <xdr:cNvPr id="64" name="Rectangle 100"/>
        <xdr:cNvSpPr/>
      </xdr:nvSpPr>
      <xdr:spPr>
        <a:xfrm>
          <a:off x="2272030" y="3905250"/>
          <a:ext cx="1072515"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endParaRPr lang="en-GB" sz="1100"/>
        </a:p>
      </xdr:txBody>
    </xdr:sp>
    <xdr:clientData/>
  </xdr:twoCellAnchor>
  <xdr:twoCellAnchor>
    <xdr:from>
      <xdr:col>4</xdr:col>
      <xdr:colOff>600287</xdr:colOff>
      <xdr:row>20</xdr:row>
      <xdr:rowOff>101611</xdr:rowOff>
    </xdr:from>
    <xdr:to>
      <xdr:col>6</xdr:col>
      <xdr:colOff>194733</xdr:colOff>
      <xdr:row>20</xdr:row>
      <xdr:rowOff>105845</xdr:rowOff>
    </xdr:to>
    <xdr:cxnSp>
      <xdr:nvCxnSpPr>
        <xdr:cNvPr id="65" name="Straight Arrow Connector 102"/>
        <xdr:cNvCxnSpPr/>
      </xdr:nvCxnSpPr>
      <xdr:spPr>
        <a:xfrm flipV="1">
          <a:off x="3342640" y="4083050"/>
          <a:ext cx="870585" cy="381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xdr:nvSpPr>
        <xdr:cNvPr id="66" name="Rectangle 105"/>
        <xdr:cNvSpPr/>
      </xdr:nvSpPr>
      <xdr:spPr>
        <a:xfrm>
          <a:off x="4415155" y="4301490"/>
          <a:ext cx="683895" cy="444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endParaRPr lang="en-GB" sz="1100"/>
        </a:p>
      </xdr:txBody>
    </xdr:sp>
    <xdr:clientData/>
  </xdr:twoCellAnchor>
  <xdr:twoCellAnchor>
    <xdr:from>
      <xdr:col>9</xdr:col>
      <xdr:colOff>227427</xdr:colOff>
      <xdr:row>21</xdr:row>
      <xdr:rowOff>130031</xdr:rowOff>
    </xdr:from>
    <xdr:to>
      <xdr:col>10</xdr:col>
      <xdr:colOff>53788</xdr:colOff>
      <xdr:row>21</xdr:row>
      <xdr:rowOff>136712</xdr:rowOff>
    </xdr:to>
    <xdr:cxnSp>
      <xdr:nvCxnSpPr>
        <xdr:cNvPr id="67" name="Straight Arrow Connector 107"/>
        <xdr:cNvCxnSpPr>
          <a:stCxn id="111" idx="3"/>
        </xdr:cNvCxnSpPr>
      </xdr:nvCxnSpPr>
      <xdr:spPr>
        <a:xfrm>
          <a:off x="6160770" y="4295140"/>
          <a:ext cx="464185" cy="698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xdr:nvCxnSpPr>
        <xdr:cNvPr id="68" name="Straight Arrow Connector 108"/>
        <xdr:cNvCxnSpPr>
          <a:endCxn id="120" idx="1"/>
        </xdr:cNvCxnSpPr>
      </xdr:nvCxnSpPr>
      <xdr:spPr>
        <a:xfrm flipV="1">
          <a:off x="4197985" y="6064885"/>
          <a:ext cx="5175250" cy="889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xdr:nvSpPr>
        <xdr:cNvPr id="69" name="Rectangle 118"/>
        <xdr:cNvSpPr/>
      </xdr:nvSpPr>
      <xdr:spPr>
        <a:xfrm>
          <a:off x="4354830" y="5337175"/>
          <a:ext cx="843915" cy="4470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endParaRPr lang="en-GB" sz="1000"/>
        </a:p>
      </xdr:txBody>
    </xdr:sp>
    <xdr:clientData/>
  </xdr:twoCellAnchor>
  <xdr:twoCellAnchor>
    <xdr:from>
      <xdr:col>3</xdr:col>
      <xdr:colOff>335280</xdr:colOff>
      <xdr:row>55</xdr:row>
      <xdr:rowOff>140742</xdr:rowOff>
    </xdr:from>
    <xdr:to>
      <xdr:col>5</xdr:col>
      <xdr:colOff>0</xdr:colOff>
      <xdr:row>58</xdr:row>
      <xdr:rowOff>64542</xdr:rowOff>
    </xdr:to>
    <xdr:sp>
      <xdr:nvSpPr>
        <xdr:cNvPr id="70" name="Rectangle 133"/>
        <xdr:cNvSpPr/>
      </xdr:nvSpPr>
      <xdr:spPr>
        <a:xfrm>
          <a:off x="2439670" y="10827385"/>
          <a:ext cx="94107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xdr:nvCxnSpPr>
        <xdr:cNvPr id="71" name="Straight Arrow Connector 140"/>
        <xdr:cNvCxnSpPr/>
      </xdr:nvCxnSpPr>
      <xdr:spPr>
        <a:xfrm>
          <a:off x="3395980" y="1105535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xdr:nvSpPr>
        <xdr:cNvPr id="72" name="Rectangle 166"/>
        <xdr:cNvSpPr/>
      </xdr:nvSpPr>
      <xdr:spPr>
        <a:xfrm>
          <a:off x="3321685" y="19273520"/>
          <a:ext cx="120777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endParaRPr lang="en-GB" sz="1100"/>
        </a:p>
      </xdr:txBody>
    </xdr:sp>
    <xdr:clientData/>
  </xdr:twoCellAnchor>
  <xdr:twoCellAnchor>
    <xdr:from>
      <xdr:col>4</xdr:col>
      <xdr:colOff>571500</xdr:colOff>
      <xdr:row>103</xdr:row>
      <xdr:rowOff>137160</xdr:rowOff>
    </xdr:from>
    <xdr:to>
      <xdr:col>6</xdr:col>
      <xdr:colOff>502920</xdr:colOff>
      <xdr:row>105</xdr:row>
      <xdr:rowOff>160020</xdr:rowOff>
    </xdr:to>
    <xdr:sp>
      <xdr:nvSpPr>
        <xdr:cNvPr id="73" name="Rectangle 167"/>
        <xdr:cNvSpPr/>
      </xdr:nvSpPr>
      <xdr:spPr>
        <a:xfrm>
          <a:off x="3314065" y="19955510"/>
          <a:ext cx="1207770" cy="3911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endParaRPr lang="en-GB" sz="1100"/>
        </a:p>
      </xdr:txBody>
    </xdr:sp>
    <xdr:clientData/>
  </xdr:twoCellAnchor>
  <xdr:twoCellAnchor>
    <xdr:from>
      <xdr:col>3</xdr:col>
      <xdr:colOff>586747</xdr:colOff>
      <xdr:row>94</xdr:row>
      <xdr:rowOff>35960</xdr:rowOff>
    </xdr:from>
    <xdr:to>
      <xdr:col>3</xdr:col>
      <xdr:colOff>594066</xdr:colOff>
      <xdr:row>109</xdr:row>
      <xdr:rowOff>83820</xdr:rowOff>
    </xdr:to>
    <xdr:cxnSp>
      <xdr:nvCxnSpPr>
        <xdr:cNvPr id="74" name="Straight Connector 168"/>
        <xdr:cNvCxnSpPr/>
      </xdr:nvCxnSpPr>
      <xdr:spPr>
        <a:xfrm flipH="1">
          <a:off x="269113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xdr:nvCxnSpPr>
        <xdr:cNvPr id="75" name="Straight Arrow Connector 169"/>
        <xdr:cNvCxnSpPr/>
      </xdr:nvCxnSpPr>
      <xdr:spPr>
        <a:xfrm flipV="1">
          <a:off x="2742565" y="186512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51860"/>
    <xdr:sp>
      <xdr:nvSpPr>
        <xdr:cNvPr id="76" name="TextBox 170"/>
        <xdr:cNvSpPr txBox="1"/>
      </xdr:nvSpPr>
      <xdr:spPr>
        <a:xfrm>
          <a:off x="2386330" y="17945100"/>
          <a:ext cx="65659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endParaRPr lang="en-GB" sz="1100"/>
        </a:p>
      </xdr:txBody>
    </xdr:sp>
    <xdr:clientData/>
  </xdr:oneCellAnchor>
  <xdr:twoCellAnchor>
    <xdr:from>
      <xdr:col>0</xdr:col>
      <xdr:colOff>495300</xdr:colOff>
      <xdr:row>97</xdr:row>
      <xdr:rowOff>175260</xdr:rowOff>
    </xdr:from>
    <xdr:to>
      <xdr:col>2</xdr:col>
      <xdr:colOff>320040</xdr:colOff>
      <xdr:row>100</xdr:row>
      <xdr:rowOff>15240</xdr:rowOff>
    </xdr:to>
    <xdr:sp>
      <xdr:nvSpPr>
        <xdr:cNvPr id="77" name="Rectangle 173"/>
        <xdr:cNvSpPr/>
      </xdr:nvSpPr>
      <xdr:spPr>
        <a:xfrm>
          <a:off x="495300" y="18888710"/>
          <a:ext cx="1290955"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endParaRPr lang="en-GB" sz="1100"/>
        </a:p>
      </xdr:txBody>
    </xdr:sp>
    <xdr:clientData/>
  </xdr:twoCellAnchor>
  <xdr:twoCellAnchor>
    <xdr:from>
      <xdr:col>2</xdr:col>
      <xdr:colOff>320040</xdr:colOff>
      <xdr:row>99</xdr:row>
      <xdr:rowOff>0</xdr:rowOff>
    </xdr:from>
    <xdr:to>
      <xdr:col>3</xdr:col>
      <xdr:colOff>548640</xdr:colOff>
      <xdr:row>99</xdr:row>
      <xdr:rowOff>3810</xdr:rowOff>
    </xdr:to>
    <xdr:cxnSp>
      <xdr:nvCxnSpPr>
        <xdr:cNvPr id="78" name="Straight Arrow Connector 176"/>
        <xdr:cNvCxnSpPr>
          <a:stCxn id="77" idx="3"/>
        </xdr:cNvCxnSpPr>
      </xdr:nvCxnSpPr>
      <xdr:spPr>
        <a:xfrm flipV="1">
          <a:off x="1786255" y="19081750"/>
          <a:ext cx="86677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xdr:nvSpPr>
        <xdr:cNvPr id="79" name="Rectangle 177"/>
        <xdr:cNvSpPr/>
      </xdr:nvSpPr>
      <xdr:spPr>
        <a:xfrm>
          <a:off x="3336925" y="18552160"/>
          <a:ext cx="86487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endParaRPr lang="en-GB" sz="1100"/>
        </a:p>
      </xdr:txBody>
    </xdr:sp>
    <xdr:clientData/>
  </xdr:twoCellAnchor>
  <xdr:twoCellAnchor>
    <xdr:from>
      <xdr:col>4</xdr:col>
      <xdr:colOff>7620</xdr:colOff>
      <xdr:row>97</xdr:row>
      <xdr:rowOff>129540</xdr:rowOff>
    </xdr:from>
    <xdr:to>
      <xdr:col>4</xdr:col>
      <xdr:colOff>586740</xdr:colOff>
      <xdr:row>97</xdr:row>
      <xdr:rowOff>129540</xdr:rowOff>
    </xdr:to>
    <xdr:cxnSp>
      <xdr:nvCxnSpPr>
        <xdr:cNvPr id="80" name="Straight Arrow Connector 178"/>
        <xdr:cNvCxnSpPr/>
      </xdr:nvCxnSpPr>
      <xdr:spPr>
        <a:xfrm>
          <a:off x="2750185" y="1884299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xdr:nvCxnSpPr>
        <xdr:cNvPr id="81" name="Straight Arrow Connector 180"/>
        <xdr:cNvCxnSpPr/>
      </xdr:nvCxnSpPr>
      <xdr:spPr>
        <a:xfrm flipV="1">
          <a:off x="2706370" y="2006346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xdr:nvCxnSpPr>
        <xdr:cNvPr id="82" name="Straight Arrow Connector 181"/>
        <xdr:cNvCxnSpPr/>
      </xdr:nvCxnSpPr>
      <xdr:spPr>
        <a:xfrm>
          <a:off x="4544695" y="19453860"/>
          <a:ext cx="44767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xdr:nvCxnSpPr>
        <xdr:cNvPr id="83" name="Straight Arrow Connector 182"/>
        <xdr:cNvCxnSpPr>
          <a:stCxn id="73" idx="3"/>
        </xdr:cNvCxnSpPr>
      </xdr:nvCxnSpPr>
      <xdr:spPr>
        <a:xfrm flipV="1">
          <a:off x="4521835" y="20147280"/>
          <a:ext cx="8496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xdr:nvCxnSpPr>
        <xdr:cNvPr id="84" name="Straight Connector 184"/>
        <xdr:cNvCxnSpPr/>
      </xdr:nvCxnSpPr>
      <xdr:spPr>
        <a:xfrm flipH="1">
          <a:off x="5363845" y="1825752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58210"/>
    <xdr:sp>
      <xdr:nvSpPr>
        <xdr:cNvPr id="85" name="TextBox 190"/>
        <xdr:cNvSpPr txBox="1"/>
      </xdr:nvSpPr>
      <xdr:spPr>
        <a:xfrm>
          <a:off x="5091430" y="18032095"/>
          <a:ext cx="73596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endParaRPr lang="en-GB" sz="1100"/>
        </a:p>
      </xdr:txBody>
    </xdr:sp>
    <xdr:clientData/>
  </xdr:oneCellAnchor>
  <xdr:twoCellAnchor>
    <xdr:from>
      <xdr:col>9</xdr:col>
      <xdr:colOff>15240</xdr:colOff>
      <xdr:row>105</xdr:row>
      <xdr:rowOff>7620</xdr:rowOff>
    </xdr:from>
    <xdr:to>
      <xdr:col>10</xdr:col>
      <xdr:colOff>525780</xdr:colOff>
      <xdr:row>107</xdr:row>
      <xdr:rowOff>137160</xdr:rowOff>
    </xdr:to>
    <xdr:sp>
      <xdr:nvSpPr>
        <xdr:cNvPr id="86" name="Rectangle 199"/>
        <xdr:cNvSpPr/>
      </xdr:nvSpPr>
      <xdr:spPr>
        <a:xfrm>
          <a:off x="5948680" y="20194270"/>
          <a:ext cx="1148715" cy="4978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endParaRPr lang="en-GB" sz="1100">
            <a:solidFill>
              <a:schemeClr val="dk1"/>
            </a:solidFill>
            <a:latin typeface="+mn-lt"/>
            <a:ea typeface="+mn-ea"/>
            <a:cs typeface="+mn-cs"/>
          </a:endParaRPr>
        </a:p>
      </xdr:txBody>
    </xdr:sp>
    <xdr:clientData/>
  </xdr:twoCellAnchor>
  <xdr:twoCellAnchor>
    <xdr:from>
      <xdr:col>8</xdr:col>
      <xdr:colOff>99060</xdr:colOff>
      <xdr:row>106</xdr:row>
      <xdr:rowOff>68580</xdr:rowOff>
    </xdr:from>
    <xdr:to>
      <xdr:col>9</xdr:col>
      <xdr:colOff>15240</xdr:colOff>
      <xdr:row>106</xdr:row>
      <xdr:rowOff>72390</xdr:rowOff>
    </xdr:to>
    <xdr:cxnSp>
      <xdr:nvCxnSpPr>
        <xdr:cNvPr id="87" name="Straight Arrow Connector 200"/>
        <xdr:cNvCxnSpPr>
          <a:endCxn id="86" idx="1"/>
        </xdr:cNvCxnSpPr>
      </xdr:nvCxnSpPr>
      <xdr:spPr>
        <a:xfrm>
          <a:off x="5394325" y="20439380"/>
          <a:ext cx="55435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xdr:nvCxnSpPr>
        <xdr:cNvPr id="88" name="Straight Connector 143"/>
        <xdr:cNvCxnSpPr/>
      </xdr:nvCxnSpPr>
      <xdr:spPr>
        <a:xfrm flipH="1">
          <a:off x="7522210" y="1340739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58210"/>
    <xdr:sp>
      <xdr:nvSpPr>
        <xdr:cNvPr id="89" name="TextBox 145"/>
        <xdr:cNvSpPr txBox="1"/>
      </xdr:nvSpPr>
      <xdr:spPr>
        <a:xfrm>
          <a:off x="7369810" y="13134340"/>
          <a:ext cx="62865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endParaRPr lang="en-GB" sz="1100"/>
        </a:p>
      </xdr:txBody>
    </xdr:sp>
    <xdr:clientData/>
  </xdr:oneCellAnchor>
  <xdr:twoCellAnchor>
    <xdr:from>
      <xdr:col>7</xdr:col>
      <xdr:colOff>312427</xdr:colOff>
      <xdr:row>94</xdr:row>
      <xdr:rowOff>119780</xdr:rowOff>
    </xdr:from>
    <xdr:to>
      <xdr:col>7</xdr:col>
      <xdr:colOff>319746</xdr:colOff>
      <xdr:row>109</xdr:row>
      <xdr:rowOff>167640</xdr:rowOff>
    </xdr:to>
    <xdr:cxnSp>
      <xdr:nvCxnSpPr>
        <xdr:cNvPr id="90" name="Straight Connector 160"/>
        <xdr:cNvCxnSpPr/>
      </xdr:nvCxnSpPr>
      <xdr:spPr>
        <a:xfrm flipH="1">
          <a:off x="4969510" y="1828038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58210"/>
    <xdr:sp>
      <xdr:nvSpPr>
        <xdr:cNvPr id="91" name="TextBox 161"/>
        <xdr:cNvSpPr txBox="1"/>
      </xdr:nvSpPr>
      <xdr:spPr>
        <a:xfrm>
          <a:off x="4323715" y="18032095"/>
          <a:ext cx="67437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endParaRPr lang="en-GB" sz="1100"/>
        </a:p>
      </xdr:txBody>
    </xdr:sp>
    <xdr:clientData/>
  </xdr:oneCellAnchor>
  <xdr:twoCellAnchor>
    <xdr:from>
      <xdr:col>10</xdr:col>
      <xdr:colOff>525780</xdr:colOff>
      <xdr:row>106</xdr:row>
      <xdr:rowOff>72390</xdr:rowOff>
    </xdr:from>
    <xdr:to>
      <xdr:col>12</xdr:col>
      <xdr:colOff>99060</xdr:colOff>
      <xdr:row>106</xdr:row>
      <xdr:rowOff>76200</xdr:rowOff>
    </xdr:to>
    <xdr:cxnSp>
      <xdr:nvCxnSpPr>
        <xdr:cNvPr id="92" name="Straight Arrow Connector 171"/>
        <xdr:cNvCxnSpPr>
          <a:stCxn id="86" idx="3"/>
        </xdr:cNvCxnSpPr>
      </xdr:nvCxnSpPr>
      <xdr:spPr>
        <a:xfrm>
          <a:off x="7097395" y="20443190"/>
          <a:ext cx="8496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xdr:nvCxnSpPr>
        <xdr:cNvPr id="93" name="Straight Connector 172"/>
        <xdr:cNvCxnSpPr/>
      </xdr:nvCxnSpPr>
      <xdr:spPr>
        <a:xfrm flipH="1">
          <a:off x="7939405" y="1834134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58210"/>
    <xdr:sp>
      <xdr:nvSpPr>
        <xdr:cNvPr id="94" name="TextBox 175"/>
        <xdr:cNvSpPr txBox="1"/>
      </xdr:nvSpPr>
      <xdr:spPr>
        <a:xfrm>
          <a:off x="7705090" y="18053050"/>
          <a:ext cx="86550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endParaRPr lang="en-GB" sz="1100"/>
        </a:p>
      </xdr:txBody>
    </xdr:sp>
    <xdr:clientData/>
  </xdr:oneCellAnchor>
  <xdr:twoCellAnchor>
    <xdr:from>
      <xdr:col>11</xdr:col>
      <xdr:colOff>274327</xdr:colOff>
      <xdr:row>95</xdr:row>
      <xdr:rowOff>13100</xdr:rowOff>
    </xdr:from>
    <xdr:to>
      <xdr:col>11</xdr:col>
      <xdr:colOff>281646</xdr:colOff>
      <xdr:row>110</xdr:row>
      <xdr:rowOff>60960</xdr:rowOff>
    </xdr:to>
    <xdr:cxnSp>
      <xdr:nvCxnSpPr>
        <xdr:cNvPr id="95" name="Straight Connector 183"/>
        <xdr:cNvCxnSpPr/>
      </xdr:nvCxnSpPr>
      <xdr:spPr>
        <a:xfrm flipH="1">
          <a:off x="7484110" y="1835785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24086"/>
    <xdr:sp>
      <xdr:nvSpPr>
        <xdr:cNvPr id="96" name="TextBox 186"/>
        <xdr:cNvSpPr txBox="1"/>
      </xdr:nvSpPr>
      <xdr:spPr>
        <a:xfrm>
          <a:off x="6876415" y="17884140"/>
          <a:ext cx="731520" cy="423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xdr:nvSpPr>
        <xdr:cNvPr id="97" name="Rectangle 187"/>
        <xdr:cNvSpPr/>
      </xdr:nvSpPr>
      <xdr:spPr>
        <a:xfrm>
          <a:off x="5941060" y="18721070"/>
          <a:ext cx="1148715"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endParaRPr lang="en-GB" sz="1100">
            <a:solidFill>
              <a:schemeClr val="dk1"/>
            </a:solidFill>
            <a:latin typeface="+mn-lt"/>
            <a:ea typeface="+mn-ea"/>
            <a:cs typeface="+mn-cs"/>
          </a:endParaRPr>
        </a:p>
      </xdr:txBody>
    </xdr:sp>
    <xdr:clientData/>
  </xdr:twoCellAnchor>
  <xdr:twoCellAnchor>
    <xdr:from>
      <xdr:col>7</xdr:col>
      <xdr:colOff>312420</xdr:colOff>
      <xdr:row>98</xdr:row>
      <xdr:rowOff>7620</xdr:rowOff>
    </xdr:from>
    <xdr:to>
      <xdr:col>9</xdr:col>
      <xdr:colOff>7620</xdr:colOff>
      <xdr:row>98</xdr:row>
      <xdr:rowOff>15240</xdr:rowOff>
    </xdr:to>
    <xdr:cxnSp>
      <xdr:nvCxnSpPr>
        <xdr:cNvPr id="98" name="Straight Arrow Connector 188"/>
        <xdr:cNvCxnSpPr/>
      </xdr:nvCxnSpPr>
      <xdr:spPr>
        <a:xfrm flipV="1">
          <a:off x="4969510" y="18905220"/>
          <a:ext cx="97155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xdr:nvCxnSpPr>
        <xdr:cNvPr id="99" name="Straight Arrow Connector 191"/>
        <xdr:cNvCxnSpPr>
          <a:stCxn id="97" idx="3"/>
        </xdr:cNvCxnSpPr>
      </xdr:nvCxnSpPr>
      <xdr:spPr>
        <a:xfrm>
          <a:off x="7089775" y="18916650"/>
          <a:ext cx="40195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xdr:nvCxnSpPr>
        <xdr:cNvPr id="100" name="Straight Arrow Connector 202"/>
        <xdr:cNvCxnSpPr/>
      </xdr:nvCxnSpPr>
      <xdr:spPr>
        <a:xfrm flipV="1">
          <a:off x="2218690" y="20232370"/>
          <a:ext cx="1102995"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xdr:nvCxnSpPr>
        <xdr:cNvPr id="101" name="Straight Connector 203"/>
        <xdr:cNvCxnSpPr/>
      </xdr:nvCxnSpPr>
      <xdr:spPr>
        <a:xfrm flipH="1">
          <a:off x="220345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51860"/>
    <xdr:sp>
      <xdr:nvSpPr>
        <xdr:cNvPr id="102" name="TextBox 205"/>
        <xdr:cNvSpPr txBox="1"/>
      </xdr:nvSpPr>
      <xdr:spPr>
        <a:xfrm>
          <a:off x="1620520" y="17929860"/>
          <a:ext cx="654685"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3</xdr:col>
      <xdr:colOff>601980</xdr:colOff>
      <xdr:row>100</xdr:row>
      <xdr:rowOff>106680</xdr:rowOff>
    </xdr:from>
    <xdr:to>
      <xdr:col>4</xdr:col>
      <xdr:colOff>571500</xdr:colOff>
      <xdr:row>100</xdr:row>
      <xdr:rowOff>114300</xdr:rowOff>
    </xdr:to>
    <xdr:cxnSp>
      <xdr:nvCxnSpPr>
        <xdr:cNvPr id="103" name="Straight Arrow Connector 206"/>
        <xdr:cNvCxnSpPr/>
      </xdr:nvCxnSpPr>
      <xdr:spPr>
        <a:xfrm flipV="1">
          <a:off x="2706370" y="19372580"/>
          <a:ext cx="60769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xdr:nvCxnSpPr>
        <xdr:cNvPr id="104" name="Straight Arrow Connector 207"/>
        <xdr:cNvCxnSpPr/>
      </xdr:nvCxnSpPr>
      <xdr:spPr>
        <a:xfrm flipV="1">
          <a:off x="2218690" y="19541490"/>
          <a:ext cx="1102995"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xdr:nvCxnSpPr>
        <xdr:cNvPr id="105" name="Straight Connector 158"/>
        <xdr:cNvCxnSpPr/>
      </xdr:nvCxnSpPr>
      <xdr:spPr>
        <a:xfrm>
          <a:off x="9064625" y="698500"/>
          <a:ext cx="12065" cy="583501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55035"/>
    <xdr:sp>
      <xdr:nvSpPr>
        <xdr:cNvPr id="106" name="TextBox 159"/>
        <xdr:cNvSpPr txBox="1"/>
      </xdr:nvSpPr>
      <xdr:spPr>
        <a:xfrm>
          <a:off x="6572250" y="477520"/>
          <a:ext cx="657225"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3</xdr:col>
      <xdr:colOff>169333</xdr:colOff>
      <xdr:row>13</xdr:row>
      <xdr:rowOff>21166</xdr:rowOff>
    </xdr:from>
    <xdr:to>
      <xdr:col>4</xdr:col>
      <xdr:colOff>607906</xdr:colOff>
      <xdr:row>15</xdr:row>
      <xdr:rowOff>44026</xdr:rowOff>
    </xdr:to>
    <xdr:sp>
      <xdr:nvSpPr>
        <xdr:cNvPr id="107" name="Rectangle 29"/>
        <xdr:cNvSpPr/>
      </xdr:nvSpPr>
      <xdr:spPr>
        <a:xfrm>
          <a:off x="2273300" y="2713355"/>
          <a:ext cx="107696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endParaRPr lang="en-GB" sz="1100"/>
        </a:p>
      </xdr:txBody>
    </xdr:sp>
    <xdr:clientData/>
  </xdr:twoCellAnchor>
  <xdr:twoCellAnchor>
    <xdr:from>
      <xdr:col>4</xdr:col>
      <xdr:colOff>608542</xdr:colOff>
      <xdr:row>14</xdr:row>
      <xdr:rowOff>88265</xdr:rowOff>
    </xdr:from>
    <xdr:to>
      <xdr:col>5</xdr:col>
      <xdr:colOff>444289</xdr:colOff>
      <xdr:row>14</xdr:row>
      <xdr:rowOff>88265</xdr:rowOff>
    </xdr:to>
    <xdr:cxnSp>
      <xdr:nvCxnSpPr>
        <xdr:cNvPr id="108" name="Straight Arrow Connector 28"/>
        <xdr:cNvCxnSpPr/>
      </xdr:nvCxnSpPr>
      <xdr:spPr>
        <a:xfrm>
          <a:off x="3350895" y="2964815"/>
          <a:ext cx="4737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xdr:nvSpPr>
        <xdr:cNvPr id="109" name="Rectangle 108"/>
        <xdr:cNvSpPr/>
      </xdr:nvSpPr>
      <xdr:spPr>
        <a:xfrm>
          <a:off x="4542155" y="1299210"/>
          <a:ext cx="683895" cy="4781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endParaRPr lang="en-GB" sz="1100"/>
        </a:p>
      </xdr:txBody>
    </xdr:sp>
    <xdr:clientData/>
  </xdr:twoCellAnchor>
  <xdr:twoCellAnchor>
    <xdr:from>
      <xdr:col>7</xdr:col>
      <xdr:colOff>579782</xdr:colOff>
      <xdr:row>6</xdr:row>
      <xdr:rowOff>104741</xdr:rowOff>
    </xdr:from>
    <xdr:to>
      <xdr:col>8</xdr:col>
      <xdr:colOff>344171</xdr:colOff>
      <xdr:row>6</xdr:row>
      <xdr:rowOff>105378</xdr:rowOff>
    </xdr:to>
    <xdr:cxnSp>
      <xdr:nvCxnSpPr>
        <xdr:cNvPr id="110" name="Straight Arrow Connector 8"/>
        <xdr:cNvCxnSpPr/>
      </xdr:nvCxnSpPr>
      <xdr:spPr>
        <a:xfrm>
          <a:off x="5236845" y="1393190"/>
          <a:ext cx="40259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xdr:nvSpPr>
        <xdr:cNvPr id="111" name="Rectangle 105"/>
        <xdr:cNvSpPr/>
      </xdr:nvSpPr>
      <xdr:spPr>
        <a:xfrm>
          <a:off x="5478145" y="4063365"/>
          <a:ext cx="682625" cy="4635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endParaRPr lang="en-GB" sz="1100"/>
        </a:p>
      </xdr:txBody>
    </xdr:sp>
    <xdr:clientData/>
  </xdr:twoCellAnchor>
  <xdr:twoCellAnchor>
    <xdr:from>
      <xdr:col>7</xdr:col>
      <xdr:colOff>432289</xdr:colOff>
      <xdr:row>22</xdr:row>
      <xdr:rowOff>53832</xdr:rowOff>
    </xdr:from>
    <xdr:to>
      <xdr:col>8</xdr:col>
      <xdr:colOff>193660</xdr:colOff>
      <xdr:row>22</xdr:row>
      <xdr:rowOff>54469</xdr:rowOff>
    </xdr:to>
    <xdr:cxnSp>
      <xdr:nvCxnSpPr>
        <xdr:cNvPr id="112" name="Straight Arrow Connector 8"/>
        <xdr:cNvCxnSpPr/>
      </xdr:nvCxnSpPr>
      <xdr:spPr>
        <a:xfrm>
          <a:off x="5088890" y="4403090"/>
          <a:ext cx="399415"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xdr:nvCxnSpPr>
        <xdr:cNvPr id="113" name="Straight Arrow Connector 8"/>
        <xdr:cNvCxnSpPr/>
      </xdr:nvCxnSpPr>
      <xdr:spPr>
        <a:xfrm>
          <a:off x="3828415" y="4176395"/>
          <a:ext cx="164973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xdr:nvSpPr>
        <xdr:cNvPr id="114" name="Rectangle 118"/>
        <xdr:cNvSpPr/>
      </xdr:nvSpPr>
      <xdr:spPr>
        <a:xfrm>
          <a:off x="5492750" y="5100955"/>
          <a:ext cx="683895" cy="4540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endParaRPr lang="en-GB" sz="1000"/>
        </a:p>
      </xdr:txBody>
    </xdr:sp>
    <xdr:clientData/>
  </xdr:twoCellAnchor>
  <xdr:twoCellAnchor>
    <xdr:from>
      <xdr:col>5</xdr:col>
      <xdr:colOff>475129</xdr:colOff>
      <xdr:row>26</xdr:row>
      <xdr:rowOff>107577</xdr:rowOff>
    </xdr:from>
    <xdr:to>
      <xdr:col>8</xdr:col>
      <xdr:colOff>197827</xdr:colOff>
      <xdr:row>26</xdr:row>
      <xdr:rowOff>116131</xdr:rowOff>
    </xdr:to>
    <xdr:cxnSp>
      <xdr:nvCxnSpPr>
        <xdr:cNvPr id="115" name="Straight Arrow Connector 8"/>
        <xdr:cNvCxnSpPr/>
      </xdr:nvCxnSpPr>
      <xdr:spPr>
        <a:xfrm>
          <a:off x="3855720" y="5193665"/>
          <a:ext cx="16370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xdr:nvCxnSpPr>
        <xdr:cNvPr id="116" name="Straight Arrow Connector 8"/>
        <xdr:cNvCxnSpPr/>
      </xdr:nvCxnSpPr>
      <xdr:spPr>
        <a:xfrm>
          <a:off x="5206365" y="5461635"/>
          <a:ext cx="2857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xdr:nvCxnSpPr>
        <xdr:cNvPr id="117" name="Straight Arrow Connector 107"/>
        <xdr:cNvCxnSpPr>
          <a:stCxn id="114" idx="3"/>
        </xdr:cNvCxnSpPr>
      </xdr:nvCxnSpPr>
      <xdr:spPr>
        <a:xfrm flipV="1">
          <a:off x="6176645" y="5326380"/>
          <a:ext cx="48450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xdr:nvSpPr>
        <xdr:cNvPr id="118" name="Rectangle 117"/>
        <xdr:cNvSpPr/>
      </xdr:nvSpPr>
      <xdr:spPr>
        <a:xfrm>
          <a:off x="7855585" y="2139950"/>
          <a:ext cx="683895" cy="4826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endParaRPr lang="en-GB" sz="1100"/>
        </a:p>
      </xdr:txBody>
    </xdr:sp>
    <xdr:clientData/>
  </xdr:twoCellAnchor>
  <xdr:twoCellAnchor>
    <xdr:from>
      <xdr:col>13</xdr:col>
      <xdr:colOff>53842</xdr:colOff>
      <xdr:row>11</xdr:row>
      <xdr:rowOff>43542</xdr:rowOff>
    </xdr:from>
    <xdr:to>
      <xdr:col>13</xdr:col>
      <xdr:colOff>544461</xdr:colOff>
      <xdr:row>11</xdr:row>
      <xdr:rowOff>45851</xdr:rowOff>
    </xdr:to>
    <xdr:cxnSp>
      <xdr:nvCxnSpPr>
        <xdr:cNvPr id="119" name="Straight Arrow Connector 49"/>
        <xdr:cNvCxnSpPr>
          <a:stCxn id="118" idx="3"/>
        </xdr:cNvCxnSpPr>
      </xdr:nvCxnSpPr>
      <xdr:spPr>
        <a:xfrm flipV="1">
          <a:off x="8539480" y="2367280"/>
          <a:ext cx="49085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xdr:nvSpPr>
        <xdr:cNvPr id="120" name="Rectangle 119"/>
        <xdr:cNvSpPr/>
      </xdr:nvSpPr>
      <xdr:spPr>
        <a:xfrm>
          <a:off x="9373235" y="5822950"/>
          <a:ext cx="699135" cy="483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endParaRPr lang="en-GB" sz="1100"/>
        </a:p>
      </xdr:txBody>
    </xdr:sp>
    <xdr:clientData/>
  </xdr:twoCellAnchor>
  <xdr:twoCellAnchor>
    <xdr:from>
      <xdr:col>6</xdr:col>
      <xdr:colOff>493059</xdr:colOff>
      <xdr:row>47</xdr:row>
      <xdr:rowOff>156882</xdr:rowOff>
    </xdr:from>
    <xdr:to>
      <xdr:col>8</xdr:col>
      <xdr:colOff>92788</xdr:colOff>
      <xdr:row>49</xdr:row>
      <xdr:rowOff>187362</xdr:rowOff>
    </xdr:to>
    <xdr:sp>
      <xdr:nvSpPr>
        <xdr:cNvPr id="121" name="Rectangle 54"/>
        <xdr:cNvSpPr/>
      </xdr:nvSpPr>
      <xdr:spPr>
        <a:xfrm>
          <a:off x="4511675" y="9370695"/>
          <a:ext cx="876300" cy="39560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endParaRPr lang="en-GB" sz="1100"/>
        </a:p>
      </xdr:txBody>
    </xdr:sp>
    <xdr:clientData/>
  </xdr:twoCellAnchor>
  <xdr:twoCellAnchor>
    <xdr:from>
      <xdr:col>8</xdr:col>
      <xdr:colOff>100853</xdr:colOff>
      <xdr:row>48</xdr:row>
      <xdr:rowOff>67236</xdr:rowOff>
    </xdr:from>
    <xdr:to>
      <xdr:col>8</xdr:col>
      <xdr:colOff>353773</xdr:colOff>
      <xdr:row>48</xdr:row>
      <xdr:rowOff>70804</xdr:rowOff>
    </xdr:to>
    <xdr:cxnSp>
      <xdr:nvCxnSpPr>
        <xdr:cNvPr id="122" name="Straight Arrow Connector 8"/>
        <xdr:cNvCxnSpPr/>
      </xdr:nvCxnSpPr>
      <xdr:spPr>
        <a:xfrm>
          <a:off x="5395595" y="9464675"/>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xdr:nvSpPr>
        <xdr:cNvPr id="123" name="Rectangle 54"/>
        <xdr:cNvSpPr/>
      </xdr:nvSpPr>
      <xdr:spPr>
        <a:xfrm>
          <a:off x="4466590" y="10441940"/>
          <a:ext cx="92138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endParaRPr lang="en-GB" sz="1100"/>
        </a:p>
      </xdr:txBody>
    </xdr:sp>
    <xdr:clientData/>
  </xdr:twoCellAnchor>
  <xdr:twoCellAnchor>
    <xdr:from>
      <xdr:col>8</xdr:col>
      <xdr:colOff>100852</xdr:colOff>
      <xdr:row>54</xdr:row>
      <xdr:rowOff>33618</xdr:rowOff>
    </xdr:from>
    <xdr:to>
      <xdr:col>8</xdr:col>
      <xdr:colOff>353772</xdr:colOff>
      <xdr:row>54</xdr:row>
      <xdr:rowOff>37186</xdr:rowOff>
    </xdr:to>
    <xdr:cxnSp>
      <xdr:nvCxnSpPr>
        <xdr:cNvPr id="124" name="Straight Arrow Connector 8"/>
        <xdr:cNvCxnSpPr/>
      </xdr:nvCxnSpPr>
      <xdr:spPr>
        <a:xfrm>
          <a:off x="5395595" y="10535920"/>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xdr:nvSpPr>
        <xdr:cNvPr id="125" name="Rectangle 54"/>
        <xdr:cNvSpPr/>
      </xdr:nvSpPr>
      <xdr:spPr>
        <a:xfrm>
          <a:off x="4444365" y="11373485"/>
          <a:ext cx="92075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endParaRPr lang="en-GB" sz="1100"/>
        </a:p>
      </xdr:txBody>
    </xdr:sp>
    <xdr:clientData/>
  </xdr:twoCellAnchor>
  <xdr:twoCellAnchor>
    <xdr:from>
      <xdr:col>8</xdr:col>
      <xdr:colOff>78439</xdr:colOff>
      <xdr:row>59</xdr:row>
      <xdr:rowOff>44824</xdr:rowOff>
    </xdr:from>
    <xdr:to>
      <xdr:col>8</xdr:col>
      <xdr:colOff>331359</xdr:colOff>
      <xdr:row>59</xdr:row>
      <xdr:rowOff>48392</xdr:rowOff>
    </xdr:to>
    <xdr:cxnSp>
      <xdr:nvCxnSpPr>
        <xdr:cNvPr id="126" name="Straight Arrow Connector 8"/>
        <xdr:cNvCxnSpPr/>
      </xdr:nvCxnSpPr>
      <xdr:spPr>
        <a:xfrm>
          <a:off x="5373370" y="11468100"/>
          <a:ext cx="2527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xdr:nvSpPr>
        <xdr:cNvPr id="127" name="Rectangle 126"/>
        <xdr:cNvSpPr/>
      </xdr:nvSpPr>
      <xdr:spPr>
        <a:xfrm>
          <a:off x="4643120" y="2042160"/>
          <a:ext cx="1019175" cy="48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endParaRPr lang="en-GB" sz="1100"/>
        </a:p>
      </xdr:txBody>
    </xdr:sp>
    <xdr:clientData/>
  </xdr:twoCellAnchor>
  <xdr:twoCellAnchor>
    <xdr:from>
      <xdr:col>7</xdr:col>
      <xdr:colOff>23683</xdr:colOff>
      <xdr:row>13</xdr:row>
      <xdr:rowOff>25932</xdr:rowOff>
    </xdr:from>
    <xdr:to>
      <xdr:col>8</xdr:col>
      <xdr:colOff>376517</xdr:colOff>
      <xdr:row>15</xdr:row>
      <xdr:rowOff>142648</xdr:rowOff>
    </xdr:to>
    <xdr:sp>
      <xdr:nvSpPr>
        <xdr:cNvPr id="128" name="Rectangle 127"/>
        <xdr:cNvSpPr/>
      </xdr:nvSpPr>
      <xdr:spPr>
        <a:xfrm>
          <a:off x="4680585" y="2717800"/>
          <a:ext cx="990600" cy="485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endParaRPr lang="en-GB" sz="1100"/>
        </a:p>
      </xdr:txBody>
    </xdr:sp>
    <xdr:clientData/>
  </xdr:twoCellAnchor>
  <xdr:oneCellAnchor>
    <xdr:from>
      <xdr:col>13</xdr:col>
      <xdr:colOff>220342</xdr:colOff>
      <xdr:row>1</xdr:row>
      <xdr:rowOff>260125</xdr:rowOff>
    </xdr:from>
    <xdr:ext cx="657681" cy="255035"/>
    <xdr:sp>
      <xdr:nvSpPr>
        <xdr:cNvPr id="129" name="TextBox 159"/>
        <xdr:cNvSpPr txBox="1"/>
      </xdr:nvSpPr>
      <xdr:spPr>
        <a:xfrm>
          <a:off x="8705850" y="443865"/>
          <a:ext cx="65786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10</xdr:col>
      <xdr:colOff>325593</xdr:colOff>
      <xdr:row>3</xdr:row>
      <xdr:rowOff>10610</xdr:rowOff>
    </xdr:from>
    <xdr:to>
      <xdr:col>10</xdr:col>
      <xdr:colOff>342004</xdr:colOff>
      <xdr:row>34</xdr:row>
      <xdr:rowOff>897</xdr:rowOff>
    </xdr:to>
    <xdr:cxnSp>
      <xdr:nvCxnSpPr>
        <xdr:cNvPr id="130" name="Straight Connector 52"/>
        <xdr:cNvCxnSpPr/>
      </xdr:nvCxnSpPr>
      <xdr:spPr>
        <a:xfrm>
          <a:off x="6896735" y="708660"/>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xdr:nvCxnSpPr>
        <xdr:cNvPr id="131" name="Straight Arrow Connector 15"/>
        <xdr:cNvCxnSpPr>
          <a:endCxn id="118" idx="1"/>
        </xdr:cNvCxnSpPr>
      </xdr:nvCxnSpPr>
      <xdr:spPr>
        <a:xfrm flipV="1">
          <a:off x="6898005" y="2377440"/>
          <a:ext cx="95758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xdr:nvCxnSpPr>
        <xdr:cNvPr id="132" name="Straight Arrow Connector 15"/>
        <xdr:cNvCxnSpPr/>
      </xdr:nvCxnSpPr>
      <xdr:spPr>
        <a:xfrm>
          <a:off x="5661660" y="2257425"/>
          <a:ext cx="120078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xdr:nvCxnSpPr>
        <xdr:cNvPr id="133" name="Straight Connector 52"/>
        <xdr:cNvCxnSpPr/>
      </xdr:nvCxnSpPr>
      <xdr:spPr>
        <a:xfrm>
          <a:off x="7170420" y="733425"/>
          <a:ext cx="16510" cy="585152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55035"/>
    <xdr:sp>
      <xdr:nvSpPr>
        <xdr:cNvPr id="134" name="TextBox 159"/>
        <xdr:cNvSpPr txBox="1"/>
      </xdr:nvSpPr>
      <xdr:spPr>
        <a:xfrm>
          <a:off x="7134225" y="468630"/>
          <a:ext cx="69342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endParaRPr lang="en-GB" sz="1100"/>
        </a:p>
      </xdr:txBody>
    </xdr:sp>
    <xdr:clientData/>
  </xdr:oneCellAnchor>
  <xdr:twoCellAnchor>
    <xdr:from>
      <xdr:col>10</xdr:col>
      <xdr:colOff>585107</xdr:colOff>
      <xdr:row>15</xdr:row>
      <xdr:rowOff>176892</xdr:rowOff>
    </xdr:from>
    <xdr:to>
      <xdr:col>12</xdr:col>
      <xdr:colOff>0</xdr:colOff>
      <xdr:row>15</xdr:row>
      <xdr:rowOff>177190</xdr:rowOff>
    </xdr:to>
    <xdr:cxnSp>
      <xdr:nvCxnSpPr>
        <xdr:cNvPr id="135" name="Straight Arrow Connector 15"/>
        <xdr:cNvCxnSpPr>
          <a:endCxn id="3" idx="1"/>
        </xdr:cNvCxnSpPr>
      </xdr:nvCxnSpPr>
      <xdr:spPr>
        <a:xfrm>
          <a:off x="7156450" y="3237230"/>
          <a:ext cx="691515" cy="635"/>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xdr:nvSpPr>
        <xdr:cNvPr id="136" name="Rectangle 100"/>
        <xdr:cNvSpPr/>
      </xdr:nvSpPr>
      <xdr:spPr>
        <a:xfrm>
          <a:off x="2282190" y="6148070"/>
          <a:ext cx="107251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endParaRPr lang="en-GB" sz="1100"/>
        </a:p>
      </xdr:txBody>
    </xdr:sp>
    <xdr:clientData/>
  </xdr:twoCellAnchor>
  <xdr:twoCellAnchor>
    <xdr:from>
      <xdr:col>5</xdr:col>
      <xdr:colOff>19610</xdr:colOff>
      <xdr:row>33</xdr:row>
      <xdr:rowOff>0</xdr:rowOff>
    </xdr:from>
    <xdr:to>
      <xdr:col>10</xdr:col>
      <xdr:colOff>336177</xdr:colOff>
      <xdr:row>33</xdr:row>
      <xdr:rowOff>12440</xdr:rowOff>
    </xdr:to>
    <xdr:cxnSp>
      <xdr:nvCxnSpPr>
        <xdr:cNvPr id="137" name="Straight Arrow Connector 28"/>
        <xdr:cNvCxnSpPr/>
      </xdr:nvCxnSpPr>
      <xdr:spPr>
        <a:xfrm flipV="1">
          <a:off x="3399790" y="6375400"/>
          <a:ext cx="3507740" cy="120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xdr:nvCxnSpPr>
        <xdr:cNvPr id="138" name="Straight Arrow Connector 15"/>
        <xdr:cNvCxnSpPr/>
      </xdr:nvCxnSpPr>
      <xdr:spPr>
        <a:xfrm>
          <a:off x="5670550" y="2958465"/>
          <a:ext cx="1501140" cy="7620"/>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6"/>
  <sheetViews>
    <sheetView zoomScale="55" zoomScaleNormal="55" workbookViewId="0">
      <selection activeCell="A37" sqref="A37"/>
    </sheetView>
  </sheetViews>
  <sheetFormatPr defaultColWidth="11.4272727272727" defaultRowHeight="12.5"/>
  <cols>
    <col min="1" max="1" width="65.7090909090909" style="151" customWidth="1"/>
    <col min="2" max="2" width="19.7090909090909" style="151" customWidth="1"/>
    <col min="3" max="3" width="71.2818181818182" style="151" customWidth="1"/>
    <col min="4" max="4" width="19.5727272727273" style="151" customWidth="1"/>
    <col min="5" max="5" width="17.8545454545455" style="151" customWidth="1"/>
    <col min="6" max="7" width="11.4272727272727" style="151"/>
    <col min="8" max="8" width="19.8545454545455" style="151" customWidth="1"/>
    <col min="9" max="9" width="11.4272727272727" style="151"/>
    <col min="10" max="10" width="9.28181818181818" style="151" customWidth="1"/>
    <col min="11" max="11" width="11.4272727272727" style="151"/>
    <col min="12" max="12" width="11.2818181818182" style="151" customWidth="1"/>
    <col min="13" max="16" width="11.4272727272727" style="151"/>
    <col min="17" max="17" width="12" style="151" customWidth="1"/>
    <col min="18" max="16384" width="11.4272727272727" style="151"/>
  </cols>
  <sheetData>
    <row r="1" ht="23" spans="1:9">
      <c r="A1" s="150" t="s">
        <v>0</v>
      </c>
      <c r="I1" s="151" t="s">
        <v>1</v>
      </c>
    </row>
    <row r="2" ht="15.5" spans="1:18">
      <c r="A2" s="152"/>
      <c r="R2" s="288" t="s">
        <v>2</v>
      </c>
    </row>
    <row r="3" ht="13" spans="3:8">
      <c r="C3" s="154"/>
      <c r="D3" s="386" t="s">
        <v>3</v>
      </c>
      <c r="F3" s="154"/>
      <c r="G3" s="154"/>
      <c r="H3" s="154"/>
    </row>
    <row r="4" ht="25" spans="1:19">
      <c r="A4" s="155" t="s">
        <v>4</v>
      </c>
      <c r="B4" s="155" t="s">
        <v>5</v>
      </c>
      <c r="C4" s="155" t="s">
        <v>6</v>
      </c>
      <c r="D4" s="155" t="s">
        <v>7</v>
      </c>
      <c r="E4" s="232" t="s">
        <v>8</v>
      </c>
      <c r="F4" s="232" t="s">
        <v>9</v>
      </c>
      <c r="G4" s="232" t="s">
        <v>10</v>
      </c>
      <c r="H4" s="232" t="s">
        <v>11</v>
      </c>
      <c r="I4" s="232" t="s">
        <v>12</v>
      </c>
      <c r="J4" s="232" t="s">
        <v>13</v>
      </c>
      <c r="K4" s="232" t="s">
        <v>14</v>
      </c>
      <c r="L4" s="232" t="s">
        <v>15</v>
      </c>
      <c r="M4" s="232" t="s">
        <v>16</v>
      </c>
      <c r="N4" s="288" t="s">
        <v>17</v>
      </c>
      <c r="O4" s="288"/>
      <c r="P4" s="288"/>
      <c r="Q4" s="232" t="s">
        <v>18</v>
      </c>
      <c r="R4" s="232" t="s">
        <v>19</v>
      </c>
      <c r="S4" s="232"/>
    </row>
    <row r="5" ht="25.75" spans="1:13">
      <c r="A5" s="157" t="s">
        <v>20</v>
      </c>
      <c r="B5" s="157" t="s">
        <v>21</v>
      </c>
      <c r="C5" s="157" t="s">
        <v>22</v>
      </c>
      <c r="D5" s="157" t="s">
        <v>23</v>
      </c>
      <c r="E5" s="158" t="s">
        <v>24</v>
      </c>
      <c r="F5" s="158" t="s">
        <v>25</v>
      </c>
      <c r="G5" s="158"/>
      <c r="H5" s="158"/>
      <c r="I5" s="158" t="s">
        <v>26</v>
      </c>
      <c r="J5" s="158" t="s">
        <v>27</v>
      </c>
      <c r="K5" s="158"/>
      <c r="L5" s="158" t="s">
        <v>28</v>
      </c>
      <c r="M5" s="158" t="s">
        <v>29</v>
      </c>
    </row>
    <row r="6" spans="1:19">
      <c r="A6" s="243" t="str">
        <f>B17</f>
        <v>ESTCAESS00_2h</v>
      </c>
      <c r="B6" s="243" t="str">
        <f>B26</f>
        <v>DUMDCAES000</v>
      </c>
      <c r="C6" s="243"/>
      <c r="D6" s="240" t="s">
        <v>30</v>
      </c>
      <c r="E6" s="251">
        <f>ELC_BulkEES_4h!G6</f>
        <v>60</v>
      </c>
      <c r="F6" s="252">
        <f>ELC_BulkEES_4h!H6</f>
        <v>0.52</v>
      </c>
      <c r="G6" s="387"/>
      <c r="H6" s="387"/>
      <c r="I6" s="286">
        <f>ELC_BulkEES_4h!P6</f>
        <v>0.066816</v>
      </c>
      <c r="J6" s="401"/>
      <c r="K6" s="402">
        <v>31.54</v>
      </c>
      <c r="L6" s="243"/>
      <c r="M6" s="285"/>
      <c r="Q6" s="405">
        <v>44.5175438596491</v>
      </c>
      <c r="R6" s="405">
        <v>33</v>
      </c>
      <c r="S6" s="405"/>
    </row>
    <row r="7" spans="1:19">
      <c r="A7" s="243"/>
      <c r="B7" s="243"/>
      <c r="C7" s="240" t="str">
        <f>"AUX_"&amp;A6</f>
        <v>AUX_ESTCAESS00_2h</v>
      </c>
      <c r="D7" s="240"/>
      <c r="E7" s="251"/>
      <c r="F7" s="251"/>
      <c r="G7" s="251">
        <v>1</v>
      </c>
      <c r="H7" s="243"/>
      <c r="I7" s="251"/>
      <c r="J7" s="281"/>
      <c r="K7" s="251"/>
      <c r="L7" s="243"/>
      <c r="M7" s="285"/>
      <c r="Q7" s="288"/>
      <c r="R7" s="288"/>
      <c r="S7" s="288"/>
    </row>
    <row r="8" spans="1:19">
      <c r="A8" s="246" t="str">
        <f>B18</f>
        <v>P_ESTCAESS00_2h</v>
      </c>
      <c r="B8" s="246" t="s">
        <v>31</v>
      </c>
      <c r="C8" s="246"/>
      <c r="D8" s="246" t="str">
        <f>B25</f>
        <v>AUX_ESTCAESS00_2h</v>
      </c>
      <c r="E8" s="211">
        <f>E6</f>
        <v>60</v>
      </c>
      <c r="F8" s="388"/>
      <c r="G8" s="246"/>
      <c r="H8" s="246"/>
      <c r="I8" s="280">
        <f>ELC_BulkEES_4h!P18</f>
        <v>21.7385</v>
      </c>
      <c r="J8" s="245"/>
      <c r="K8" s="248">
        <v>31.54</v>
      </c>
      <c r="L8" s="245"/>
      <c r="M8" s="245"/>
      <c r="N8" s="288">
        <v>1</v>
      </c>
      <c r="O8" s="288"/>
      <c r="P8" s="288"/>
      <c r="Q8" s="405">
        <v>44.5175438596491</v>
      </c>
      <c r="R8" s="405">
        <v>33</v>
      </c>
      <c r="S8" s="288"/>
    </row>
    <row r="9" spans="1:19">
      <c r="A9" s="240" t="str">
        <f>B19</f>
        <v>DUMDCAES00</v>
      </c>
      <c r="B9" s="240" t="s">
        <v>30</v>
      </c>
      <c r="C9" s="240"/>
      <c r="D9" s="240"/>
      <c r="E9" s="389"/>
      <c r="F9" s="390"/>
      <c r="G9" s="391">
        <f>'NOINPUT-Input_DATA'!P26/('NOINPUT-Input_DATA'!$P$26+'NOINPUT-Input_DATA'!$Q$26)</f>
        <v>0.368715083798883</v>
      </c>
      <c r="H9" s="240"/>
      <c r="I9" s="389"/>
      <c r="J9" s="389"/>
      <c r="K9" s="389">
        <v>1</v>
      </c>
      <c r="L9" s="240"/>
      <c r="M9" s="403"/>
      <c r="Q9" s="405">
        <v>44.5175438596491</v>
      </c>
      <c r="R9" s="405">
        <v>33</v>
      </c>
      <c r="S9" s="288"/>
    </row>
    <row r="10" ht="14.5" spans="1:13">
      <c r="A10" s="392"/>
      <c r="B10" s="240" t="s">
        <v>32</v>
      </c>
      <c r="C10" s="240"/>
      <c r="D10" s="240"/>
      <c r="E10" s="389"/>
      <c r="F10" s="389"/>
      <c r="G10" s="391">
        <f>'NOINPUT-Input_DATA'!Q26/('NOINPUT-Input_DATA'!$P$26+'NOINPUT-Input_DATA'!$Q$26)</f>
        <v>0.631284916201117</v>
      </c>
      <c r="H10" s="240"/>
      <c r="I10" s="389"/>
      <c r="J10" s="389"/>
      <c r="K10" s="389"/>
      <c r="L10" s="240"/>
      <c r="M10" s="403"/>
    </row>
    <row r="11" ht="14.5" spans="1:13">
      <c r="A11" s="393"/>
      <c r="B11" s="394"/>
      <c r="C11" s="394"/>
      <c r="D11" s="395" t="str">
        <f>B26</f>
        <v>DUMDCAES000</v>
      </c>
      <c r="E11" s="396"/>
      <c r="F11" s="396"/>
      <c r="G11" s="396"/>
      <c r="H11" s="397">
        <v>1</v>
      </c>
      <c r="I11" s="396"/>
      <c r="J11" s="396"/>
      <c r="K11" s="396"/>
      <c r="L11" s="394"/>
      <c r="M11" s="397"/>
    </row>
    <row r="12" spans="1:13">
      <c r="A12" s="159"/>
      <c r="B12" s="45"/>
      <c r="C12" s="45"/>
      <c r="D12" s="45"/>
      <c r="E12" s="160"/>
      <c r="F12" s="160"/>
      <c r="G12" s="161"/>
      <c r="H12" s="160"/>
      <c r="I12" s="160"/>
      <c r="J12" s="210"/>
      <c r="K12" s="160"/>
      <c r="L12" s="236"/>
      <c r="M12" s="371"/>
    </row>
    <row r="13" spans="1:11">
      <c r="A13" s="159"/>
      <c r="B13" s="45"/>
      <c r="C13" s="45"/>
      <c r="D13" s="45"/>
      <c r="E13" s="211"/>
      <c r="F13" s="211"/>
      <c r="G13" s="325"/>
      <c r="H13" s="236"/>
      <c r="I13" s="356"/>
      <c r="J13" s="160"/>
      <c r="K13" s="236"/>
    </row>
    <row r="14" ht="13" spans="1:12">
      <c r="A14" s="193" t="s">
        <v>33</v>
      </c>
      <c r="B14" s="193"/>
      <c r="C14" s="194"/>
      <c r="D14" s="194"/>
      <c r="E14" s="194"/>
      <c r="F14" s="194"/>
      <c r="G14" s="194"/>
      <c r="H14" s="194"/>
      <c r="K14" s="160"/>
      <c r="L14" s="236"/>
    </row>
    <row r="15" ht="13" spans="1:12">
      <c r="A15" s="195" t="s">
        <v>34</v>
      </c>
      <c r="B15" s="195" t="s">
        <v>4</v>
      </c>
      <c r="C15" s="195" t="s">
        <v>35</v>
      </c>
      <c r="D15" s="195" t="s">
        <v>36</v>
      </c>
      <c r="E15" s="195" t="s">
        <v>37</v>
      </c>
      <c r="F15" s="195" t="s">
        <v>38</v>
      </c>
      <c r="G15" s="195" t="s">
        <v>39</v>
      </c>
      <c r="H15" s="195" t="s">
        <v>40</v>
      </c>
      <c r="K15" s="160"/>
      <c r="L15" s="236"/>
    </row>
    <row r="16" ht="25.75" spans="1:11">
      <c r="A16" s="196" t="s">
        <v>41</v>
      </c>
      <c r="B16" s="196" t="s">
        <v>42</v>
      </c>
      <c r="C16" s="196" t="s">
        <v>43</v>
      </c>
      <c r="D16" s="196" t="s">
        <v>44</v>
      </c>
      <c r="E16" s="196" t="s">
        <v>45</v>
      </c>
      <c r="F16" s="196" t="s">
        <v>46</v>
      </c>
      <c r="G16" s="196" t="s">
        <v>47</v>
      </c>
      <c r="H16" s="196" t="s">
        <v>48</v>
      </c>
      <c r="I16" s="245"/>
      <c r="J16" s="248"/>
      <c r="K16" s="236"/>
    </row>
    <row r="17" spans="1:8">
      <c r="A17" s="197" t="s">
        <v>49</v>
      </c>
      <c r="B17" s="198" t="s">
        <v>50</v>
      </c>
      <c r="C17" s="197" t="s">
        <v>51</v>
      </c>
      <c r="D17" s="199" t="s">
        <v>52</v>
      </c>
      <c r="E17" s="255" t="s">
        <v>53</v>
      </c>
      <c r="F17" s="199" t="s">
        <v>54</v>
      </c>
      <c r="G17" s="199" t="s">
        <v>55</v>
      </c>
      <c r="H17" s="327"/>
    </row>
    <row r="18" ht="14.5" spans="1:21">
      <c r="A18" s="197" t="s">
        <v>56</v>
      </c>
      <c r="B18" s="198" t="str">
        <f>"P_"&amp;B17</f>
        <v>P_ESTCAESS00_2h</v>
      </c>
      <c r="C18" s="197" t="str">
        <f>C17&amp;" (accompanying tech to represent power)"</f>
        <v>BY-Diabatic CAES ELC Storage: DayNite (accompanying tech to represent power)</v>
      </c>
      <c r="D18" s="199" t="s">
        <v>52</v>
      </c>
      <c r="E18" s="198" t="s">
        <v>57</v>
      </c>
      <c r="F18" s="199" t="s">
        <v>54</v>
      </c>
      <c r="G18" s="199" t="s">
        <v>55</v>
      </c>
      <c r="H18" s="194"/>
      <c r="I18" s="365"/>
      <c r="J18" s="365"/>
      <c r="K18" s="365"/>
      <c r="L18" s="365"/>
      <c r="M18" s="365"/>
      <c r="N18" s="365"/>
      <c r="O18" s="365"/>
      <c r="P18" s="365"/>
      <c r="Q18" s="365"/>
      <c r="U18" s="365"/>
    </row>
    <row r="19" ht="14.5" spans="1:18">
      <c r="A19" s="295" t="s">
        <v>56</v>
      </c>
      <c r="B19" s="295" t="s">
        <v>58</v>
      </c>
      <c r="C19" s="295" t="s">
        <v>59</v>
      </c>
      <c r="D19" s="332" t="s">
        <v>52</v>
      </c>
      <c r="E19" s="295" t="s">
        <v>60</v>
      </c>
      <c r="F19" s="332" t="s">
        <v>54</v>
      </c>
      <c r="G19" s="199" t="s">
        <v>55</v>
      </c>
      <c r="H19" s="333"/>
      <c r="R19" s="365"/>
    </row>
    <row r="20" ht="14.5" spans="1:18">
      <c r="A20" s="45"/>
      <c r="B20" s="37"/>
      <c r="C20" s="37"/>
      <c r="D20" s="45"/>
      <c r="E20" s="45"/>
      <c r="F20" s="45"/>
      <c r="G20" s="159"/>
      <c r="H20" s="45"/>
      <c r="R20" s="365"/>
    </row>
    <row r="21" ht="14.5" spans="1:18">
      <c r="A21" s="45"/>
      <c r="B21" s="37"/>
      <c r="C21" s="37"/>
      <c r="D21" s="45"/>
      <c r="E21" s="45"/>
      <c r="F21" s="45"/>
      <c r="G21" s="159"/>
      <c r="H21" s="45"/>
      <c r="R21" s="365"/>
    </row>
    <row r="22" ht="14.5" spans="1:18">
      <c r="A22" s="193" t="s">
        <v>61</v>
      </c>
      <c r="B22" s="206"/>
      <c r="C22" s="206"/>
      <c r="D22" s="206"/>
      <c r="E22" s="206"/>
      <c r="F22" s="206"/>
      <c r="G22" s="206"/>
      <c r="H22" s="206"/>
      <c r="R22" s="365"/>
    </row>
    <row r="23" ht="14.5" spans="1:18">
      <c r="A23" s="207" t="s">
        <v>62</v>
      </c>
      <c r="B23" s="207" t="s">
        <v>63</v>
      </c>
      <c r="C23" s="207" t="s">
        <v>64</v>
      </c>
      <c r="D23" s="208" t="s">
        <v>65</v>
      </c>
      <c r="E23" s="208" t="s">
        <v>66</v>
      </c>
      <c r="F23" s="208" t="s">
        <v>67</v>
      </c>
      <c r="G23" s="208" t="s">
        <v>68</v>
      </c>
      <c r="H23" s="208" t="s">
        <v>69</v>
      </c>
      <c r="R23" s="365"/>
    </row>
    <row r="24" ht="38.25" spans="1:18">
      <c r="A24" s="209" t="s">
        <v>70</v>
      </c>
      <c r="B24" s="209" t="s">
        <v>71</v>
      </c>
      <c r="C24" s="209" t="s">
        <v>72</v>
      </c>
      <c r="D24" s="209" t="s">
        <v>65</v>
      </c>
      <c r="E24" s="209" t="s">
        <v>73</v>
      </c>
      <c r="F24" s="209" t="s">
        <v>74</v>
      </c>
      <c r="G24" s="209" t="s">
        <v>75</v>
      </c>
      <c r="H24" s="209" t="s">
        <v>76</v>
      </c>
      <c r="I24" s="45"/>
      <c r="J24" s="45"/>
      <c r="K24" s="45"/>
      <c r="L24" s="159"/>
      <c r="M24" s="45"/>
      <c r="N24" s="45"/>
      <c r="O24" s="45"/>
      <c r="P24" s="45"/>
      <c r="R24" s="365"/>
    </row>
    <row r="25" ht="14.5" spans="1:18">
      <c r="A25" s="398" t="s">
        <v>77</v>
      </c>
      <c r="B25" s="398" t="str">
        <f>"AUX_"&amp;B17</f>
        <v>AUX_ESTCAESS00_2h</v>
      </c>
      <c r="C25" s="398" t="str">
        <f>"Auxiliary input for "&amp;C17</f>
        <v>Auxiliary input for BY-Diabatic CAES ELC Storage: DayNite</v>
      </c>
      <c r="D25" s="398" t="s">
        <v>52</v>
      </c>
      <c r="E25" s="399" t="s">
        <v>78</v>
      </c>
      <c r="F25" s="398" t="s">
        <v>54</v>
      </c>
      <c r="G25" s="398"/>
      <c r="H25" s="398"/>
      <c r="I25" s="45"/>
      <c r="J25" s="45"/>
      <c r="K25" s="45"/>
      <c r="L25" s="159"/>
      <c r="M25" s="45"/>
      <c r="N25" s="45"/>
      <c r="O25" s="45"/>
      <c r="P25" s="45"/>
      <c r="R25" s="365"/>
    </row>
    <row r="26" ht="14.5" spans="1:16">
      <c r="A26" s="333" t="s">
        <v>55</v>
      </c>
      <c r="B26" s="379" t="s">
        <v>79</v>
      </c>
      <c r="C26" s="379" t="s">
        <v>80</v>
      </c>
      <c r="D26" s="379" t="s">
        <v>52</v>
      </c>
      <c r="E26" s="265"/>
      <c r="F26" s="379" t="s">
        <v>54</v>
      </c>
      <c r="G26" s="379"/>
      <c r="H26" s="379"/>
      <c r="I26" s="365"/>
      <c r="J26" s="365"/>
      <c r="K26" s="365"/>
      <c r="L26" s="365"/>
      <c r="M26" s="365"/>
      <c r="N26" s="365"/>
      <c r="O26" s="365"/>
      <c r="P26" s="365"/>
    </row>
    <row r="27" ht="14.5" spans="9:16">
      <c r="I27" s="365"/>
      <c r="J27" s="365"/>
      <c r="K27" s="365"/>
      <c r="L27" s="365"/>
      <c r="M27" s="365"/>
      <c r="N27" s="365"/>
      <c r="O27" s="365"/>
      <c r="P27" s="365"/>
    </row>
    <row r="35" ht="13" spans="7:20">
      <c r="G35" s="154"/>
      <c r="H35" s="386" t="s">
        <v>3</v>
      </c>
      <c r="J35" s="154"/>
      <c r="K35" s="154"/>
      <c r="L35" s="154"/>
      <c r="S35" s="305"/>
      <c r="T35" s="305"/>
    </row>
    <row r="36" ht="13" spans="4:20">
      <c r="D36" s="400"/>
      <c r="E36" s="155" t="s">
        <v>4</v>
      </c>
      <c r="F36" s="155" t="s">
        <v>5</v>
      </c>
      <c r="G36" s="155" t="s">
        <v>6</v>
      </c>
      <c r="H36" s="155" t="s">
        <v>7</v>
      </c>
      <c r="I36" s="404" t="s">
        <v>81</v>
      </c>
      <c r="J36" s="232"/>
      <c r="K36" s="232"/>
      <c r="L36" s="232"/>
      <c r="M36" s="232"/>
      <c r="N36" s="232"/>
      <c r="O36" s="232"/>
      <c r="P36" s="232"/>
      <c r="Q36" s="232"/>
      <c r="R36" s="288"/>
      <c r="S36" s="306"/>
      <c r="T36" s="306"/>
    </row>
    <row r="37" ht="38.25" spans="4:20">
      <c r="D37" s="400"/>
      <c r="E37" s="157" t="s">
        <v>20</v>
      </c>
      <c r="F37" s="157" t="s">
        <v>21</v>
      </c>
      <c r="G37" s="157" t="s">
        <v>22</v>
      </c>
      <c r="H37" s="157" t="s">
        <v>23</v>
      </c>
      <c r="I37" s="158" t="s">
        <v>24</v>
      </c>
      <c r="J37" s="158"/>
      <c r="K37" s="158"/>
      <c r="L37" s="158"/>
      <c r="M37" s="158"/>
      <c r="N37" s="158"/>
      <c r="O37" s="158"/>
      <c r="P37" s="158"/>
      <c r="Q37" s="158"/>
      <c r="S37" s="307"/>
      <c r="T37" s="307"/>
    </row>
    <row r="38" spans="4:20">
      <c r="D38" s="400"/>
      <c r="E38" s="243" t="s">
        <v>50</v>
      </c>
      <c r="F38" s="243" t="s">
        <v>79</v>
      </c>
      <c r="G38" s="243"/>
      <c r="H38" s="240" t="s">
        <v>30</v>
      </c>
      <c r="I38" s="251">
        <v>2</v>
      </c>
      <c r="J38" s="252"/>
      <c r="K38" s="387"/>
      <c r="L38" s="387"/>
      <c r="M38" s="286"/>
      <c r="N38" s="401"/>
      <c r="O38" s="402"/>
      <c r="P38" s="243"/>
      <c r="Q38" s="285"/>
      <c r="S38" s="307"/>
      <c r="T38" s="307"/>
    </row>
    <row r="39" spans="1:17">
      <c r="A39" s="45"/>
      <c r="B39" s="45"/>
      <c r="C39" s="45"/>
      <c r="D39" s="400"/>
      <c r="E39" s="243"/>
      <c r="F39" s="243"/>
      <c r="G39" s="240" t="s">
        <v>82</v>
      </c>
      <c r="H39" s="240"/>
      <c r="I39" s="251"/>
      <c r="J39" s="251"/>
      <c r="K39" s="251"/>
      <c r="L39" s="243"/>
      <c r="M39" s="251"/>
      <c r="N39" s="281"/>
      <c r="O39" s="251"/>
      <c r="P39" s="243"/>
      <c r="Q39" s="285"/>
    </row>
    <row r="40" spans="1:18">
      <c r="A40" s="45"/>
      <c r="B40" s="45"/>
      <c r="C40" s="45"/>
      <c r="D40" s="400"/>
      <c r="E40" s="246" t="s">
        <v>83</v>
      </c>
      <c r="F40" s="246" t="s">
        <v>31</v>
      </c>
      <c r="G40" s="246"/>
      <c r="H40" s="246" t="s">
        <v>82</v>
      </c>
      <c r="I40" s="211">
        <v>2</v>
      </c>
      <c r="J40" s="388"/>
      <c r="K40" s="246"/>
      <c r="L40" s="246"/>
      <c r="M40" s="280"/>
      <c r="N40" s="245"/>
      <c r="O40" s="248"/>
      <c r="P40" s="245"/>
      <c r="Q40" s="245"/>
      <c r="R40" s="288"/>
    </row>
    <row r="41" spans="11:16">
      <c r="K41" s="305"/>
      <c r="L41" s="305"/>
      <c r="M41" s="305"/>
      <c r="N41" s="305"/>
      <c r="O41" s="305"/>
      <c r="P41" s="305"/>
    </row>
    <row r="42" ht="13" spans="11:16">
      <c r="K42" s="306"/>
      <c r="L42" s="306"/>
      <c r="M42" s="306"/>
      <c r="N42" s="306"/>
      <c r="O42" s="306"/>
      <c r="P42" s="306"/>
    </row>
    <row r="43" spans="11:16">
      <c r="K43" s="307"/>
      <c r="L43" s="307"/>
      <c r="M43" s="307"/>
      <c r="N43" s="307"/>
      <c r="O43" s="307"/>
      <c r="P43" s="307"/>
    </row>
    <row r="44" spans="11:16">
      <c r="K44" s="307"/>
      <c r="L44" s="307"/>
      <c r="M44" s="307"/>
      <c r="N44" s="307"/>
      <c r="O44" s="307"/>
      <c r="P44" s="307"/>
    </row>
    <row r="47" s="305" customFormat="1" spans="1:20">
      <c r="A47" s="151"/>
      <c r="B47" s="151"/>
      <c r="C47" s="151"/>
      <c r="D47" s="151"/>
      <c r="E47" s="151"/>
      <c r="F47" s="151"/>
      <c r="G47" s="151"/>
      <c r="H47" s="151"/>
      <c r="I47" s="151"/>
      <c r="J47" s="151"/>
      <c r="K47" s="151"/>
      <c r="L47" s="151"/>
      <c r="M47" s="151"/>
      <c r="N47" s="151"/>
      <c r="O47" s="151"/>
      <c r="P47" s="151"/>
      <c r="Q47" s="151"/>
      <c r="R47" s="151"/>
      <c r="S47" s="151"/>
      <c r="T47" s="151"/>
    </row>
    <row r="48" s="306" customFormat="1" ht="15" customHeight="1" spans="1:20">
      <c r="A48" s="151"/>
      <c r="B48" s="151"/>
      <c r="C48" s="151"/>
      <c r="D48" s="151"/>
      <c r="E48" s="151"/>
      <c r="F48" s="151"/>
      <c r="G48" s="151"/>
      <c r="H48" s="151"/>
      <c r="I48" s="151"/>
      <c r="J48" s="151"/>
      <c r="K48" s="151"/>
      <c r="L48" s="151"/>
      <c r="M48" s="151"/>
      <c r="N48" s="151"/>
      <c r="O48" s="151"/>
      <c r="P48" s="151"/>
      <c r="Q48" s="151"/>
      <c r="R48" s="151"/>
      <c r="S48" s="151"/>
      <c r="T48" s="151"/>
    </row>
    <row r="49" s="307" customFormat="1" spans="1:20">
      <c r="A49" s="151"/>
      <c r="B49" s="151"/>
      <c r="C49" s="151"/>
      <c r="D49" s="151"/>
      <c r="E49" s="151"/>
      <c r="F49" s="151"/>
      <c r="G49" s="151"/>
      <c r="H49" s="151"/>
      <c r="I49" s="151"/>
      <c r="J49" s="151"/>
      <c r="K49" s="151"/>
      <c r="L49" s="151"/>
      <c r="M49" s="151"/>
      <c r="N49" s="151"/>
      <c r="O49" s="151"/>
      <c r="P49" s="151"/>
      <c r="Q49" s="151"/>
      <c r="R49" s="151"/>
      <c r="S49" s="151"/>
      <c r="T49" s="151"/>
    </row>
    <row r="50" s="307" customFormat="1" spans="1:20">
      <c r="A50" s="151"/>
      <c r="B50" s="151"/>
      <c r="C50" s="151"/>
      <c r="D50" s="151"/>
      <c r="E50" s="151"/>
      <c r="F50" s="151"/>
      <c r="G50" s="151"/>
      <c r="H50" s="151"/>
      <c r="I50" s="151"/>
      <c r="J50" s="151"/>
      <c r="K50" s="151"/>
      <c r="L50" s="151"/>
      <c r="M50" s="151"/>
      <c r="N50" s="151"/>
      <c r="O50" s="151"/>
      <c r="P50" s="151"/>
      <c r="Q50" s="151"/>
      <c r="R50" s="151"/>
      <c r="S50" s="151"/>
      <c r="T50" s="151"/>
    </row>
    <row r="53" spans="9:10">
      <c r="I53" s="305"/>
      <c r="J53" s="305"/>
    </row>
    <row r="54" ht="13" spans="9:10">
      <c r="I54" s="306"/>
      <c r="J54" s="306"/>
    </row>
    <row r="55" spans="9:10">
      <c r="I55" s="307"/>
      <c r="J55" s="307"/>
    </row>
    <row r="56" spans="1:10">
      <c r="A56" s="307"/>
      <c r="B56" s="307"/>
      <c r="C56" s="307"/>
      <c r="D56" s="307"/>
      <c r="E56" s="307"/>
      <c r="F56" s="307"/>
      <c r="G56" s="307"/>
      <c r="H56" s="307"/>
      <c r="I56" s="307"/>
      <c r="J56" s="307"/>
    </row>
  </sheetData>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2"/>
  <sheetViews>
    <sheetView tabSelected="1" zoomScale="70" zoomScaleNormal="70" workbookViewId="0">
      <selection activeCell="K30" sqref="K30"/>
    </sheetView>
  </sheetViews>
  <sheetFormatPr defaultColWidth="9" defaultRowHeight="12.5"/>
  <cols>
    <col min="2" max="2" width="39.2818181818182" customWidth="1"/>
    <col min="3" max="3" width="29.8545454545455" customWidth="1"/>
    <col min="4" max="4" width="54.1363636363636" customWidth="1"/>
    <col min="5" max="5" width="13" customWidth="1"/>
    <col min="6" max="6" width="16.1363636363636" customWidth="1"/>
    <col min="7" max="7" width="25" customWidth="1"/>
    <col min="14" max="14" width="8.57272727272727" customWidth="1"/>
    <col min="15" max="15" width="11.1363636363636" customWidth="1"/>
  </cols>
  <sheetData>
    <row r="1" ht="30" spans="1:1">
      <c r="A1" s="99" t="s">
        <v>236</v>
      </c>
    </row>
    <row r="2" ht="14.5" spans="5:10">
      <c r="E2" s="100" t="s">
        <v>3</v>
      </c>
      <c r="F2" s="100"/>
      <c r="G2" s="101"/>
      <c r="H2" s="101"/>
      <c r="I2" s="101"/>
      <c r="J2" s="101"/>
    </row>
    <row r="3" ht="25" spans="2:16">
      <c r="B3" s="102" t="s">
        <v>4</v>
      </c>
      <c r="C3" s="102" t="s">
        <v>35</v>
      </c>
      <c r="D3" s="102" t="s">
        <v>5</v>
      </c>
      <c r="E3" s="102" t="s">
        <v>7</v>
      </c>
      <c r="F3" s="103" t="s">
        <v>17</v>
      </c>
      <c r="G3" s="103" t="s">
        <v>197</v>
      </c>
      <c r="H3" s="103" t="s">
        <v>13</v>
      </c>
      <c r="I3" s="103" t="s">
        <v>12</v>
      </c>
      <c r="J3" s="103" t="s">
        <v>14</v>
      </c>
      <c r="K3" s="138" t="s">
        <v>18</v>
      </c>
      <c r="L3" s="139" t="s">
        <v>19</v>
      </c>
      <c r="M3" s="140" t="s">
        <v>8</v>
      </c>
      <c r="N3" s="141" t="s">
        <v>237</v>
      </c>
      <c r="O3" s="140" t="s">
        <v>238</v>
      </c>
      <c r="P3" s="142"/>
    </row>
    <row r="4" ht="13.25" spans="2:13">
      <c r="B4" s="104"/>
      <c r="C4" s="104"/>
      <c r="D4" s="104"/>
      <c r="E4" s="104" t="s">
        <v>239</v>
      </c>
      <c r="F4" s="105"/>
      <c r="G4" s="105" t="s">
        <v>240</v>
      </c>
      <c r="H4" s="105" t="s">
        <v>241</v>
      </c>
      <c r="I4" s="105" t="s">
        <v>241</v>
      </c>
      <c r="J4" s="105" t="s">
        <v>202</v>
      </c>
      <c r="K4" s="143"/>
      <c r="L4" s="143"/>
      <c r="M4" s="144"/>
    </row>
    <row r="5" s="98" customFormat="1" ht="29" spans="2:13">
      <c r="B5" s="106" t="s">
        <v>147</v>
      </c>
      <c r="C5" s="107" t="s">
        <v>242</v>
      </c>
      <c r="D5" s="108" t="s">
        <v>30</v>
      </c>
      <c r="E5" s="109" t="s">
        <v>30</v>
      </c>
      <c r="F5" s="108">
        <v>0.9683</v>
      </c>
      <c r="G5" s="108">
        <v>0.0001</v>
      </c>
      <c r="H5" s="110">
        <f>1.45*2.64</f>
        <v>3.828</v>
      </c>
      <c r="I5" s="108">
        <v>1e-5</v>
      </c>
      <c r="J5" s="108">
        <v>31.536</v>
      </c>
      <c r="M5" s="145">
        <v>10</v>
      </c>
    </row>
    <row r="6" ht="14.5" spans="1:15">
      <c r="A6" s="111"/>
      <c r="B6" s="112" t="s">
        <v>243</v>
      </c>
      <c r="C6" s="113" t="s">
        <v>244</v>
      </c>
      <c r="D6" s="114" t="s">
        <v>30</v>
      </c>
      <c r="E6" s="115" t="str">
        <f>E7</f>
        <v>EUCAPDUM</v>
      </c>
      <c r="F6" s="116">
        <v>1</v>
      </c>
      <c r="G6" s="116">
        <v>0.0001</v>
      </c>
      <c r="H6" s="117"/>
      <c r="I6" s="116">
        <v>1e-5</v>
      </c>
      <c r="J6" s="115">
        <v>31.536</v>
      </c>
      <c r="M6" s="146">
        <v>10</v>
      </c>
      <c r="O6">
        <v>1</v>
      </c>
    </row>
    <row r="7" ht="14.5" spans="2:15">
      <c r="B7" s="112" t="s">
        <v>245</v>
      </c>
      <c r="C7" s="118" t="s">
        <v>246</v>
      </c>
      <c r="D7" s="119"/>
      <c r="E7" s="120" t="str">
        <f t="shared" ref="E7:E15" si="0">C34</f>
        <v>EUCAPDUM</v>
      </c>
      <c r="F7" s="119"/>
      <c r="G7" s="121"/>
      <c r="H7" s="121"/>
      <c r="I7" s="121"/>
      <c r="J7" s="121">
        <v>31.536</v>
      </c>
      <c r="K7" s="147">
        <v>0.0001</v>
      </c>
      <c r="L7" s="147">
        <v>0.0001</v>
      </c>
      <c r="M7" s="146">
        <v>10</v>
      </c>
      <c r="N7" s="147">
        <v>0.0001</v>
      </c>
      <c r="O7" s="146">
        <v>1</v>
      </c>
    </row>
    <row r="8" ht="14.5" spans="2:15">
      <c r="B8" s="122" t="str">
        <f t="shared" ref="B8:C15" si="1">C23</f>
        <v>ELE_VAR_1USE</v>
      </c>
      <c r="C8" s="118" t="str">
        <f t="shared" si="1"/>
        <v>Electricity from VAR RES and VAR IMP Directly Useful</v>
      </c>
      <c r="D8" s="119"/>
      <c r="E8" s="120" t="str">
        <f t="shared" si="0"/>
        <v>EUVAR1DUM</v>
      </c>
      <c r="F8" s="119"/>
      <c r="G8" s="121"/>
      <c r="H8" s="121"/>
      <c r="I8" s="121"/>
      <c r="J8" s="121">
        <v>31.536</v>
      </c>
      <c r="K8" s="147">
        <v>0.0001</v>
      </c>
      <c r="L8" s="147">
        <v>0.0001</v>
      </c>
      <c r="M8" s="146">
        <v>10</v>
      </c>
      <c r="N8" s="147">
        <v>0.0001</v>
      </c>
      <c r="O8" s="146">
        <v>1</v>
      </c>
    </row>
    <row r="9" ht="14.5" spans="2:15">
      <c r="B9" s="122" t="str">
        <f t="shared" si="1"/>
        <v>ELE_VAR_T1</v>
      </c>
      <c r="C9" s="118" t="str">
        <f t="shared" si="1"/>
        <v>Var Use Regression Term1</v>
      </c>
      <c r="D9" s="119"/>
      <c r="E9" s="120" t="str">
        <f t="shared" si="0"/>
        <v>EUVART1DUM</v>
      </c>
      <c r="F9" s="119"/>
      <c r="G9" s="121"/>
      <c r="H9" s="121"/>
      <c r="I9" s="121"/>
      <c r="J9" s="121">
        <v>31.536</v>
      </c>
      <c r="K9" s="147">
        <v>0.0001</v>
      </c>
      <c r="L9" s="147">
        <v>0.0001</v>
      </c>
      <c r="M9" s="146">
        <v>10</v>
      </c>
      <c r="N9" s="147">
        <v>0.0001</v>
      </c>
      <c r="O9" s="146">
        <v>1</v>
      </c>
    </row>
    <row r="10" ht="14.5" spans="2:15">
      <c r="B10" s="122" t="str">
        <f t="shared" si="1"/>
        <v>ELE_VAR_T2</v>
      </c>
      <c r="C10" s="118" t="str">
        <f t="shared" si="1"/>
        <v>Var Use Regression Term2</v>
      </c>
      <c r="D10" s="119"/>
      <c r="E10" s="120" t="str">
        <f t="shared" si="0"/>
        <v>EUVART2DUM</v>
      </c>
      <c r="F10" s="119"/>
      <c r="G10" s="121"/>
      <c r="H10" s="121"/>
      <c r="I10" s="121"/>
      <c r="J10" s="121">
        <v>31.536</v>
      </c>
      <c r="K10" s="147">
        <v>0.0001</v>
      </c>
      <c r="L10" s="147">
        <v>0.0001</v>
      </c>
      <c r="M10" s="146">
        <v>10</v>
      </c>
      <c r="N10" s="147">
        <v>0.0001</v>
      </c>
      <c r="O10" s="146">
        <v>1</v>
      </c>
    </row>
    <row r="11" ht="14.5" spans="2:15">
      <c r="B11" s="122" t="str">
        <f t="shared" si="1"/>
        <v>ELE_VAR_2EXC</v>
      </c>
      <c r="C11" s="118" t="str">
        <f t="shared" si="1"/>
        <v>Electricity from VAR RES and VAR IMP Excess</v>
      </c>
      <c r="D11" s="119"/>
      <c r="E11" s="120" t="str">
        <f t="shared" si="0"/>
        <v>EUVAR2DUM</v>
      </c>
      <c r="F11" s="119"/>
      <c r="G11" s="121"/>
      <c r="H11" s="121"/>
      <c r="I11" s="121"/>
      <c r="J11" s="121">
        <v>31.536</v>
      </c>
      <c r="K11" s="147">
        <v>0.0001</v>
      </c>
      <c r="L11" s="147">
        <v>0.0001</v>
      </c>
      <c r="M11" s="146">
        <v>10</v>
      </c>
      <c r="N11" s="147">
        <v>0.0001</v>
      </c>
      <c r="O11" s="146">
        <v>1</v>
      </c>
    </row>
    <row r="12" ht="14.5" spans="2:15">
      <c r="B12" s="122" t="str">
        <f t="shared" si="1"/>
        <v>ELE_VAR_3RES</v>
      </c>
      <c r="C12" s="118" t="str">
        <f t="shared" si="1"/>
        <v>Electricity from VAR RES Total</v>
      </c>
      <c r="D12" s="119"/>
      <c r="E12" s="120" t="str">
        <f t="shared" si="0"/>
        <v>EUVAR3DUM</v>
      </c>
      <c r="F12" s="119"/>
      <c r="G12" s="121"/>
      <c r="H12" s="121"/>
      <c r="I12" s="121"/>
      <c r="J12" s="121">
        <v>31.536</v>
      </c>
      <c r="K12" s="147">
        <v>0.0001</v>
      </c>
      <c r="L12" s="147">
        <v>0.0001</v>
      </c>
      <c r="M12" s="146">
        <v>10</v>
      </c>
      <c r="N12" s="147">
        <v>0.0001</v>
      </c>
      <c r="O12" s="146">
        <v>1</v>
      </c>
    </row>
    <row r="13" ht="14.5" spans="2:15">
      <c r="B13" s="122" t="str">
        <f t="shared" si="1"/>
        <v>ELE_VAR_3WIWA</v>
      </c>
      <c r="C13" s="118" t="str">
        <f t="shared" si="1"/>
        <v>Electricity from VAR Wind and Wave</v>
      </c>
      <c r="D13" s="119"/>
      <c r="E13" s="120" t="str">
        <f t="shared" si="0"/>
        <v>EUVAR3WIWADUM</v>
      </c>
      <c r="F13" s="119"/>
      <c r="G13" s="121"/>
      <c r="H13" s="121"/>
      <c r="I13" s="121"/>
      <c r="J13" s="121">
        <v>31.536</v>
      </c>
      <c r="K13" s="147">
        <v>0.0001</v>
      </c>
      <c r="L13" s="147">
        <v>0.0001</v>
      </c>
      <c r="M13" s="146">
        <v>10</v>
      </c>
      <c r="N13" s="147">
        <v>0.0001</v>
      </c>
      <c r="O13" s="146">
        <v>1</v>
      </c>
    </row>
    <row r="14" ht="14.5" spans="2:15">
      <c r="B14" s="122" t="str">
        <f t="shared" si="1"/>
        <v>ELE_VAR_4IMP</v>
      </c>
      <c r="C14" s="118" t="str">
        <f t="shared" si="1"/>
        <v>Electricity from VAR IMP Total</v>
      </c>
      <c r="D14" s="119"/>
      <c r="E14" s="120" t="str">
        <f t="shared" si="0"/>
        <v>EUVAR4DUM</v>
      </c>
      <c r="F14" s="119"/>
      <c r="G14" s="121"/>
      <c r="H14" s="121"/>
      <c r="I14" s="121"/>
      <c r="J14" s="121">
        <v>31.536</v>
      </c>
      <c r="K14" s="147">
        <v>0.0001</v>
      </c>
      <c r="L14" s="147">
        <v>0.0001</v>
      </c>
      <c r="M14" s="146">
        <v>10</v>
      </c>
      <c r="N14" s="147">
        <v>0.0001</v>
      </c>
      <c r="O14" s="146">
        <v>1</v>
      </c>
    </row>
    <row r="15" ht="14.5" spans="2:15">
      <c r="B15" s="122" t="str">
        <f t="shared" si="1"/>
        <v>ELE_VAR_5DSM</v>
      </c>
      <c r="C15" s="118" t="str">
        <f t="shared" si="1"/>
        <v>Electricity from Demand Side Management</v>
      </c>
      <c r="D15" s="119"/>
      <c r="E15" s="120" t="str">
        <f t="shared" si="0"/>
        <v>EUVAR5DUM</v>
      </c>
      <c r="F15" s="119"/>
      <c r="G15" s="121"/>
      <c r="H15" s="121"/>
      <c r="I15" s="121"/>
      <c r="J15" s="121">
        <v>31.536</v>
      </c>
      <c r="K15" s="147">
        <v>0.0001</v>
      </c>
      <c r="L15" s="147">
        <v>0.0001</v>
      </c>
      <c r="M15" s="146">
        <v>10</v>
      </c>
      <c r="N15" s="147">
        <v>0.0001</v>
      </c>
      <c r="O15" s="146">
        <v>1</v>
      </c>
    </row>
    <row r="17" spans="11:13">
      <c r="K17" s="148"/>
      <c r="L17" s="148"/>
      <c r="M17" s="148"/>
    </row>
    <row r="18" ht="13" spans="2:9">
      <c r="B18" s="123" t="s">
        <v>33</v>
      </c>
      <c r="C18" s="124"/>
      <c r="D18" s="124"/>
      <c r="E18" s="124"/>
      <c r="F18" s="124"/>
      <c r="G18" s="124"/>
      <c r="H18" s="124"/>
      <c r="I18" s="124"/>
    </row>
    <row r="19" ht="13" spans="2:9">
      <c r="B19" s="125" t="s">
        <v>34</v>
      </c>
      <c r="C19" s="126" t="s">
        <v>4</v>
      </c>
      <c r="D19" s="126" t="s">
        <v>35</v>
      </c>
      <c r="E19" s="126" t="s">
        <v>36</v>
      </c>
      <c r="F19" s="126" t="s">
        <v>37</v>
      </c>
      <c r="G19" s="126" t="s">
        <v>38</v>
      </c>
      <c r="H19" s="126" t="s">
        <v>39</v>
      </c>
      <c r="I19" s="149" t="s">
        <v>40</v>
      </c>
    </row>
    <row r="20" s="98" customFormat="1" ht="14.5" spans="2:9">
      <c r="B20" s="127" t="s">
        <v>147</v>
      </c>
      <c r="C20" s="128" t="s">
        <v>247</v>
      </c>
      <c r="D20" s="128" t="s">
        <v>242</v>
      </c>
      <c r="E20" s="128" t="s">
        <v>52</v>
      </c>
      <c r="F20" s="128" t="s">
        <v>57</v>
      </c>
      <c r="G20" s="128" t="s">
        <v>54</v>
      </c>
      <c r="H20" s="128"/>
      <c r="I20" s="128"/>
    </row>
    <row r="21" ht="14.5" spans="2:9">
      <c r="B21" s="129" t="s">
        <v>56</v>
      </c>
      <c r="C21" s="130" t="s">
        <v>243</v>
      </c>
      <c r="D21" s="131" t="s">
        <v>244</v>
      </c>
      <c r="E21" s="131" t="s">
        <v>52</v>
      </c>
      <c r="F21" s="131" t="s">
        <v>57</v>
      </c>
      <c r="G21" s="131" t="s">
        <v>54</v>
      </c>
      <c r="H21" s="130"/>
      <c r="I21" s="133"/>
    </row>
    <row r="22" spans="2:9">
      <c r="B22" s="129" t="s">
        <v>56</v>
      </c>
      <c r="C22" s="132" t="s">
        <v>245</v>
      </c>
      <c r="D22" s="133" t="s">
        <v>246</v>
      </c>
      <c r="E22" s="133" t="s">
        <v>52</v>
      </c>
      <c r="F22" s="133" t="s">
        <v>57</v>
      </c>
      <c r="G22" s="133" t="s">
        <v>54</v>
      </c>
      <c r="H22" s="133"/>
      <c r="I22" s="133"/>
    </row>
    <row r="23" spans="2:9">
      <c r="B23" s="129" t="s">
        <v>56</v>
      </c>
      <c r="C23" s="132" t="s">
        <v>248</v>
      </c>
      <c r="D23" s="133" t="s">
        <v>249</v>
      </c>
      <c r="E23" s="133" t="s">
        <v>52</v>
      </c>
      <c r="F23" s="133" t="s">
        <v>57</v>
      </c>
      <c r="G23" s="133" t="s">
        <v>54</v>
      </c>
      <c r="H23" s="133"/>
      <c r="I23" s="133"/>
    </row>
    <row r="24" spans="2:9">
      <c r="B24" s="129" t="s">
        <v>56</v>
      </c>
      <c r="C24" s="132" t="s">
        <v>250</v>
      </c>
      <c r="D24" s="129" t="s">
        <v>251</v>
      </c>
      <c r="E24" s="133" t="s">
        <v>52</v>
      </c>
      <c r="F24" s="133" t="s">
        <v>57</v>
      </c>
      <c r="G24" s="133" t="s">
        <v>54</v>
      </c>
      <c r="H24" s="133"/>
      <c r="I24" s="133"/>
    </row>
    <row r="25" spans="2:9">
      <c r="B25" s="129" t="s">
        <v>56</v>
      </c>
      <c r="C25" s="132" t="s">
        <v>252</v>
      </c>
      <c r="D25" s="129" t="s">
        <v>253</v>
      </c>
      <c r="E25" s="133" t="s">
        <v>52</v>
      </c>
      <c r="F25" s="133" t="s">
        <v>57</v>
      </c>
      <c r="G25" s="133" t="s">
        <v>54</v>
      </c>
      <c r="H25" s="133"/>
      <c r="I25" s="133"/>
    </row>
    <row r="26" spans="2:9">
      <c r="B26" s="129" t="s">
        <v>56</v>
      </c>
      <c r="C26" s="132" t="s">
        <v>254</v>
      </c>
      <c r="D26" s="133" t="s">
        <v>255</v>
      </c>
      <c r="E26" s="133" t="s">
        <v>52</v>
      </c>
      <c r="F26" s="133" t="s">
        <v>57</v>
      </c>
      <c r="G26" s="133" t="s">
        <v>54</v>
      </c>
      <c r="H26" s="133"/>
      <c r="I26" s="133"/>
    </row>
    <row r="27" spans="2:9">
      <c r="B27" s="129" t="s">
        <v>56</v>
      </c>
      <c r="C27" s="132" t="s">
        <v>256</v>
      </c>
      <c r="D27" s="133" t="s">
        <v>257</v>
      </c>
      <c r="E27" s="133" t="s">
        <v>52</v>
      </c>
      <c r="F27" s="133" t="s">
        <v>57</v>
      </c>
      <c r="G27" s="133" t="s">
        <v>54</v>
      </c>
      <c r="H27" s="133"/>
      <c r="I27" s="133"/>
    </row>
    <row r="28" spans="2:9">
      <c r="B28" s="129" t="s">
        <v>56</v>
      </c>
      <c r="C28" s="132" t="s">
        <v>258</v>
      </c>
      <c r="D28" s="133" t="s">
        <v>259</v>
      </c>
      <c r="E28" s="133" t="s">
        <v>52</v>
      </c>
      <c r="F28" s="133" t="s">
        <v>57</v>
      </c>
      <c r="G28" s="133" t="s">
        <v>54</v>
      </c>
      <c r="H28" s="133"/>
      <c r="I28" s="133"/>
    </row>
    <row r="29" spans="2:9">
      <c r="B29" s="129" t="s">
        <v>56</v>
      </c>
      <c r="C29" s="132" t="s">
        <v>260</v>
      </c>
      <c r="D29" s="133" t="s">
        <v>261</v>
      </c>
      <c r="E29" s="133" t="s">
        <v>52</v>
      </c>
      <c r="F29" s="133" t="s">
        <v>57</v>
      </c>
      <c r="G29" s="133" t="s">
        <v>54</v>
      </c>
      <c r="H29" s="133"/>
      <c r="I29" s="133"/>
    </row>
    <row r="30" spans="2:9">
      <c r="B30" s="129" t="s">
        <v>56</v>
      </c>
      <c r="C30" s="132" t="s">
        <v>262</v>
      </c>
      <c r="D30" s="133" t="s">
        <v>263</v>
      </c>
      <c r="E30" s="133" t="s">
        <v>52</v>
      </c>
      <c r="F30" s="133" t="s">
        <v>57</v>
      </c>
      <c r="G30" s="133" t="s">
        <v>54</v>
      </c>
      <c r="H30" s="133"/>
      <c r="I30" s="133"/>
    </row>
    <row r="31" spans="2:9">
      <c r="B31" s="129"/>
      <c r="C31" s="132"/>
      <c r="D31" s="133"/>
      <c r="E31" s="133"/>
      <c r="F31" s="133"/>
      <c r="G31" s="133"/>
      <c r="H31" s="133"/>
      <c r="I31" s="133"/>
    </row>
    <row r="32" spans="2:9">
      <c r="B32" s="134" t="s">
        <v>61</v>
      </c>
      <c r="C32" s="124"/>
      <c r="D32" s="124"/>
      <c r="E32" s="124"/>
      <c r="F32" s="124"/>
      <c r="G32" s="124"/>
      <c r="H32" s="124"/>
      <c r="I32" s="124"/>
    </row>
    <row r="33" ht="13.75" spans="2:9">
      <c r="B33" s="135" t="s">
        <v>62</v>
      </c>
      <c r="C33" s="135" t="s">
        <v>63</v>
      </c>
      <c r="D33" s="135" t="s">
        <v>64</v>
      </c>
      <c r="E33" s="136" t="s">
        <v>65</v>
      </c>
      <c r="F33" s="136" t="s">
        <v>66</v>
      </c>
      <c r="G33" s="136" t="s">
        <v>67</v>
      </c>
      <c r="H33" s="136" t="s">
        <v>68</v>
      </c>
      <c r="I33" s="136" t="s">
        <v>69</v>
      </c>
    </row>
    <row r="34" ht="13" spans="2:9">
      <c r="B34" s="137" t="s">
        <v>55</v>
      </c>
      <c r="C34" s="132" t="s">
        <v>264</v>
      </c>
      <c r="D34" s="132" t="s">
        <v>265</v>
      </c>
      <c r="E34" s="132" t="s">
        <v>52</v>
      </c>
      <c r="F34" s="120"/>
      <c r="G34" s="120"/>
      <c r="H34" s="120"/>
      <c r="I34" s="120"/>
    </row>
    <row r="35" ht="13" spans="2:9">
      <c r="B35" s="137" t="s">
        <v>55</v>
      </c>
      <c r="C35" s="132" t="s">
        <v>266</v>
      </c>
      <c r="D35" s="132" t="s">
        <v>267</v>
      </c>
      <c r="E35" s="132" t="s">
        <v>52</v>
      </c>
      <c r="F35" s="120"/>
      <c r="G35" s="120"/>
      <c r="H35" s="120"/>
      <c r="I35" s="120"/>
    </row>
    <row r="36" ht="13" spans="2:9">
      <c r="B36" s="137" t="s">
        <v>55</v>
      </c>
      <c r="C36" s="132" t="s">
        <v>268</v>
      </c>
      <c r="D36" s="132" t="s">
        <v>269</v>
      </c>
      <c r="E36" s="132" t="s">
        <v>52</v>
      </c>
      <c r="F36" s="120"/>
      <c r="G36" s="120"/>
      <c r="H36" s="120"/>
      <c r="I36" s="120"/>
    </row>
    <row r="37" ht="13" spans="2:9">
      <c r="B37" s="137" t="s">
        <v>55</v>
      </c>
      <c r="C37" s="132" t="s">
        <v>270</v>
      </c>
      <c r="D37" s="132" t="s">
        <v>271</v>
      </c>
      <c r="E37" s="132" t="s">
        <v>52</v>
      </c>
      <c r="F37" s="120"/>
      <c r="G37" s="120"/>
      <c r="H37" s="120"/>
      <c r="I37" s="120"/>
    </row>
    <row r="38" ht="13" spans="2:9">
      <c r="B38" s="137" t="s">
        <v>55</v>
      </c>
      <c r="C38" s="132" t="s">
        <v>272</v>
      </c>
      <c r="D38" s="132" t="s">
        <v>273</v>
      </c>
      <c r="E38" s="132" t="s">
        <v>52</v>
      </c>
      <c r="F38" s="120"/>
      <c r="G38" s="120"/>
      <c r="H38" s="120"/>
      <c r="I38" s="120"/>
    </row>
    <row r="39" ht="13" spans="2:9">
      <c r="B39" s="137" t="s">
        <v>55</v>
      </c>
      <c r="C39" s="132" t="s">
        <v>274</v>
      </c>
      <c r="D39" s="132" t="s">
        <v>275</v>
      </c>
      <c r="E39" s="132" t="s">
        <v>52</v>
      </c>
      <c r="F39" s="120"/>
      <c r="G39" s="120"/>
      <c r="H39" s="120"/>
      <c r="I39" s="120"/>
    </row>
    <row r="40" ht="13" spans="2:9">
      <c r="B40" s="137" t="s">
        <v>55</v>
      </c>
      <c r="C40" s="132" t="s">
        <v>276</v>
      </c>
      <c r="D40" s="132" t="s">
        <v>277</v>
      </c>
      <c r="E40" s="132" t="s">
        <v>52</v>
      </c>
      <c r="F40" s="120"/>
      <c r="G40" s="120"/>
      <c r="H40" s="120"/>
      <c r="I40" s="120"/>
    </row>
    <row r="41" ht="13" spans="2:9">
      <c r="B41" s="137" t="s">
        <v>55</v>
      </c>
      <c r="C41" s="132" t="s">
        <v>278</v>
      </c>
      <c r="D41" s="132" t="s">
        <v>279</v>
      </c>
      <c r="E41" s="132" t="s">
        <v>52</v>
      </c>
      <c r="F41" s="120"/>
      <c r="G41" s="120"/>
      <c r="H41" s="120"/>
      <c r="I41" s="120"/>
    </row>
    <row r="42" ht="13" spans="2:9">
      <c r="B42" s="137" t="s">
        <v>55</v>
      </c>
      <c r="C42" s="132" t="s">
        <v>280</v>
      </c>
      <c r="D42" s="132" t="s">
        <v>281</v>
      </c>
      <c r="E42" s="132" t="s">
        <v>52</v>
      </c>
      <c r="F42" s="120"/>
      <c r="G42" s="120" t="s">
        <v>54</v>
      </c>
      <c r="H42" s="120"/>
      <c r="I42" s="120"/>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2:V118"/>
  <sheetViews>
    <sheetView zoomScale="65" zoomScaleNormal="65" topLeftCell="A13" workbookViewId="0">
      <selection activeCell="T27" sqref="T27"/>
    </sheetView>
  </sheetViews>
  <sheetFormatPr defaultColWidth="9.13636363636364" defaultRowHeight="14.5"/>
  <cols>
    <col min="1" max="1" width="11.8545454545455" style="87" customWidth="1"/>
    <col min="2" max="16384" width="9.13636363636364" style="87"/>
  </cols>
  <sheetData>
    <row r="2" ht="26" spans="1:22">
      <c r="A2" s="88" t="s">
        <v>282</v>
      </c>
      <c r="V2" s="89"/>
    </row>
    <row r="3" spans="22:22">
      <c r="V3" s="89"/>
    </row>
    <row r="6" ht="17.5" spans="18:18">
      <c r="R6" s="92" t="s">
        <v>283</v>
      </c>
    </row>
    <row r="7" ht="17.5" spans="18:18">
      <c r="R7" s="92" t="s">
        <v>284</v>
      </c>
    </row>
    <row r="9" ht="17.5" spans="18:18">
      <c r="R9" s="92" t="s">
        <v>285</v>
      </c>
    </row>
    <row r="10" ht="17.5" spans="18:18">
      <c r="R10" s="92" t="s">
        <v>286</v>
      </c>
    </row>
    <row r="11" spans="16:16">
      <c r="P11" s="89"/>
    </row>
    <row r="12" spans="16:16">
      <c r="P12" s="89"/>
    </row>
    <row r="38" spans="2:2">
      <c r="B38" s="89" t="s">
        <v>287</v>
      </c>
    </row>
    <row r="39" spans="2:3">
      <c r="B39" s="90" t="s">
        <v>288</v>
      </c>
      <c r="C39" s="89"/>
    </row>
    <row r="42" ht="23.5" spans="2:2">
      <c r="B42" s="91"/>
    </row>
    <row r="43" s="86" customFormat="1"/>
    <row r="45" ht="26" spans="1:1">
      <c r="A45" s="88" t="s">
        <v>289</v>
      </c>
    </row>
    <row r="64" s="86" customFormat="1"/>
    <row r="66" ht="26" spans="1:1">
      <c r="A66" s="88" t="s">
        <v>290</v>
      </c>
    </row>
    <row r="69" spans="9:9">
      <c r="I69" s="87" t="s">
        <v>291</v>
      </c>
    </row>
    <row r="70" spans="9:9">
      <c r="I70" s="87" t="s">
        <v>292</v>
      </c>
    </row>
    <row r="72" spans="18:18">
      <c r="R72" s="96"/>
    </row>
    <row r="77" spans="18:18">
      <c r="R77" s="96"/>
    </row>
    <row r="83" spans="6:6">
      <c r="F83" s="93"/>
    </row>
    <row r="84" spans="14:14">
      <c r="N84" s="96"/>
    </row>
    <row r="85" spans="2:14">
      <c r="B85" s="87" t="s">
        <v>293</v>
      </c>
      <c r="N85" s="97"/>
    </row>
    <row r="89" s="86" customFormat="1"/>
    <row r="91" ht="26" spans="1:1">
      <c r="A91" s="88" t="s">
        <v>294</v>
      </c>
    </row>
    <row r="100" spans="15:15">
      <c r="O100" s="96"/>
    </row>
    <row r="112" spans="2:2">
      <c r="B112" s="87" t="s">
        <v>295</v>
      </c>
    </row>
    <row r="113" spans="2:2">
      <c r="B113" s="87" t="s">
        <v>296</v>
      </c>
    </row>
    <row r="115" spans="2:2">
      <c r="B115" s="94"/>
    </row>
    <row r="117" spans="1:1">
      <c r="A117" s="95"/>
    </row>
    <row r="118" ht="26" spans="1:1">
      <c r="A118" s="88" t="s">
        <v>297</v>
      </c>
    </row>
  </sheetData>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Y48"/>
  <sheetViews>
    <sheetView zoomScale="56" zoomScaleNormal="56" workbookViewId="0">
      <selection activeCell="I15" sqref="I15"/>
    </sheetView>
  </sheetViews>
  <sheetFormatPr defaultColWidth="11.4272727272727" defaultRowHeight="12.5"/>
  <cols>
    <col min="1" max="1" width="20" customWidth="1"/>
    <col min="2" max="2" width="19.7090909090909" customWidth="1"/>
    <col min="20" max="20" width="20" customWidth="1"/>
    <col min="21" max="24" width="13.1363636363636" customWidth="1"/>
    <col min="25" max="25" width="147" customWidth="1"/>
  </cols>
  <sheetData>
    <row r="1" ht="29" spans="1:25">
      <c r="A1" s="1" t="s">
        <v>298</v>
      </c>
      <c r="B1" s="1" t="s">
        <v>299</v>
      </c>
      <c r="C1" s="2" t="s">
        <v>300</v>
      </c>
      <c r="D1" s="2" t="s">
        <v>301</v>
      </c>
      <c r="E1" s="2" t="s">
        <v>196</v>
      </c>
      <c r="F1" s="3" t="s">
        <v>302</v>
      </c>
      <c r="G1" s="3" t="s">
        <v>303</v>
      </c>
      <c r="H1" s="3" t="s">
        <v>304</v>
      </c>
      <c r="I1" s="3" t="s">
        <v>305</v>
      </c>
      <c r="J1" s="3" t="s">
        <v>306</v>
      </c>
      <c r="K1" s="3" t="s">
        <v>307</v>
      </c>
      <c r="L1" s="3" t="s">
        <v>308</v>
      </c>
      <c r="M1" s="3" t="s">
        <v>309</v>
      </c>
      <c r="N1" s="3" t="s">
        <v>310</v>
      </c>
      <c r="O1" s="3" t="s">
        <v>311</v>
      </c>
      <c r="P1" s="2" t="s">
        <v>10</v>
      </c>
      <c r="Q1" s="2"/>
      <c r="R1" s="2" t="s">
        <v>11</v>
      </c>
      <c r="S1" s="75" t="s">
        <v>312</v>
      </c>
      <c r="T1" s="75" t="s">
        <v>313</v>
      </c>
      <c r="U1" s="76" t="s">
        <v>314</v>
      </c>
      <c r="V1" s="76"/>
      <c r="W1" s="76"/>
      <c r="X1" s="76"/>
      <c r="Y1" s="78" t="s">
        <v>315</v>
      </c>
    </row>
    <row r="2" ht="14.5" spans="1:25">
      <c r="A2" s="1"/>
      <c r="B2" s="1"/>
      <c r="C2" s="2"/>
      <c r="D2" s="2"/>
      <c r="E2" s="2"/>
      <c r="F2" s="2"/>
      <c r="G2" s="2" t="s">
        <v>316</v>
      </c>
      <c r="H2" s="2" t="s">
        <v>316</v>
      </c>
      <c r="I2" s="2" t="s">
        <v>317</v>
      </c>
      <c r="J2" s="2" t="s">
        <v>317</v>
      </c>
      <c r="K2" s="2" t="s">
        <v>317</v>
      </c>
      <c r="L2" s="2" t="s">
        <v>316</v>
      </c>
      <c r="M2" s="2" t="s">
        <v>317</v>
      </c>
      <c r="N2" s="2" t="s">
        <v>318</v>
      </c>
      <c r="O2" s="2" t="s">
        <v>318</v>
      </c>
      <c r="P2" s="2" t="s">
        <v>30</v>
      </c>
      <c r="Q2" s="2" t="s">
        <v>319</v>
      </c>
      <c r="R2" s="2" t="s">
        <v>30</v>
      </c>
      <c r="S2" s="75"/>
      <c r="T2" s="75"/>
      <c r="U2" s="76" t="s">
        <v>320</v>
      </c>
      <c r="V2" s="76" t="s">
        <v>321</v>
      </c>
      <c r="W2" s="76" t="s">
        <v>301</v>
      </c>
      <c r="X2" s="76" t="s">
        <v>196</v>
      </c>
      <c r="Y2" s="76"/>
    </row>
    <row r="3" ht="36" customHeight="1" spans="1:25">
      <c r="A3" s="4" t="s">
        <v>282</v>
      </c>
      <c r="B3" s="5" t="s">
        <v>322</v>
      </c>
      <c r="C3" s="6">
        <v>2015</v>
      </c>
      <c r="D3" s="7">
        <v>1.51515151515152</v>
      </c>
      <c r="E3" s="6">
        <v>30</v>
      </c>
      <c r="F3" s="6">
        <v>4</v>
      </c>
      <c r="G3" s="8">
        <f>600/1.14</f>
        <v>526.315789473684</v>
      </c>
      <c r="H3" s="8">
        <f>450/1.14</f>
        <v>394.736842105263</v>
      </c>
      <c r="I3" s="42">
        <f>35/1.14</f>
        <v>30.7017543859649</v>
      </c>
      <c r="J3" s="42"/>
      <c r="K3" s="42">
        <f>26.25/1.14</f>
        <v>23.0263157894737</v>
      </c>
      <c r="L3" s="43">
        <f>0.013*G3</f>
        <v>6.8421052631579</v>
      </c>
      <c r="M3" s="44">
        <f>M30/1000*3.6</f>
        <v>0.04608</v>
      </c>
      <c r="N3" s="45"/>
      <c r="O3" s="46">
        <f>O30</f>
        <v>0</v>
      </c>
      <c r="P3" s="47">
        <v>0.66</v>
      </c>
      <c r="Q3" s="48">
        <v>1.13</v>
      </c>
      <c r="R3" s="48">
        <v>1</v>
      </c>
      <c r="S3" s="48" t="s">
        <v>323</v>
      </c>
      <c r="T3" s="48" t="s">
        <v>324</v>
      </c>
      <c r="U3" s="48" t="s">
        <v>325</v>
      </c>
      <c r="V3" s="48" t="s">
        <v>326</v>
      </c>
      <c r="W3" s="48" t="s">
        <v>326</v>
      </c>
      <c r="X3" s="48" t="s">
        <v>327</v>
      </c>
      <c r="Y3" s="79" t="s">
        <v>328</v>
      </c>
    </row>
    <row r="4" ht="36" customHeight="1" spans="1:25">
      <c r="A4" s="4"/>
      <c r="B4" s="5" t="s">
        <v>329</v>
      </c>
      <c r="C4" s="6">
        <v>2015</v>
      </c>
      <c r="D4" s="7">
        <v>0.699300699300699</v>
      </c>
      <c r="E4" s="6">
        <v>30</v>
      </c>
      <c r="F4" s="6">
        <v>4</v>
      </c>
      <c r="G4" s="8">
        <f>650/1.14</f>
        <v>570.175438596491</v>
      </c>
      <c r="H4" s="8">
        <v>488.844331619665</v>
      </c>
      <c r="I4" s="42">
        <f t="shared" ref="I4:I16" si="0">I31/1000*3.6</f>
        <v>45.4716</v>
      </c>
      <c r="J4" s="42"/>
      <c r="K4" s="42">
        <f>K31/1000*3.6</f>
        <v>45.4716</v>
      </c>
      <c r="L4" s="43">
        <f>L31</f>
        <v>7.4</v>
      </c>
      <c r="M4" s="44">
        <f t="shared" ref="M4" si="1">M31/1000*3.6</f>
        <v>0.04608</v>
      </c>
      <c r="N4" s="45"/>
      <c r="O4" s="46">
        <f>O31</f>
        <v>0</v>
      </c>
      <c r="P4" s="48">
        <v>1.43</v>
      </c>
      <c r="Q4" s="48">
        <v>0</v>
      </c>
      <c r="R4" s="48">
        <v>1</v>
      </c>
      <c r="S4" s="48" t="s">
        <v>323</v>
      </c>
      <c r="T4" s="48" t="s">
        <v>54</v>
      </c>
      <c r="U4" s="48" t="s">
        <v>326</v>
      </c>
      <c r="V4" s="48" t="s">
        <v>326</v>
      </c>
      <c r="W4" s="48" t="s">
        <v>326</v>
      </c>
      <c r="X4" s="48" t="s">
        <v>327</v>
      </c>
      <c r="Y4" s="79" t="s">
        <v>330</v>
      </c>
    </row>
    <row r="5" ht="36" customHeight="1" spans="1:25">
      <c r="A5" s="4"/>
      <c r="B5" s="5" t="s">
        <v>331</v>
      </c>
      <c r="C5" s="6">
        <v>2015</v>
      </c>
      <c r="D5" s="7">
        <v>1</v>
      </c>
      <c r="E5" s="6">
        <v>20</v>
      </c>
      <c r="F5" s="6">
        <v>4</v>
      </c>
      <c r="G5" s="9" t="s">
        <v>332</v>
      </c>
      <c r="H5" s="6" t="s">
        <v>332</v>
      </c>
      <c r="I5" s="9">
        <v>4344</v>
      </c>
      <c r="J5" s="6">
        <v>2858</v>
      </c>
      <c r="K5" s="9">
        <v>579</v>
      </c>
      <c r="L5" s="6"/>
      <c r="M5" s="9">
        <v>108.6</v>
      </c>
      <c r="N5" s="49"/>
      <c r="O5" s="50"/>
      <c r="P5" s="48"/>
      <c r="Q5" s="48"/>
      <c r="R5" s="48"/>
      <c r="S5" s="48" t="s">
        <v>323</v>
      </c>
      <c r="T5" s="48" t="s">
        <v>324</v>
      </c>
      <c r="U5" s="48" t="s">
        <v>333</v>
      </c>
      <c r="V5" s="48" t="s">
        <v>334</v>
      </c>
      <c r="W5" s="48" t="s">
        <v>335</v>
      </c>
      <c r="X5" s="48" t="s">
        <v>336</v>
      </c>
      <c r="Y5" s="79" t="s">
        <v>337</v>
      </c>
    </row>
    <row r="6" ht="36" customHeight="1" spans="1:25">
      <c r="A6" s="4"/>
      <c r="B6" s="5" t="s">
        <v>338</v>
      </c>
      <c r="C6" s="6">
        <v>2015</v>
      </c>
      <c r="D6" s="7">
        <v>1</v>
      </c>
      <c r="E6" s="6">
        <v>20</v>
      </c>
      <c r="F6" s="6">
        <v>4</v>
      </c>
      <c r="G6" s="9" t="s">
        <v>332</v>
      </c>
      <c r="H6" s="6" t="s">
        <v>332</v>
      </c>
      <c r="I6" s="9">
        <v>4344</v>
      </c>
      <c r="J6" s="6">
        <v>2858</v>
      </c>
      <c r="K6" s="9">
        <v>579</v>
      </c>
      <c r="L6" s="6"/>
      <c r="M6" s="9">
        <v>108.6</v>
      </c>
      <c r="N6" s="49"/>
      <c r="O6" s="50"/>
      <c r="P6" s="48"/>
      <c r="Q6" s="48"/>
      <c r="R6" s="48"/>
      <c r="S6" s="6" t="s">
        <v>323</v>
      </c>
      <c r="T6" s="6" t="s">
        <v>324</v>
      </c>
      <c r="U6" s="6" t="s">
        <v>333</v>
      </c>
      <c r="V6" s="6" t="s">
        <v>334</v>
      </c>
      <c r="W6" s="6" t="s">
        <v>335</v>
      </c>
      <c r="X6" s="6" t="s">
        <v>336</v>
      </c>
      <c r="Y6" s="79" t="s">
        <v>337</v>
      </c>
    </row>
    <row r="7" ht="36" customHeight="1" spans="1:25">
      <c r="A7" s="4"/>
      <c r="B7" s="5" t="s">
        <v>339</v>
      </c>
      <c r="C7" s="6">
        <v>2015</v>
      </c>
      <c r="D7" s="10">
        <v>0.8</v>
      </c>
      <c r="E7" s="6">
        <v>60</v>
      </c>
      <c r="F7" s="6">
        <v>8</v>
      </c>
      <c r="G7" s="9">
        <f>1500/1.14</f>
        <v>1315.78947368421</v>
      </c>
      <c r="H7" s="9">
        <f>G7</f>
        <v>1315.78947368421</v>
      </c>
      <c r="I7" s="51">
        <f>I34/1000*3.6</f>
        <v>98.2116</v>
      </c>
      <c r="J7" s="51"/>
      <c r="K7" s="51">
        <f t="shared" ref="K7:K16" si="2">K34/1000*3.6</f>
        <v>98.2116</v>
      </c>
      <c r="L7" s="52">
        <f>0.015*G7</f>
        <v>19.7368421052632</v>
      </c>
      <c r="M7" s="44"/>
      <c r="N7" s="46"/>
      <c r="O7" s="49"/>
      <c r="P7" s="48"/>
      <c r="Q7" s="48"/>
      <c r="R7" s="48"/>
      <c r="S7" s="48" t="s">
        <v>323</v>
      </c>
      <c r="T7" s="48" t="s">
        <v>324</v>
      </c>
      <c r="U7" s="48" t="s">
        <v>340</v>
      </c>
      <c r="V7" s="48" t="s">
        <v>341</v>
      </c>
      <c r="W7" s="48" t="s">
        <v>335</v>
      </c>
      <c r="X7" s="48" t="s">
        <v>335</v>
      </c>
      <c r="Y7" s="79" t="s">
        <v>342</v>
      </c>
    </row>
    <row r="8" ht="36" customHeight="1" spans="1:25">
      <c r="A8" s="4"/>
      <c r="B8" s="11" t="s">
        <v>343</v>
      </c>
      <c r="C8" s="12">
        <v>2015</v>
      </c>
      <c r="D8" s="13">
        <v>0.8</v>
      </c>
      <c r="E8" s="12">
        <v>8</v>
      </c>
      <c r="F8" s="12">
        <v>4</v>
      </c>
      <c r="G8" s="14">
        <v>300</v>
      </c>
      <c r="H8" s="14">
        <v>175</v>
      </c>
      <c r="I8" s="53">
        <f>(50+301)/2</f>
        <v>175.5</v>
      </c>
      <c r="J8" s="53"/>
      <c r="K8" s="53">
        <f>(29+241)/2</f>
        <v>135</v>
      </c>
      <c r="L8" s="54">
        <f>0.014*G8</f>
        <v>4.2</v>
      </c>
      <c r="M8" s="44"/>
      <c r="N8" s="46"/>
      <c r="O8" s="49"/>
      <c r="P8" s="48"/>
      <c r="Q8" s="48"/>
      <c r="R8" s="48"/>
      <c r="S8" s="48" t="s">
        <v>323</v>
      </c>
      <c r="T8" s="48" t="s">
        <v>324</v>
      </c>
      <c r="U8" s="48" t="s">
        <v>341</v>
      </c>
      <c r="V8" s="48" t="s">
        <v>341</v>
      </c>
      <c r="W8" s="48" t="s">
        <v>344</v>
      </c>
      <c r="X8" s="48" t="s">
        <v>335</v>
      </c>
      <c r="Y8" s="79" t="s">
        <v>345</v>
      </c>
    </row>
    <row r="9" ht="36" customHeight="1" spans="1:25">
      <c r="A9" s="15"/>
      <c r="B9" s="11" t="s">
        <v>346</v>
      </c>
      <c r="C9" s="12">
        <v>2015</v>
      </c>
      <c r="D9" s="13">
        <v>0.9</v>
      </c>
      <c r="E9" s="12">
        <v>10</v>
      </c>
      <c r="F9" s="12">
        <v>1</v>
      </c>
      <c r="G9" s="14">
        <v>300</v>
      </c>
      <c r="H9" s="14">
        <v>175</v>
      </c>
      <c r="I9" s="53">
        <f>752/1.14</f>
        <v>659.649122807018</v>
      </c>
      <c r="J9" s="53">
        <f>255/1.14</f>
        <v>223.684210526316</v>
      </c>
      <c r="K9" s="53">
        <f>246/1.14</f>
        <v>215.789473684211</v>
      </c>
      <c r="L9" s="54">
        <f>0.014*G9</f>
        <v>4.2</v>
      </c>
      <c r="M9" s="55"/>
      <c r="N9" s="56"/>
      <c r="O9" s="57"/>
      <c r="P9" s="12"/>
      <c r="Q9" s="12"/>
      <c r="R9" s="12"/>
      <c r="S9" s="12" t="s">
        <v>323</v>
      </c>
      <c r="T9" s="12" t="s">
        <v>324</v>
      </c>
      <c r="U9" s="48" t="s">
        <v>347</v>
      </c>
      <c r="V9" s="48" t="s">
        <v>341</v>
      </c>
      <c r="W9" s="48" t="s">
        <v>327</v>
      </c>
      <c r="X9" s="48" t="s">
        <v>348</v>
      </c>
      <c r="Y9" s="79" t="s">
        <v>349</v>
      </c>
    </row>
    <row r="10" ht="36" customHeight="1" spans="1:25">
      <c r="A10" s="16"/>
      <c r="B10" s="17" t="s">
        <v>350</v>
      </c>
      <c r="C10" s="18">
        <v>2015</v>
      </c>
      <c r="D10" s="19">
        <v>0.85</v>
      </c>
      <c r="E10" s="18">
        <v>10</v>
      </c>
      <c r="F10" s="18">
        <v>4</v>
      </c>
      <c r="G10" s="20">
        <v>300</v>
      </c>
      <c r="H10" s="20">
        <v>175</v>
      </c>
      <c r="I10" s="58">
        <f>350/1.14</f>
        <v>307.017543859649</v>
      </c>
      <c r="J10" s="58"/>
      <c r="K10" s="58">
        <f>295/1.14</f>
        <v>258.771929824561</v>
      </c>
      <c r="L10" s="59">
        <f>G10*0.015</f>
        <v>4.5</v>
      </c>
      <c r="M10" s="60"/>
      <c r="N10" s="61"/>
      <c r="O10" s="62"/>
      <c r="P10" s="18"/>
      <c r="Q10" s="18"/>
      <c r="R10" s="18"/>
      <c r="S10" s="18" t="s">
        <v>323</v>
      </c>
      <c r="T10" s="18" t="s">
        <v>54</v>
      </c>
      <c r="U10" s="18" t="s">
        <v>347</v>
      </c>
      <c r="V10" s="18" t="s">
        <v>341</v>
      </c>
      <c r="W10" s="18" t="s">
        <v>351</v>
      </c>
      <c r="X10" s="18" t="s">
        <v>351</v>
      </c>
      <c r="Y10" s="80" t="s">
        <v>352</v>
      </c>
    </row>
    <row r="11" ht="36" customHeight="1" spans="1:25">
      <c r="A11" s="4" t="s">
        <v>353</v>
      </c>
      <c r="B11" s="21" t="s">
        <v>354</v>
      </c>
      <c r="C11" s="6">
        <v>2015</v>
      </c>
      <c r="D11" s="7">
        <v>0.8</v>
      </c>
      <c r="E11" s="22">
        <v>8</v>
      </c>
      <c r="F11" s="22">
        <v>4</v>
      </c>
      <c r="G11" s="23"/>
      <c r="H11" s="23"/>
      <c r="I11" s="63">
        <f t="shared" ref="I11:L11" si="3">I8</f>
        <v>175.5</v>
      </c>
      <c r="J11" s="63"/>
      <c r="K11" s="63">
        <f t="shared" si="3"/>
        <v>135</v>
      </c>
      <c r="L11" s="64">
        <f t="shared" si="3"/>
        <v>4.2</v>
      </c>
      <c r="M11" s="65"/>
      <c r="N11" s="66"/>
      <c r="O11" s="45"/>
      <c r="P11" s="6"/>
      <c r="Q11" s="6"/>
      <c r="R11" s="6"/>
      <c r="S11" s="64" t="s">
        <v>323</v>
      </c>
      <c r="T11" s="64" t="s">
        <v>54</v>
      </c>
      <c r="U11" s="64" t="s">
        <v>341</v>
      </c>
      <c r="V11" s="64" t="s">
        <v>341</v>
      </c>
      <c r="W11" s="64" t="s">
        <v>344</v>
      </c>
      <c r="X11" s="64" t="s">
        <v>335</v>
      </c>
      <c r="Y11" s="81" t="s">
        <v>345</v>
      </c>
    </row>
    <row r="12" ht="36" customHeight="1" spans="1:25">
      <c r="A12" s="4"/>
      <c r="B12" s="21" t="s">
        <v>355</v>
      </c>
      <c r="C12" s="6">
        <v>2015</v>
      </c>
      <c r="D12" s="7">
        <v>0.9</v>
      </c>
      <c r="E12" s="22">
        <v>10</v>
      </c>
      <c r="F12" s="22">
        <v>1</v>
      </c>
      <c r="G12" s="23"/>
      <c r="H12" s="23"/>
      <c r="I12" s="63">
        <f t="shared" ref="I12:L12" si="4">I9</f>
        <v>659.649122807018</v>
      </c>
      <c r="J12" s="63">
        <f t="shared" si="4"/>
        <v>223.684210526316</v>
      </c>
      <c r="K12" s="63">
        <f t="shared" si="4"/>
        <v>215.789473684211</v>
      </c>
      <c r="L12" s="64">
        <f t="shared" si="4"/>
        <v>4.2</v>
      </c>
      <c r="M12" s="65"/>
      <c r="N12" s="66"/>
      <c r="O12" s="45"/>
      <c r="P12" s="6"/>
      <c r="Q12" s="6"/>
      <c r="R12" s="6"/>
      <c r="S12" s="64" t="s">
        <v>323</v>
      </c>
      <c r="T12" s="64" t="s">
        <v>54</v>
      </c>
      <c r="U12" s="64" t="s">
        <v>341</v>
      </c>
      <c r="V12" s="64" t="s">
        <v>341</v>
      </c>
      <c r="W12" s="64" t="s">
        <v>327</v>
      </c>
      <c r="X12" s="64" t="s">
        <v>348</v>
      </c>
      <c r="Y12" s="81" t="s">
        <v>349</v>
      </c>
    </row>
    <row r="13" ht="36" customHeight="1" spans="1:25">
      <c r="A13" s="16"/>
      <c r="B13" s="24" t="s">
        <v>356</v>
      </c>
      <c r="C13" s="18">
        <v>2015</v>
      </c>
      <c r="D13" s="25">
        <v>0.9</v>
      </c>
      <c r="E13" s="26">
        <v>10</v>
      </c>
      <c r="F13" s="26">
        <v>4</v>
      </c>
      <c r="G13" s="27"/>
      <c r="H13" s="27"/>
      <c r="I13" s="67">
        <f>I40/1000*3.6</f>
        <v>156.9024</v>
      </c>
      <c r="J13" s="67"/>
      <c r="K13" s="67">
        <f t="shared" si="2"/>
        <v>68.3784</v>
      </c>
      <c r="L13" s="68">
        <f t="shared" ref="L13:L16" si="5">L40</f>
        <v>10.1</v>
      </c>
      <c r="M13" s="69"/>
      <c r="N13" s="62"/>
      <c r="O13" s="70"/>
      <c r="P13" s="68"/>
      <c r="Q13" s="18"/>
      <c r="R13" s="18"/>
      <c r="S13" s="68" t="s">
        <v>323</v>
      </c>
      <c r="T13" s="68" t="s">
        <v>54</v>
      </c>
      <c r="U13" s="68" t="s">
        <v>357</v>
      </c>
      <c r="V13" s="68" t="s">
        <v>341</v>
      </c>
      <c r="W13" s="68" t="s">
        <v>358</v>
      </c>
      <c r="X13" s="68" t="s">
        <v>358</v>
      </c>
      <c r="Y13" s="82" t="s">
        <v>359</v>
      </c>
    </row>
    <row r="14" ht="36" customHeight="1" spans="1:25">
      <c r="A14" s="21" t="s">
        <v>360</v>
      </c>
      <c r="B14" s="21" t="s">
        <v>354</v>
      </c>
      <c r="C14" s="6">
        <v>2015</v>
      </c>
      <c r="D14" s="7">
        <v>0.8</v>
      </c>
      <c r="E14" s="6">
        <v>8</v>
      </c>
      <c r="F14" s="6">
        <v>4</v>
      </c>
      <c r="G14" s="9"/>
      <c r="H14" s="9"/>
      <c r="I14" s="51">
        <f t="shared" ref="I14:L14" si="6">I8</f>
        <v>175.5</v>
      </c>
      <c r="J14" s="51"/>
      <c r="K14" s="51">
        <f t="shared" si="6"/>
        <v>135</v>
      </c>
      <c r="L14" s="52">
        <f t="shared" si="6"/>
        <v>4.2</v>
      </c>
      <c r="M14" s="71"/>
      <c r="N14" s="49"/>
      <c r="O14" s="49"/>
      <c r="P14" s="6"/>
      <c r="Q14" s="6"/>
      <c r="R14" s="6"/>
      <c r="S14" s="64" t="s">
        <v>323</v>
      </c>
      <c r="T14" s="64" t="s">
        <v>54</v>
      </c>
      <c r="U14" s="64" t="s">
        <v>341</v>
      </c>
      <c r="V14" s="64" t="s">
        <v>341</v>
      </c>
      <c r="W14" s="64" t="s">
        <v>344</v>
      </c>
      <c r="X14" s="64" t="s">
        <v>335</v>
      </c>
      <c r="Y14" s="81" t="s">
        <v>345</v>
      </c>
    </row>
    <row r="15" ht="36" customHeight="1" spans="1:25">
      <c r="A15" s="4"/>
      <c r="B15" s="21" t="s">
        <v>355</v>
      </c>
      <c r="C15" s="6">
        <v>2015</v>
      </c>
      <c r="D15" s="7">
        <v>0.9</v>
      </c>
      <c r="E15" s="6">
        <v>10</v>
      </c>
      <c r="F15" s="6">
        <v>1</v>
      </c>
      <c r="G15" s="9"/>
      <c r="H15" s="9"/>
      <c r="I15" s="51">
        <f t="shared" ref="I15:L15" si="7">I9</f>
        <v>659.649122807018</v>
      </c>
      <c r="J15" s="51">
        <f t="shared" si="7"/>
        <v>223.684210526316</v>
      </c>
      <c r="K15" s="51">
        <f t="shared" si="7"/>
        <v>215.789473684211</v>
      </c>
      <c r="L15" s="52">
        <f t="shared" si="7"/>
        <v>4.2</v>
      </c>
      <c r="M15" s="71"/>
      <c r="N15" s="49"/>
      <c r="O15" s="49"/>
      <c r="P15" s="6"/>
      <c r="Q15" s="6"/>
      <c r="R15" s="6"/>
      <c r="S15" s="64" t="s">
        <v>323</v>
      </c>
      <c r="T15" s="64" t="s">
        <v>54</v>
      </c>
      <c r="U15" s="64" t="s">
        <v>358</v>
      </c>
      <c r="V15" s="64" t="s">
        <v>358</v>
      </c>
      <c r="W15" s="64" t="s">
        <v>361</v>
      </c>
      <c r="X15" s="64" t="s">
        <v>361</v>
      </c>
      <c r="Y15" s="81" t="s">
        <v>349</v>
      </c>
    </row>
    <row r="16" ht="36" customHeight="1" spans="1:25">
      <c r="A16" s="16"/>
      <c r="B16" s="24" t="s">
        <v>356</v>
      </c>
      <c r="C16" s="18">
        <v>2015</v>
      </c>
      <c r="D16" s="25">
        <v>0.9</v>
      </c>
      <c r="E16" s="18">
        <v>10</v>
      </c>
      <c r="F16" s="18">
        <v>4</v>
      </c>
      <c r="G16" s="20"/>
      <c r="H16" s="20"/>
      <c r="I16" s="58">
        <f t="shared" si="0"/>
        <v>156.9024</v>
      </c>
      <c r="J16" s="58"/>
      <c r="K16" s="58">
        <f t="shared" si="2"/>
        <v>68.3784</v>
      </c>
      <c r="L16" s="59">
        <f t="shared" si="5"/>
        <v>10.1</v>
      </c>
      <c r="M16" s="69"/>
      <c r="N16" s="62"/>
      <c r="O16" s="62"/>
      <c r="P16" s="18"/>
      <c r="Q16" s="18"/>
      <c r="R16" s="18"/>
      <c r="S16" s="68" t="s">
        <v>323</v>
      </c>
      <c r="T16" s="68" t="s">
        <v>54</v>
      </c>
      <c r="U16" s="68" t="s">
        <v>357</v>
      </c>
      <c r="V16" s="68" t="s">
        <v>341</v>
      </c>
      <c r="W16" s="68" t="s">
        <v>358</v>
      </c>
      <c r="X16" s="68" t="s">
        <v>358</v>
      </c>
      <c r="Y16" s="82" t="s">
        <v>359</v>
      </c>
    </row>
    <row r="17" ht="36" customHeight="1" spans="1:25">
      <c r="A17" s="24" t="s">
        <v>362</v>
      </c>
      <c r="B17" s="24" t="s">
        <v>363</v>
      </c>
      <c r="C17" s="18">
        <v>2006</v>
      </c>
      <c r="D17" s="19">
        <v>0.9</v>
      </c>
      <c r="E17" s="18">
        <v>10</v>
      </c>
      <c r="F17" s="18" t="s">
        <v>332</v>
      </c>
      <c r="G17" s="28" t="s">
        <v>332</v>
      </c>
      <c r="H17" s="28" t="s">
        <v>332</v>
      </c>
      <c r="I17" s="28" t="s">
        <v>332</v>
      </c>
      <c r="J17" s="28" t="s">
        <v>332</v>
      </c>
      <c r="K17" s="28" t="s">
        <v>332</v>
      </c>
      <c r="L17" s="28" t="s">
        <v>332</v>
      </c>
      <c r="M17" s="28" t="s">
        <v>332</v>
      </c>
      <c r="N17" s="28" t="s">
        <v>332</v>
      </c>
      <c r="O17" s="28" t="s">
        <v>332</v>
      </c>
      <c r="P17" s="28" t="s">
        <v>332</v>
      </c>
      <c r="Q17" s="28" t="s">
        <v>332</v>
      </c>
      <c r="R17" s="28" t="s">
        <v>332</v>
      </c>
      <c r="S17" s="68" t="s">
        <v>323</v>
      </c>
      <c r="T17" s="68" t="s">
        <v>54</v>
      </c>
      <c r="U17" s="68"/>
      <c r="V17" s="68"/>
      <c r="W17" s="68"/>
      <c r="X17" s="68"/>
      <c r="Y17" s="83" t="s">
        <v>364</v>
      </c>
    </row>
    <row r="18" ht="36" customHeight="1" spans="1:25">
      <c r="A18" s="15" t="s">
        <v>365</v>
      </c>
      <c r="B18" s="29" t="s">
        <v>366</v>
      </c>
      <c r="C18" s="12">
        <v>2015</v>
      </c>
      <c r="D18" s="13">
        <v>0.7</v>
      </c>
      <c r="E18" s="12">
        <v>30</v>
      </c>
      <c r="F18" s="12"/>
      <c r="G18" s="14"/>
      <c r="H18" s="12"/>
      <c r="I18" s="12">
        <v>769</v>
      </c>
      <c r="J18" s="12"/>
      <c r="K18" s="12">
        <v>128</v>
      </c>
      <c r="L18" s="12">
        <v>15.4</v>
      </c>
      <c r="M18" s="12"/>
      <c r="N18" s="12"/>
      <c r="O18" s="12"/>
      <c r="P18" s="12"/>
      <c r="Q18" s="12"/>
      <c r="R18" s="12"/>
      <c r="S18" s="12" t="s">
        <v>323</v>
      </c>
      <c r="T18" s="12" t="s">
        <v>324</v>
      </c>
      <c r="U18" s="12" t="s">
        <v>367</v>
      </c>
      <c r="V18" s="12" t="s">
        <v>335</v>
      </c>
      <c r="W18" s="12" t="s">
        <v>367</v>
      </c>
      <c r="X18" s="12" t="s">
        <v>367</v>
      </c>
      <c r="Y18" s="84" t="s">
        <v>368</v>
      </c>
    </row>
    <row r="19" ht="36" customHeight="1" spans="1:25">
      <c r="A19" s="16"/>
      <c r="B19" s="24" t="s">
        <v>369</v>
      </c>
      <c r="C19" s="12">
        <v>2015</v>
      </c>
      <c r="D19" s="19">
        <v>0.7</v>
      </c>
      <c r="E19" s="18">
        <v>20</v>
      </c>
      <c r="F19" s="18"/>
      <c r="G19" s="20"/>
      <c r="H19" s="18"/>
      <c r="I19" s="18">
        <v>2562</v>
      </c>
      <c r="J19" s="18"/>
      <c r="K19" s="18"/>
      <c r="L19" s="18">
        <v>51.2</v>
      </c>
      <c r="M19" s="18"/>
      <c r="N19" s="18"/>
      <c r="O19" s="18"/>
      <c r="P19" s="18"/>
      <c r="Q19" s="18"/>
      <c r="R19" s="18"/>
      <c r="S19" s="18" t="s">
        <v>323</v>
      </c>
      <c r="T19" s="18" t="s">
        <v>324</v>
      </c>
      <c r="U19" s="18" t="s">
        <v>367</v>
      </c>
      <c r="V19" s="18" t="s">
        <v>335</v>
      </c>
      <c r="W19" s="18" t="s">
        <v>367</v>
      </c>
      <c r="X19" s="18" t="s">
        <v>367</v>
      </c>
      <c r="Y19" s="80" t="s">
        <v>368</v>
      </c>
    </row>
    <row r="20" ht="36" customHeight="1" spans="1:25">
      <c r="A20" s="30" t="s">
        <v>370</v>
      </c>
      <c r="B20" s="31" t="s">
        <v>366</v>
      </c>
      <c r="C20" s="32">
        <v>2015</v>
      </c>
      <c r="D20" s="33">
        <v>0.7</v>
      </c>
      <c r="E20" s="32">
        <v>30</v>
      </c>
      <c r="F20" s="32"/>
      <c r="G20" s="34"/>
      <c r="H20" s="32"/>
      <c r="I20" s="32">
        <v>769</v>
      </c>
      <c r="J20" s="32"/>
      <c r="K20" s="32">
        <v>128</v>
      </c>
      <c r="L20" s="32">
        <v>15.4</v>
      </c>
      <c r="M20" s="32"/>
      <c r="N20" s="32"/>
      <c r="O20" s="32"/>
      <c r="P20" s="32"/>
      <c r="Q20" s="32"/>
      <c r="R20" s="12"/>
      <c r="S20" s="12" t="s">
        <v>323</v>
      </c>
      <c r="T20" s="32" t="s">
        <v>324</v>
      </c>
      <c r="U20" s="12" t="s">
        <v>367</v>
      </c>
      <c r="V20" s="12" t="s">
        <v>335</v>
      </c>
      <c r="W20" s="12" t="s">
        <v>367</v>
      </c>
      <c r="X20" s="12" t="s">
        <v>367</v>
      </c>
      <c r="Y20" s="84" t="s">
        <v>368</v>
      </c>
    </row>
    <row r="21" ht="36" customHeight="1" spans="1:25">
      <c r="A21" s="35"/>
      <c r="B21" s="24" t="s">
        <v>369</v>
      </c>
      <c r="C21" s="18">
        <v>2015</v>
      </c>
      <c r="D21" s="19">
        <v>0.7</v>
      </c>
      <c r="E21" s="36">
        <v>20</v>
      </c>
      <c r="F21" s="36"/>
      <c r="G21" s="18"/>
      <c r="H21" s="18"/>
      <c r="I21" s="36">
        <v>2562</v>
      </c>
      <c r="J21" s="36"/>
      <c r="K21" s="36"/>
      <c r="L21" s="36">
        <v>51.2</v>
      </c>
      <c r="M21" s="36"/>
      <c r="N21" s="36"/>
      <c r="O21" s="36"/>
      <c r="P21" s="36"/>
      <c r="Q21" s="35"/>
      <c r="R21" s="35"/>
      <c r="S21" s="18" t="s">
        <v>323</v>
      </c>
      <c r="T21" s="35" t="s">
        <v>324</v>
      </c>
      <c r="U21" s="40" t="s">
        <v>367</v>
      </c>
      <c r="V21" s="40" t="s">
        <v>335</v>
      </c>
      <c r="W21" s="40" t="s">
        <v>367</v>
      </c>
      <c r="X21" s="40" t="s">
        <v>367</v>
      </c>
      <c r="Y21" s="80" t="s">
        <v>368</v>
      </c>
    </row>
    <row r="22" spans="1:25">
      <c r="A22" s="37"/>
      <c r="B22" s="38"/>
      <c r="C22" s="6"/>
      <c r="D22" s="6"/>
      <c r="E22" s="6"/>
      <c r="F22" s="6"/>
      <c r="G22" s="6"/>
      <c r="H22" s="6"/>
      <c r="I22" s="6"/>
      <c r="J22" s="6"/>
      <c r="K22" s="6"/>
      <c r="L22" s="6"/>
      <c r="M22" s="6"/>
      <c r="N22" s="6"/>
      <c r="O22" s="6"/>
      <c r="P22" s="37"/>
      <c r="Q22" s="37"/>
      <c r="R22" s="37"/>
      <c r="S22" s="37"/>
      <c r="T22" s="37"/>
      <c r="U22" s="37"/>
      <c r="V22" s="37"/>
      <c r="W22" s="37"/>
      <c r="X22" s="37"/>
      <c r="Y22" s="37"/>
    </row>
    <row r="23" ht="14.5" spans="1:25">
      <c r="A23" s="39" t="s">
        <v>371</v>
      </c>
      <c r="B23" s="38"/>
      <c r="C23" s="6"/>
      <c r="D23" s="6"/>
      <c r="E23" s="6"/>
      <c r="F23" s="6"/>
      <c r="G23" s="6"/>
      <c r="H23" s="6"/>
      <c r="I23" s="6"/>
      <c r="J23" s="6"/>
      <c r="K23" s="6"/>
      <c r="L23" s="6"/>
      <c r="M23" s="6"/>
      <c r="N23" s="6"/>
      <c r="O23" s="6"/>
      <c r="P23" s="6"/>
      <c r="Q23" s="6"/>
      <c r="R23" s="6"/>
      <c r="S23" s="6"/>
      <c r="T23" s="37"/>
      <c r="U23" s="37"/>
      <c r="V23" s="77"/>
      <c r="W23" s="37"/>
      <c r="X23" s="37"/>
      <c r="Y23" s="37"/>
    </row>
    <row r="24" ht="29" spans="1:25">
      <c r="A24" s="1" t="s">
        <v>298</v>
      </c>
      <c r="B24" s="1" t="s">
        <v>299</v>
      </c>
      <c r="C24" s="2" t="s">
        <v>300</v>
      </c>
      <c r="D24" s="2" t="s">
        <v>372</v>
      </c>
      <c r="E24" s="3" t="s">
        <v>373</v>
      </c>
      <c r="F24" s="3" t="s">
        <v>301</v>
      </c>
      <c r="G24" s="2" t="s">
        <v>196</v>
      </c>
      <c r="H24" s="3" t="s">
        <v>302</v>
      </c>
      <c r="I24" s="3" t="s">
        <v>374</v>
      </c>
      <c r="J24" s="3" t="s">
        <v>375</v>
      </c>
      <c r="K24" s="3" t="s">
        <v>376</v>
      </c>
      <c r="L24" s="3" t="s">
        <v>308</v>
      </c>
      <c r="M24" s="3" t="s">
        <v>309</v>
      </c>
      <c r="N24" s="3" t="s">
        <v>310</v>
      </c>
      <c r="O24" s="3" t="s">
        <v>311</v>
      </c>
      <c r="P24" s="2" t="s">
        <v>10</v>
      </c>
      <c r="Q24" s="2"/>
      <c r="R24" s="2" t="s">
        <v>11</v>
      </c>
      <c r="S24" s="75" t="s">
        <v>312</v>
      </c>
      <c r="T24" s="75" t="s">
        <v>313</v>
      </c>
      <c r="U24" s="76" t="s">
        <v>314</v>
      </c>
      <c r="V24" s="76"/>
      <c r="W24" s="76"/>
      <c r="X24" s="76"/>
      <c r="Y24" s="78" t="s">
        <v>315</v>
      </c>
    </row>
    <row r="25" ht="14.5" spans="1:25">
      <c r="A25" s="2"/>
      <c r="B25" s="2"/>
      <c r="C25" s="2"/>
      <c r="D25" s="2"/>
      <c r="E25" s="2"/>
      <c r="F25" s="2"/>
      <c r="G25" s="2"/>
      <c r="H25" s="2"/>
      <c r="I25" s="2" t="s">
        <v>57</v>
      </c>
      <c r="J25" s="2" t="s">
        <v>52</v>
      </c>
      <c r="K25" s="2" t="s">
        <v>157</v>
      </c>
      <c r="L25" s="2" t="s">
        <v>316</v>
      </c>
      <c r="M25" s="2" t="s">
        <v>318</v>
      </c>
      <c r="N25" s="2" t="s">
        <v>318</v>
      </c>
      <c r="O25" s="2" t="s">
        <v>318</v>
      </c>
      <c r="P25" s="2" t="s">
        <v>30</v>
      </c>
      <c r="Q25" s="2" t="s">
        <v>319</v>
      </c>
      <c r="R25" s="2" t="s">
        <v>30</v>
      </c>
      <c r="S25" s="75"/>
      <c r="T25" s="75"/>
      <c r="U25" s="76" t="s">
        <v>320</v>
      </c>
      <c r="V25" s="76" t="s">
        <v>321</v>
      </c>
      <c r="W25" s="76" t="s">
        <v>301</v>
      </c>
      <c r="X25" s="76" t="s">
        <v>196</v>
      </c>
      <c r="Y25" s="76"/>
    </row>
    <row r="26" ht="31.5" customHeight="1" spans="1:25">
      <c r="A26" s="16" t="s">
        <v>282</v>
      </c>
      <c r="B26" s="24" t="s">
        <v>377</v>
      </c>
      <c r="C26" s="18">
        <v>1978</v>
      </c>
      <c r="D26" s="40" t="s">
        <v>378</v>
      </c>
      <c r="E26" s="19">
        <v>0.42</v>
      </c>
      <c r="F26" s="41">
        <v>1.13909090909091</v>
      </c>
      <c r="G26" s="18">
        <v>20</v>
      </c>
      <c r="H26" s="18">
        <v>3</v>
      </c>
      <c r="I26" s="40">
        <v>0.32</v>
      </c>
      <c r="J26" s="72">
        <v>0.003456</v>
      </c>
      <c r="K26" s="20">
        <v>401.883000980784</v>
      </c>
      <c r="L26" s="59">
        <v>8.11666060047745</v>
      </c>
      <c r="M26" s="59">
        <v>12.8103860487334</v>
      </c>
      <c r="N26" s="18"/>
      <c r="O26" s="73">
        <v>0</v>
      </c>
      <c r="P26" s="74">
        <v>0.877893056664006</v>
      </c>
      <c r="Q26" s="74">
        <v>1.50305932428837</v>
      </c>
      <c r="R26" s="40">
        <v>1</v>
      </c>
      <c r="S26" s="40" t="s">
        <v>323</v>
      </c>
      <c r="T26" s="40" t="s">
        <v>54</v>
      </c>
      <c r="U26" s="40" t="s">
        <v>379</v>
      </c>
      <c r="V26" s="40" t="s">
        <v>326</v>
      </c>
      <c r="W26" s="18" t="s">
        <v>380</v>
      </c>
      <c r="X26" s="35"/>
      <c r="Y26" s="85" t="s">
        <v>381</v>
      </c>
    </row>
    <row r="30" spans="9:15">
      <c r="I30">
        <v>3843</v>
      </c>
      <c r="K30">
        <v>3843</v>
      </c>
      <c r="L30">
        <v>8.1</v>
      </c>
      <c r="M30">
        <v>12.8</v>
      </c>
      <c r="O30">
        <v>0</v>
      </c>
    </row>
    <row r="31" spans="9:15">
      <c r="I31">
        <v>12631</v>
      </c>
      <c r="K31">
        <v>12631</v>
      </c>
      <c r="L31">
        <v>7.4</v>
      </c>
      <c r="M31">
        <v>12.8</v>
      </c>
      <c r="O31">
        <v>0</v>
      </c>
    </row>
    <row r="32" spans="9:13">
      <c r="I32">
        <v>4344</v>
      </c>
      <c r="J32">
        <v>2858</v>
      </c>
      <c r="K32">
        <v>579</v>
      </c>
      <c r="M32">
        <v>108.6</v>
      </c>
    </row>
    <row r="33" spans="9:13">
      <c r="I33">
        <v>4344</v>
      </c>
      <c r="J33">
        <v>2858</v>
      </c>
      <c r="K33">
        <v>579</v>
      </c>
      <c r="M33">
        <v>108.6</v>
      </c>
    </row>
    <row r="34" spans="9:12">
      <c r="I34">
        <v>27281</v>
      </c>
      <c r="K34">
        <v>27281</v>
      </c>
      <c r="L34">
        <v>3.4</v>
      </c>
    </row>
    <row r="35" spans="9:12">
      <c r="I35">
        <v>93705</v>
      </c>
      <c r="K35">
        <v>28112</v>
      </c>
      <c r="L35">
        <v>20.2</v>
      </c>
    </row>
    <row r="36" spans="9:12">
      <c r="I36">
        <v>281116</v>
      </c>
      <c r="K36">
        <v>93705</v>
      </c>
      <c r="L36">
        <v>16.9</v>
      </c>
    </row>
    <row r="37" spans="9:12">
      <c r="I37">
        <v>46853</v>
      </c>
      <c r="K37">
        <v>23426</v>
      </c>
      <c r="L37">
        <v>10.1</v>
      </c>
    </row>
    <row r="38" spans="9:12">
      <c r="I38">
        <v>93705</v>
      </c>
      <c r="K38">
        <v>28112</v>
      </c>
      <c r="L38">
        <v>20.2</v>
      </c>
    </row>
    <row r="39" spans="9:12">
      <c r="I39">
        <v>281116</v>
      </c>
      <c r="K39">
        <v>93705</v>
      </c>
      <c r="L39">
        <v>16.9</v>
      </c>
    </row>
    <row r="40" spans="9:12">
      <c r="I40">
        <v>43584</v>
      </c>
      <c r="K40">
        <v>18994</v>
      </c>
      <c r="L40">
        <v>10.1</v>
      </c>
    </row>
    <row r="41" spans="9:12">
      <c r="I41">
        <v>93705</v>
      </c>
      <c r="K41">
        <v>28112</v>
      </c>
      <c r="L41">
        <v>20.2</v>
      </c>
    </row>
    <row r="42" spans="9:12">
      <c r="I42">
        <v>281116</v>
      </c>
      <c r="K42">
        <v>93705</v>
      </c>
      <c r="L42">
        <v>16.9</v>
      </c>
    </row>
    <row r="43" spans="9:12">
      <c r="I43">
        <v>43584</v>
      </c>
      <c r="K43">
        <v>18994</v>
      </c>
      <c r="L43">
        <v>10.1</v>
      </c>
    </row>
    <row r="44" spans="9:15">
      <c r="I44" t="s">
        <v>332</v>
      </c>
      <c r="J44" t="s">
        <v>332</v>
      </c>
      <c r="K44" t="s">
        <v>332</v>
      </c>
      <c r="L44" t="s">
        <v>332</v>
      </c>
      <c r="M44" t="s">
        <v>332</v>
      </c>
      <c r="N44" t="s">
        <v>332</v>
      </c>
      <c r="O44" t="s">
        <v>332</v>
      </c>
    </row>
    <row r="45" spans="9:12">
      <c r="I45">
        <v>769</v>
      </c>
      <c r="K45">
        <v>128</v>
      </c>
      <c r="L45">
        <v>15.4</v>
      </c>
    </row>
    <row r="46" spans="9:12">
      <c r="I46">
        <v>2562</v>
      </c>
      <c r="L46">
        <v>51.2</v>
      </c>
    </row>
    <row r="47" spans="9:12">
      <c r="I47">
        <v>769</v>
      </c>
      <c r="K47">
        <v>128</v>
      </c>
      <c r="L47">
        <v>15.4</v>
      </c>
    </row>
    <row r="48" spans="9:12">
      <c r="I48">
        <v>2562</v>
      </c>
      <c r="L48">
        <v>51.2</v>
      </c>
    </row>
  </sheetData>
  <mergeCells count="4">
    <mergeCell ref="P1:Q1"/>
    <mergeCell ref="U1:X1"/>
    <mergeCell ref="P24:Q24"/>
    <mergeCell ref="U24:X24"/>
  </mergeCell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9"/>
  <sheetViews>
    <sheetView zoomScale="85" zoomScaleNormal="85" topLeftCell="O1" workbookViewId="0">
      <selection activeCell="W4" sqref="W4:W14"/>
    </sheetView>
  </sheetViews>
  <sheetFormatPr defaultColWidth="11.4272727272727" defaultRowHeight="12.5"/>
  <cols>
    <col min="1" max="1" width="68.4272727272727" style="151" customWidth="1"/>
    <col min="2" max="2" width="19.7090909090909" style="151" customWidth="1"/>
    <col min="3" max="3" width="100.572727272727" style="151" customWidth="1"/>
    <col min="4" max="4" width="19.5727272727273" style="151" customWidth="1"/>
    <col min="5" max="5" width="22" style="151" customWidth="1"/>
    <col min="6" max="6" width="14.8545454545455" style="151" customWidth="1"/>
    <col min="7" max="9" width="11.4272727272727" style="151"/>
    <col min="10" max="10" width="11.4272727272727" style="237"/>
    <col min="11" max="12" width="11.4272727272727" style="151"/>
    <col min="13" max="13" width="9.70909090909091" style="151" customWidth="1"/>
    <col min="14" max="14" width="11.4272727272727" style="151"/>
    <col min="15" max="15" width="9.28181818181818" style="151" customWidth="1"/>
    <col min="16" max="16" width="11.4272727272727" style="151"/>
    <col min="17" max="17" width="11.2818181818182" style="151" customWidth="1"/>
    <col min="18" max="22" width="11.4272727272727" style="151"/>
    <col min="23" max="23" width="11.4272727272727" style="151" customWidth="1"/>
    <col min="24" max="28" width="11.4272727272727" style="151"/>
    <col min="29" max="29" width="12" style="151" customWidth="1"/>
    <col min="30" max="31" width="12.8545454545455" style="151"/>
    <col min="32" max="16384" width="11.4272727272727" style="151"/>
  </cols>
  <sheetData>
    <row r="1" ht="23" spans="1:19">
      <c r="A1" s="150" t="s">
        <v>0</v>
      </c>
      <c r="G1" s="289" t="s">
        <v>84</v>
      </c>
      <c r="P1" s="289" t="s">
        <v>85</v>
      </c>
      <c r="S1" s="289" t="s">
        <v>86</v>
      </c>
    </row>
    <row r="2" ht="15.5" spans="1:16">
      <c r="A2" s="152"/>
      <c r="F2" s="289" t="s">
        <v>87</v>
      </c>
      <c r="G2" s="289" t="s">
        <v>88</v>
      </c>
      <c r="P2" s="289" t="s">
        <v>89</v>
      </c>
    </row>
    <row r="3" ht="13" spans="5:27">
      <c r="E3" s="153" t="s">
        <v>3</v>
      </c>
      <c r="H3" s="154"/>
      <c r="I3" s="154"/>
      <c r="J3" s="334"/>
      <c r="K3" s="154"/>
      <c r="L3" s="154"/>
      <c r="M3" s="154"/>
      <c r="N3" s="37"/>
      <c r="O3" s="37"/>
      <c r="AA3" s="231"/>
    </row>
    <row r="4" ht="25" spans="1:27">
      <c r="A4" s="155" t="s">
        <v>4</v>
      </c>
      <c r="B4" s="155" t="s">
        <v>5</v>
      </c>
      <c r="C4" s="155" t="s">
        <v>6</v>
      </c>
      <c r="D4" s="155" t="s">
        <v>7</v>
      </c>
      <c r="E4" s="155" t="s">
        <v>90</v>
      </c>
      <c r="F4" s="232" t="s">
        <v>91</v>
      </c>
      <c r="G4" s="232" t="s">
        <v>8</v>
      </c>
      <c r="H4" s="232" t="s">
        <v>9</v>
      </c>
      <c r="I4" s="232" t="s">
        <v>92</v>
      </c>
      <c r="J4" s="335" t="s">
        <v>93</v>
      </c>
      <c r="K4" s="232" t="s">
        <v>10</v>
      </c>
      <c r="L4" s="232" t="s">
        <v>11</v>
      </c>
      <c r="M4" s="232" t="s">
        <v>18</v>
      </c>
      <c r="N4" s="232" t="s">
        <v>94</v>
      </c>
      <c r="O4" s="232" t="s">
        <v>19</v>
      </c>
      <c r="P4" s="232" t="s">
        <v>95</v>
      </c>
      <c r="Q4" s="232" t="s">
        <v>96</v>
      </c>
      <c r="R4" s="232" t="s">
        <v>14</v>
      </c>
      <c r="S4" s="232" t="s">
        <v>15</v>
      </c>
      <c r="T4" s="232" t="s">
        <v>16</v>
      </c>
      <c r="U4" s="367" t="s">
        <v>17</v>
      </c>
      <c r="V4" s="367" t="s">
        <v>97</v>
      </c>
      <c r="W4" s="142" t="s">
        <v>98</v>
      </c>
      <c r="X4" s="367"/>
      <c r="Z4" s="378" t="s">
        <v>99</v>
      </c>
      <c r="AA4" s="378" t="s">
        <v>81</v>
      </c>
    </row>
    <row r="5" ht="38.25" spans="1:27">
      <c r="A5" s="157" t="s">
        <v>20</v>
      </c>
      <c r="B5" s="157" t="s">
        <v>21</v>
      </c>
      <c r="C5" s="157" t="s">
        <v>22</v>
      </c>
      <c r="D5" s="157" t="s">
        <v>23</v>
      </c>
      <c r="E5" s="157" t="s">
        <v>100</v>
      </c>
      <c r="F5" s="158"/>
      <c r="G5" s="158" t="s">
        <v>24</v>
      </c>
      <c r="H5" s="158" t="s">
        <v>25</v>
      </c>
      <c r="I5" s="158"/>
      <c r="J5" s="336"/>
      <c r="K5" s="158"/>
      <c r="L5" s="158"/>
      <c r="M5" s="158" t="s">
        <v>101</v>
      </c>
      <c r="N5" s="158" t="s">
        <v>101</v>
      </c>
      <c r="O5" s="158" t="s">
        <v>101</v>
      </c>
      <c r="P5" s="158" t="s">
        <v>101</v>
      </c>
      <c r="Q5" s="158" t="s">
        <v>102</v>
      </c>
      <c r="R5" s="158"/>
      <c r="S5" s="158" t="s">
        <v>28</v>
      </c>
      <c r="T5" s="158" t="s">
        <v>29</v>
      </c>
      <c r="U5" s="368"/>
      <c r="V5" s="368"/>
      <c r="W5" s="368"/>
      <c r="X5" s="368"/>
      <c r="Z5" s="158"/>
      <c r="AA5" s="158"/>
    </row>
    <row r="6" s="289" customFormat="1" spans="1:33">
      <c r="A6" s="304" t="str">
        <f>B26</f>
        <v>ESTBATS101_2h</v>
      </c>
      <c r="B6" s="304" t="s">
        <v>30</v>
      </c>
      <c r="C6" s="304"/>
      <c r="D6" s="304" t="s">
        <v>30</v>
      </c>
      <c r="E6" s="304"/>
      <c r="F6" s="310">
        <v>2020</v>
      </c>
      <c r="G6" s="310">
        <v>12</v>
      </c>
      <c r="H6" s="311">
        <v>0.71</v>
      </c>
      <c r="I6" s="311">
        <f>H6</f>
        <v>0.71</v>
      </c>
      <c r="J6" s="339">
        <v>5</v>
      </c>
      <c r="K6" s="310"/>
      <c r="L6" s="310"/>
      <c r="M6" s="340">
        <f>1214*1.35*(254)/(254+435)</f>
        <v>604.18084179971</v>
      </c>
      <c r="N6" s="340">
        <f>M6*0.4</f>
        <v>241.672336719884</v>
      </c>
      <c r="O6" s="340">
        <f>M6*0.25</f>
        <v>151.045210449928</v>
      </c>
      <c r="P6" s="341"/>
      <c r="Q6" s="339"/>
      <c r="R6" s="372">
        <v>31.54</v>
      </c>
      <c r="S6" s="310"/>
      <c r="T6" s="310"/>
      <c r="U6" s="310"/>
      <c r="V6" s="310"/>
      <c r="W6" s="310">
        <v>0</v>
      </c>
      <c r="X6" s="310"/>
      <c r="Z6" s="310">
        <v>0</v>
      </c>
      <c r="AA6" s="310">
        <v>5</v>
      </c>
      <c r="AC6" s="289">
        <f>M6*1.45</f>
        <v>876.06222060958</v>
      </c>
      <c r="AE6" s="289">
        <f>O6*1.45</f>
        <v>219.015555152395</v>
      </c>
      <c r="AG6" s="289">
        <f t="shared" ref="AG6:AG14" si="0">Q6*1.45</f>
        <v>0</v>
      </c>
    </row>
    <row r="7" s="289" customFormat="1" spans="1:33">
      <c r="A7" s="304"/>
      <c r="B7" s="304"/>
      <c r="C7" s="304" t="str">
        <f>"AUX_"&amp;A6</f>
        <v>AUX_ESTBATS101_2h</v>
      </c>
      <c r="D7" s="304"/>
      <c r="E7" s="203" t="str">
        <f>ELC_BulkEES_4h!E7</f>
        <v>AUX_VARSOUT</v>
      </c>
      <c r="F7" s="310"/>
      <c r="G7" s="310"/>
      <c r="H7" s="311"/>
      <c r="I7" s="311"/>
      <c r="J7" s="339"/>
      <c r="K7" s="310"/>
      <c r="L7" s="310"/>
      <c r="M7" s="340"/>
      <c r="N7" s="340"/>
      <c r="O7" s="340"/>
      <c r="P7" s="341"/>
      <c r="Q7" s="339"/>
      <c r="R7" s="372"/>
      <c r="S7" s="310"/>
      <c r="T7" s="310"/>
      <c r="U7" s="310"/>
      <c r="V7" s="310"/>
      <c r="W7" s="310"/>
      <c r="X7" s="310"/>
      <c r="Z7" s="310"/>
      <c r="AA7" s="310"/>
      <c r="AG7" s="289">
        <f t="shared" si="0"/>
        <v>0</v>
      </c>
    </row>
    <row r="8" s="289" customFormat="1" spans="1:33">
      <c r="A8" s="304" t="str">
        <f>B27</f>
        <v>ESTBATS102_2h</v>
      </c>
      <c r="B8" s="304" t="s">
        <v>30</v>
      </c>
      <c r="C8" s="304"/>
      <c r="D8" s="304" t="s">
        <v>30</v>
      </c>
      <c r="E8" s="304"/>
      <c r="F8" s="310">
        <v>2020</v>
      </c>
      <c r="G8" s="310">
        <v>15</v>
      </c>
      <c r="H8" s="311">
        <v>0.83</v>
      </c>
      <c r="I8" s="311">
        <v>0.85</v>
      </c>
      <c r="J8" s="339">
        <v>5</v>
      </c>
      <c r="K8" s="310"/>
      <c r="L8" s="310"/>
      <c r="M8" s="340">
        <f>(1151+1037)/2*(956)/(956+435)*1.35</f>
        <v>1015.03695183321</v>
      </c>
      <c r="N8" s="340">
        <f>M8*0.4</f>
        <v>406.014780733284</v>
      </c>
      <c r="O8" s="340">
        <f>M8*0.25</f>
        <v>253.759237958302</v>
      </c>
      <c r="P8" s="341"/>
      <c r="Q8" s="310"/>
      <c r="R8" s="372">
        <v>31.54</v>
      </c>
      <c r="S8" s="372"/>
      <c r="T8" s="372"/>
      <c r="U8" s="372"/>
      <c r="V8" s="372"/>
      <c r="W8" s="372">
        <v>0</v>
      </c>
      <c r="X8" s="372"/>
      <c r="Z8" s="310">
        <v>0</v>
      </c>
      <c r="AA8" s="310">
        <v>5</v>
      </c>
      <c r="AC8" s="289">
        <f>M8*1.45</f>
        <v>1471.80358015815</v>
      </c>
      <c r="AD8" s="289">
        <f t="shared" ref="AD8:AE8" si="1">N8*1.45</f>
        <v>588.721432063262</v>
      </c>
      <c r="AE8" s="289">
        <f t="shared" si="1"/>
        <v>367.950895039539</v>
      </c>
      <c r="AG8" s="289">
        <f t="shared" si="0"/>
        <v>0</v>
      </c>
    </row>
    <row r="9" s="289" customFormat="1" spans="1:33">
      <c r="A9" s="304"/>
      <c r="B9" s="304"/>
      <c r="C9" s="304" t="str">
        <f>"AUX_"&amp;A8</f>
        <v>AUX_ESTBATS102_2h</v>
      </c>
      <c r="D9" s="304"/>
      <c r="E9" s="203" t="str">
        <f>E7</f>
        <v>AUX_VARSOUT</v>
      </c>
      <c r="F9" s="310"/>
      <c r="G9" s="310"/>
      <c r="H9" s="311"/>
      <c r="I9" s="311"/>
      <c r="J9" s="339"/>
      <c r="K9" s="310"/>
      <c r="L9" s="310"/>
      <c r="M9" s="340"/>
      <c r="N9" s="340"/>
      <c r="O9" s="340"/>
      <c r="P9" s="341"/>
      <c r="Q9" s="310"/>
      <c r="R9" s="372"/>
      <c r="S9" s="372"/>
      <c r="T9" s="372"/>
      <c r="U9" s="372"/>
      <c r="V9" s="372"/>
      <c r="W9" s="372"/>
      <c r="X9" s="372"/>
      <c r="Z9" s="310"/>
      <c r="AA9" s="310"/>
      <c r="AG9" s="289">
        <f t="shared" si="0"/>
        <v>0</v>
      </c>
    </row>
    <row r="10" s="289" customFormat="1" spans="1:33">
      <c r="A10" s="304" t="str">
        <f t="shared" ref="A10" si="2">B28</f>
        <v>ESTBATS103_2h</v>
      </c>
      <c r="B10" s="304" t="s">
        <v>30</v>
      </c>
      <c r="C10" s="304"/>
      <c r="D10" s="304" t="s">
        <v>30</v>
      </c>
      <c r="E10" s="304"/>
      <c r="F10" s="310">
        <v>2020</v>
      </c>
      <c r="G10" s="310">
        <v>10</v>
      </c>
      <c r="H10" s="311">
        <f>'NOINPUT-Input_DATA'!D10</f>
        <v>0.85</v>
      </c>
      <c r="I10" s="311">
        <f>H10</f>
        <v>0.85</v>
      </c>
      <c r="J10" s="339">
        <v>5</v>
      </c>
      <c r="K10" s="310"/>
      <c r="L10" s="310"/>
      <c r="M10" s="340">
        <f>1000*1.35*445/(445+435)</f>
        <v>682.670454545455</v>
      </c>
      <c r="N10" s="340">
        <f>M10*0.4</f>
        <v>273.068181818182</v>
      </c>
      <c r="O10" s="340">
        <f>M10*0.25</f>
        <v>170.667613636364</v>
      </c>
      <c r="P10" s="341"/>
      <c r="Q10" s="339"/>
      <c r="R10" s="372">
        <v>31.54</v>
      </c>
      <c r="S10" s="310"/>
      <c r="T10" s="310"/>
      <c r="U10" s="310"/>
      <c r="V10" s="310"/>
      <c r="W10" s="310">
        <v>0</v>
      </c>
      <c r="X10" s="310"/>
      <c r="Z10" s="310"/>
      <c r="AA10" s="310"/>
      <c r="AC10" s="289">
        <f>M10*1.45</f>
        <v>989.87215909091</v>
      </c>
      <c r="AE10" s="289">
        <f>O10*1.45</f>
        <v>247.468039772727</v>
      </c>
      <c r="AG10" s="289">
        <f t="shared" si="0"/>
        <v>0</v>
      </c>
    </row>
    <row r="11" s="289" customFormat="1" spans="1:33">
      <c r="A11" s="304"/>
      <c r="B11" s="304"/>
      <c r="C11" s="304" t="str">
        <f>"AUX_"&amp;A10</f>
        <v>AUX_ESTBATS103_2h</v>
      </c>
      <c r="D11" s="304"/>
      <c r="E11" s="203" t="str">
        <f>E9</f>
        <v>AUX_VARSOUT</v>
      </c>
      <c r="F11" s="310"/>
      <c r="G11" s="310"/>
      <c r="H11" s="311"/>
      <c r="I11" s="311"/>
      <c r="J11" s="339"/>
      <c r="K11" s="310"/>
      <c r="L11" s="310"/>
      <c r="M11" s="340"/>
      <c r="N11" s="340"/>
      <c r="O11" s="340"/>
      <c r="P11" s="341"/>
      <c r="Q11" s="339"/>
      <c r="R11" s="372"/>
      <c r="S11" s="310"/>
      <c r="T11" s="310"/>
      <c r="U11" s="310"/>
      <c r="V11" s="310"/>
      <c r="W11" s="310"/>
      <c r="X11" s="310"/>
      <c r="Z11" s="310"/>
      <c r="AA11" s="310"/>
      <c r="AG11" s="289">
        <f t="shared" si="0"/>
        <v>0</v>
      </c>
    </row>
    <row r="12" s="289" customFormat="1" spans="1:33">
      <c r="A12" s="291" t="str">
        <f>B29</f>
        <v>P_ESTBATS101_2h</v>
      </c>
      <c r="B12" s="291" t="s">
        <v>31</v>
      </c>
      <c r="C12" s="291"/>
      <c r="D12" s="291" t="str">
        <f>B42</f>
        <v>AUX_ESTBATS101_2h</v>
      </c>
      <c r="E12" s="291"/>
      <c r="F12" s="227">
        <f>F6</f>
        <v>2020</v>
      </c>
      <c r="G12" s="227">
        <f>G6</f>
        <v>12</v>
      </c>
      <c r="H12" s="315"/>
      <c r="I12" s="315"/>
      <c r="J12" s="383"/>
      <c r="K12" s="291"/>
      <c r="L12" s="291"/>
      <c r="M12" s="188">
        <f>1214*1.35*(435)/(254+435)</f>
        <v>1034.71915820029</v>
      </c>
      <c r="N12" s="340">
        <f>M12*0.4</f>
        <v>413.887663280116</v>
      </c>
      <c r="O12" s="340">
        <f>M12*0.25</f>
        <v>258.679789550072</v>
      </c>
      <c r="P12" s="226">
        <f>4.61*1.35</f>
        <v>6.2235</v>
      </c>
      <c r="Q12" s="182"/>
      <c r="R12" s="184">
        <v>31.54</v>
      </c>
      <c r="S12" s="182"/>
      <c r="T12" s="182"/>
      <c r="U12" s="373">
        <v>1</v>
      </c>
      <c r="V12" s="373"/>
      <c r="W12" s="373">
        <v>0</v>
      </c>
      <c r="X12" s="373"/>
      <c r="Z12" s="184">
        <v>0</v>
      </c>
      <c r="AA12" s="184">
        <v>5</v>
      </c>
      <c r="AC12" s="289">
        <f>M12*1.45</f>
        <v>1500.34277939042</v>
      </c>
      <c r="AE12" s="289">
        <f t="shared" ref="AE12:AF14" si="3">O12*1.45</f>
        <v>375.085694847605</v>
      </c>
      <c r="AF12" s="289">
        <f t="shared" si="3"/>
        <v>9.024075</v>
      </c>
      <c r="AG12" s="289">
        <f t="shared" si="0"/>
        <v>0</v>
      </c>
    </row>
    <row r="13" s="289" customFormat="1" spans="1:33">
      <c r="A13" s="291" t="str">
        <f>B30</f>
        <v>P_ESTBATS102_2h</v>
      </c>
      <c r="B13" s="291" t="s">
        <v>31</v>
      </c>
      <c r="C13" s="291"/>
      <c r="D13" s="291" t="str">
        <f>B43</f>
        <v>AUX_ESTBATS102_2h</v>
      </c>
      <c r="E13" s="291"/>
      <c r="F13" s="227">
        <f>F8</f>
        <v>2020</v>
      </c>
      <c r="G13" s="227">
        <f>G8</f>
        <v>15</v>
      </c>
      <c r="H13" s="315"/>
      <c r="I13" s="315"/>
      <c r="J13" s="346"/>
      <c r="K13" s="291"/>
      <c r="L13" s="291"/>
      <c r="M13" s="188">
        <f>(1151+1037)/2*(435)/(956+435)*1.35</f>
        <v>461.863048166786</v>
      </c>
      <c r="N13" s="340">
        <f>M13*0.4</f>
        <v>184.745219266714</v>
      </c>
      <c r="O13" s="340">
        <f>M13*0.25</f>
        <v>115.465762041696</v>
      </c>
      <c r="P13" s="226">
        <f>(3.45+3.17)/2*1.35</f>
        <v>4.4685</v>
      </c>
      <c r="Q13" s="182"/>
      <c r="R13" s="184">
        <v>31.54</v>
      </c>
      <c r="S13" s="182"/>
      <c r="T13" s="182"/>
      <c r="U13" s="373">
        <v>1</v>
      </c>
      <c r="V13" s="373"/>
      <c r="W13" s="373">
        <v>0</v>
      </c>
      <c r="X13" s="373"/>
      <c r="Z13" s="184">
        <v>0</v>
      </c>
      <c r="AA13" s="184">
        <v>5</v>
      </c>
      <c r="AC13" s="289">
        <f>M13*1.45</f>
        <v>669.70141984184</v>
      </c>
      <c r="AE13" s="289">
        <f t="shared" si="3"/>
        <v>167.42535496046</v>
      </c>
      <c r="AF13" s="289">
        <f t="shared" si="3"/>
        <v>6.479325</v>
      </c>
      <c r="AG13" s="289">
        <f t="shared" si="0"/>
        <v>0</v>
      </c>
    </row>
    <row r="14" s="289" customFormat="1" spans="1:33">
      <c r="A14" s="293" t="str">
        <f>B31</f>
        <v>P_ESTBATS103_2h</v>
      </c>
      <c r="B14" s="293" t="s">
        <v>31</v>
      </c>
      <c r="C14" s="293"/>
      <c r="D14" s="293" t="str">
        <f>B44</f>
        <v>AUX_ESTBATS103_2h</v>
      </c>
      <c r="E14" s="293"/>
      <c r="F14" s="318">
        <f t="shared" ref="F14:G14" si="4">F10</f>
        <v>2020</v>
      </c>
      <c r="G14" s="318">
        <f t="shared" si="4"/>
        <v>10</v>
      </c>
      <c r="H14" s="315"/>
      <c r="I14" s="315"/>
      <c r="J14" s="383"/>
      <c r="K14" s="293"/>
      <c r="L14" s="293"/>
      <c r="M14" s="347">
        <f>1000*1.35*435/(445+435)</f>
        <v>667.329545454545</v>
      </c>
      <c r="N14" s="340">
        <f>M14*0.4</f>
        <v>266.931818181818</v>
      </c>
      <c r="O14" s="340">
        <f>M14*0.25</f>
        <v>166.832386363636</v>
      </c>
      <c r="P14" s="302">
        <v>6.525</v>
      </c>
      <c r="Q14" s="292"/>
      <c r="R14" s="294">
        <v>31.54</v>
      </c>
      <c r="S14" s="292"/>
      <c r="T14" s="292"/>
      <c r="U14" s="373">
        <v>1</v>
      </c>
      <c r="V14" s="373"/>
      <c r="W14" s="373">
        <v>0</v>
      </c>
      <c r="X14" s="373"/>
      <c r="Z14" s="294"/>
      <c r="AA14" s="294"/>
      <c r="AC14" s="289">
        <f>M14*1.45</f>
        <v>967.62784090909</v>
      </c>
      <c r="AE14" s="289">
        <f t="shared" si="3"/>
        <v>241.906960227273</v>
      </c>
      <c r="AF14" s="289">
        <f t="shared" si="3"/>
        <v>9.46125</v>
      </c>
      <c r="AG14" s="289">
        <f t="shared" si="0"/>
        <v>0</v>
      </c>
    </row>
    <row r="15" s="288" customFormat="1" ht="13" spans="1:27">
      <c r="A15" s="319"/>
      <c r="B15" s="320"/>
      <c r="C15" s="320"/>
      <c r="D15" s="319"/>
      <c r="E15" s="320"/>
      <c r="F15" s="321"/>
      <c r="G15" s="322"/>
      <c r="H15" s="320"/>
      <c r="I15" s="320"/>
      <c r="J15" s="350"/>
      <c r="K15" s="320"/>
      <c r="L15" s="320"/>
      <c r="M15" s="351"/>
      <c r="N15" s="351"/>
      <c r="O15" s="351"/>
      <c r="P15" s="352"/>
      <c r="Q15" s="320"/>
      <c r="R15" s="377"/>
      <c r="S15" s="320"/>
      <c r="T15" s="320"/>
      <c r="U15" s="376"/>
      <c r="V15" s="376"/>
      <c r="W15" s="376"/>
      <c r="X15" s="376"/>
      <c r="Z15" s="377"/>
      <c r="AA15" s="377"/>
    </row>
    <row r="16" ht="13" spans="1:27">
      <c r="A16" s="239"/>
      <c r="B16" s="239"/>
      <c r="C16" s="239"/>
      <c r="D16" s="239"/>
      <c r="E16" s="239"/>
      <c r="F16" s="323"/>
      <c r="G16" s="324"/>
      <c r="H16" s="324"/>
      <c r="I16" s="324"/>
      <c r="J16" s="353"/>
      <c r="K16" s="353"/>
      <c r="L16" s="239"/>
      <c r="M16" s="354"/>
      <c r="N16" s="354"/>
      <c r="O16" s="354"/>
      <c r="P16" s="324"/>
      <c r="Q16" s="324"/>
      <c r="R16" s="324"/>
      <c r="S16" s="239"/>
      <c r="T16" s="355"/>
      <c r="U16" s="355"/>
      <c r="V16" s="355"/>
      <c r="W16" s="355"/>
      <c r="X16" s="355"/>
      <c r="Z16" s="324"/>
      <c r="AA16" s="324"/>
    </row>
    <row r="17" spans="1:27">
      <c r="A17" s="239"/>
      <c r="B17" s="239"/>
      <c r="C17" s="239"/>
      <c r="D17" s="239"/>
      <c r="E17" s="239"/>
      <c r="F17" s="324"/>
      <c r="G17" s="324"/>
      <c r="H17" s="324"/>
      <c r="I17" s="324"/>
      <c r="J17" s="353"/>
      <c r="K17" s="353"/>
      <c r="L17" s="239"/>
      <c r="M17" s="324"/>
      <c r="N17" s="324"/>
      <c r="O17" s="324"/>
      <c r="P17" s="324"/>
      <c r="Q17" s="324"/>
      <c r="R17" s="324"/>
      <c r="S17" s="239"/>
      <c r="T17" s="355"/>
      <c r="U17" s="355"/>
      <c r="V17" s="355"/>
      <c r="W17" s="355"/>
      <c r="X17" s="355"/>
      <c r="Z17" s="324"/>
      <c r="AA17" s="324"/>
    </row>
    <row r="18" spans="1:27">
      <c r="A18" s="239"/>
      <c r="B18" s="239"/>
      <c r="C18" s="239"/>
      <c r="D18" s="239"/>
      <c r="E18" s="239"/>
      <c r="F18" s="324"/>
      <c r="G18" s="324"/>
      <c r="H18" s="324"/>
      <c r="I18" s="324"/>
      <c r="J18" s="353"/>
      <c r="K18" s="324"/>
      <c r="L18" s="355"/>
      <c r="M18" s="324"/>
      <c r="N18" s="324"/>
      <c r="O18" s="324"/>
      <c r="P18" s="324"/>
      <c r="Q18" s="324"/>
      <c r="R18" s="324"/>
      <c r="S18" s="239"/>
      <c r="T18" s="355"/>
      <c r="U18" s="355"/>
      <c r="V18" s="355"/>
      <c r="W18" s="355"/>
      <c r="X18" s="355"/>
      <c r="Z18" s="324"/>
      <c r="AA18" s="324"/>
    </row>
    <row r="19" spans="1:26">
      <c r="A19" s="239"/>
      <c r="B19" s="246"/>
      <c r="C19" s="246"/>
      <c r="D19" s="246"/>
      <c r="E19" s="211"/>
      <c r="F19" s="211"/>
      <c r="G19" s="246"/>
      <c r="H19" s="246"/>
      <c r="I19" s="246"/>
      <c r="J19" s="345"/>
      <c r="K19" s="246"/>
      <c r="L19" s="279"/>
      <c r="M19" s="279"/>
      <c r="N19" s="279"/>
      <c r="O19" s="280"/>
      <c r="P19" s="245"/>
      <c r="Q19" s="248"/>
      <c r="R19" s="245"/>
      <c r="S19" s="245"/>
      <c r="Y19" s="248"/>
      <c r="Z19" s="248"/>
    </row>
    <row r="20" spans="1:26">
      <c r="A20" s="246"/>
      <c r="B20" s="246"/>
      <c r="C20" s="246"/>
      <c r="D20" s="246"/>
      <c r="E20" s="211"/>
      <c r="F20" s="211"/>
      <c r="G20" s="246"/>
      <c r="H20" s="246"/>
      <c r="I20" s="246"/>
      <c r="J20" s="345"/>
      <c r="K20" s="246"/>
      <c r="L20" s="279"/>
      <c r="M20" s="279"/>
      <c r="N20" s="279"/>
      <c r="O20" s="280"/>
      <c r="P20" s="245"/>
      <c r="Q20" s="248"/>
      <c r="R20" s="371"/>
      <c r="S20" s="371"/>
      <c r="Y20" s="160"/>
      <c r="Z20" s="160"/>
    </row>
    <row r="21" spans="1:16">
      <c r="A21" s="159"/>
      <c r="B21" s="45"/>
      <c r="C21" s="45"/>
      <c r="D21" s="45"/>
      <c r="E21" s="211"/>
      <c r="F21" s="211"/>
      <c r="G21" s="325"/>
      <c r="H21" s="236"/>
      <c r="I21" s="236"/>
      <c r="J21" s="236"/>
      <c r="K21" s="236"/>
      <c r="L21" s="236"/>
      <c r="M21" s="236"/>
      <c r="N21" s="356"/>
      <c r="O21" s="160"/>
      <c r="P21" s="236"/>
    </row>
    <row r="22" spans="1:16">
      <c r="A22" s="159"/>
      <c r="B22" s="45"/>
      <c r="C22" s="45"/>
      <c r="D22" s="45"/>
      <c r="E22" s="211"/>
      <c r="F22" s="211"/>
      <c r="G22" s="325"/>
      <c r="H22" s="236"/>
      <c r="I22" s="236"/>
      <c r="J22" s="236"/>
      <c r="K22" s="236"/>
      <c r="L22" s="236"/>
      <c r="M22" s="236"/>
      <c r="N22" s="356"/>
      <c r="O22" s="160"/>
      <c r="P22" s="236"/>
    </row>
    <row r="23" ht="13" spans="1:17">
      <c r="A23" s="193" t="s">
        <v>33</v>
      </c>
      <c r="B23" s="193"/>
      <c r="C23" s="194"/>
      <c r="D23" s="194"/>
      <c r="E23" s="194"/>
      <c r="F23" s="194"/>
      <c r="G23" s="194"/>
      <c r="H23" s="194"/>
      <c r="I23" s="194"/>
      <c r="P23" s="160"/>
      <c r="Q23" s="236"/>
    </row>
    <row r="24" ht="13" spans="1:17">
      <c r="A24" s="195" t="s">
        <v>34</v>
      </c>
      <c r="B24" s="195" t="s">
        <v>4</v>
      </c>
      <c r="C24" s="195" t="s">
        <v>35</v>
      </c>
      <c r="D24" s="195" t="s">
        <v>36</v>
      </c>
      <c r="E24" s="195" t="s">
        <v>37</v>
      </c>
      <c r="F24" s="195" t="s">
        <v>38</v>
      </c>
      <c r="G24" s="195" t="s">
        <v>39</v>
      </c>
      <c r="H24" s="195" t="s">
        <v>40</v>
      </c>
      <c r="I24" s="357"/>
      <c r="J24" s="358"/>
      <c r="P24" s="160"/>
      <c r="Q24" s="236"/>
    </row>
    <row r="25" ht="25.75" spans="1:16">
      <c r="A25" s="196" t="s">
        <v>41</v>
      </c>
      <c r="B25" s="196" t="s">
        <v>42</v>
      </c>
      <c r="C25" s="196" t="s">
        <v>43</v>
      </c>
      <c r="D25" s="196" t="s">
        <v>44</v>
      </c>
      <c r="E25" s="196" t="s">
        <v>45</v>
      </c>
      <c r="F25" s="196" t="s">
        <v>46</v>
      </c>
      <c r="G25" s="196" t="s">
        <v>47</v>
      </c>
      <c r="H25" s="196" t="s">
        <v>48</v>
      </c>
      <c r="I25" s="359"/>
      <c r="J25" s="360"/>
      <c r="M25" s="245"/>
      <c r="N25" s="245"/>
      <c r="O25" s="248"/>
      <c r="P25" s="236"/>
    </row>
    <row r="26" ht="15.5" spans="1:28">
      <c r="A26" s="197" t="s">
        <v>49</v>
      </c>
      <c r="B26" s="255" t="s">
        <v>103</v>
      </c>
      <c r="C26" s="385" t="s">
        <v>104</v>
      </c>
      <c r="D26" s="257" t="s">
        <v>52</v>
      </c>
      <c r="E26" s="326" t="s">
        <v>57</v>
      </c>
      <c r="F26" s="257" t="s">
        <v>54</v>
      </c>
      <c r="G26" s="199" t="s">
        <v>55</v>
      </c>
      <c r="H26" s="255"/>
      <c r="I26" s="255"/>
      <c r="J26" s="345"/>
      <c r="K26" s="246"/>
      <c r="M26" s="245"/>
      <c r="N26" s="364"/>
      <c r="O26" s="248"/>
      <c r="P26" s="236"/>
      <c r="Z26" s="365"/>
      <c r="AA26" s="365"/>
      <c r="AB26" s="365"/>
    </row>
    <row r="27" ht="14.5" spans="1:28">
      <c r="A27" s="197" t="s">
        <v>49</v>
      </c>
      <c r="B27" s="255" t="s">
        <v>105</v>
      </c>
      <c r="C27" s="255" t="s">
        <v>106</v>
      </c>
      <c r="D27" s="257" t="s">
        <v>52</v>
      </c>
      <c r="E27" s="326" t="s">
        <v>57</v>
      </c>
      <c r="F27" s="257" t="s">
        <v>54</v>
      </c>
      <c r="G27" s="199" t="s">
        <v>55</v>
      </c>
      <c r="H27" s="255"/>
      <c r="I27" s="255"/>
      <c r="J27" s="345"/>
      <c r="K27" s="246"/>
      <c r="M27" s="245"/>
      <c r="N27" s="364"/>
      <c r="O27" s="248"/>
      <c r="P27" s="236"/>
      <c r="Z27" s="365"/>
      <c r="AA27" s="365"/>
      <c r="AB27" s="365"/>
    </row>
    <row r="28" ht="14.5" spans="1:28">
      <c r="A28" s="197" t="s">
        <v>49</v>
      </c>
      <c r="B28" s="258" t="s">
        <v>107</v>
      </c>
      <c r="C28" s="258" t="s">
        <v>108</v>
      </c>
      <c r="D28" s="260" t="s">
        <v>52</v>
      </c>
      <c r="E28" s="326" t="s">
        <v>57</v>
      </c>
      <c r="F28" s="260" t="s">
        <v>54</v>
      </c>
      <c r="G28" s="199" t="s">
        <v>55</v>
      </c>
      <c r="H28" s="258"/>
      <c r="I28" s="255"/>
      <c r="J28" s="345"/>
      <c r="K28" s="246"/>
      <c r="M28" s="245"/>
      <c r="N28" s="364"/>
      <c r="O28" s="248"/>
      <c r="P28" s="236"/>
      <c r="Z28" s="365"/>
      <c r="AA28" s="365"/>
      <c r="AB28" s="365"/>
    </row>
    <row r="29" ht="14.5" spans="1:31">
      <c r="A29" s="197" t="s">
        <v>56</v>
      </c>
      <c r="B29" s="328" t="str">
        <f>"P_"&amp;B26</f>
        <v>P_ESTBATS101_2h</v>
      </c>
      <c r="C29" s="328" t="str">
        <f>C26&amp;" (accompanying tech to represent power)"</f>
        <v>Battery (Lead-acid) Bulk ELC Storage: DayNite (accompanying tech to represent power)</v>
      </c>
      <c r="D29" s="257" t="s">
        <v>52</v>
      </c>
      <c r="E29" s="255" t="s">
        <v>57</v>
      </c>
      <c r="F29" s="257" t="s">
        <v>54</v>
      </c>
      <c r="G29" s="199" t="s">
        <v>55</v>
      </c>
      <c r="H29" s="255"/>
      <c r="I29" s="255"/>
      <c r="J29" s="345"/>
      <c r="N29" s="365"/>
      <c r="O29" s="365"/>
      <c r="P29" s="365"/>
      <c r="Q29" s="365"/>
      <c r="R29" s="365"/>
      <c r="S29" s="365"/>
      <c r="T29" s="365"/>
      <c r="U29" s="365"/>
      <c r="V29" s="365"/>
      <c r="W29" s="365"/>
      <c r="X29" s="365"/>
      <c r="Y29" s="365"/>
      <c r="Z29" s="365"/>
      <c r="AA29" s="365"/>
      <c r="AE29" s="365"/>
    </row>
    <row r="30" ht="14.5" spans="1:31">
      <c r="A30" s="197" t="s">
        <v>56</v>
      </c>
      <c r="B30" s="328" t="str">
        <f>"P_"&amp;B27</f>
        <v>P_ESTBATS102_2h</v>
      </c>
      <c r="C30" s="328" t="str">
        <f>C27&amp;" (accompanying tech to represent power)"</f>
        <v>Battery (Li-ion) Bulk ELC Storage: DayNite (accompanying tech to represent power)</v>
      </c>
      <c r="D30" s="257" t="s">
        <v>52</v>
      </c>
      <c r="E30" s="255" t="s">
        <v>57</v>
      </c>
      <c r="F30" s="257" t="s">
        <v>54</v>
      </c>
      <c r="G30" s="199" t="s">
        <v>55</v>
      </c>
      <c r="H30" s="255"/>
      <c r="I30" s="255"/>
      <c r="J30" s="345"/>
      <c r="N30" s="365"/>
      <c r="O30" s="365"/>
      <c r="P30" s="365"/>
      <c r="Q30" s="365"/>
      <c r="R30" s="365"/>
      <c r="S30" s="365"/>
      <c r="T30" s="365"/>
      <c r="U30" s="365"/>
      <c r="V30" s="365"/>
      <c r="W30" s="365"/>
      <c r="X30" s="365"/>
      <c r="Y30" s="365"/>
      <c r="Z30" s="365"/>
      <c r="AA30" s="365"/>
      <c r="AE30" s="365"/>
    </row>
    <row r="31" ht="14.5" spans="1:31">
      <c r="A31" s="197" t="s">
        <v>56</v>
      </c>
      <c r="B31" s="328" t="str">
        <f>"P_"&amp;B28</f>
        <v>P_ESTBATS103_2h</v>
      </c>
      <c r="C31" s="328" t="str">
        <f>C28&amp;" (accompanying tech to represent power)"</f>
        <v>Battery (NaS) Bulk ELC Storage: DayNite (accompanying tech to represent power)</v>
      </c>
      <c r="D31" s="257" t="s">
        <v>52</v>
      </c>
      <c r="E31" s="255" t="s">
        <v>57</v>
      </c>
      <c r="F31" s="257" t="s">
        <v>54</v>
      </c>
      <c r="G31" s="199" t="s">
        <v>55</v>
      </c>
      <c r="H31" s="255"/>
      <c r="I31" s="255"/>
      <c r="J31" s="345"/>
      <c r="N31" s="365"/>
      <c r="O31" s="365"/>
      <c r="P31" s="365"/>
      <c r="Q31" s="365"/>
      <c r="R31" s="365"/>
      <c r="S31" s="365"/>
      <c r="T31" s="365"/>
      <c r="U31" s="365"/>
      <c r="V31" s="365"/>
      <c r="W31" s="365"/>
      <c r="X31" s="365"/>
      <c r="Y31" s="365"/>
      <c r="Z31" s="365"/>
      <c r="AA31" s="365"/>
      <c r="AE31" s="365"/>
    </row>
    <row r="32" ht="14.5" spans="1:31">
      <c r="A32" s="329"/>
      <c r="B32" s="328"/>
      <c r="C32" s="328"/>
      <c r="D32" s="257"/>
      <c r="E32" s="255"/>
      <c r="F32" s="257"/>
      <c r="G32" s="257"/>
      <c r="H32" s="255"/>
      <c r="I32" s="255"/>
      <c r="J32" s="345"/>
      <c r="AB32" s="365"/>
      <c r="AE32" s="365"/>
    </row>
    <row r="33" ht="14.5" spans="1:31">
      <c r="A33" s="330"/>
      <c r="B33" s="331"/>
      <c r="C33" s="331"/>
      <c r="D33" s="260"/>
      <c r="E33" s="258"/>
      <c r="F33" s="260"/>
      <c r="G33" s="260"/>
      <c r="H33" s="258"/>
      <c r="I33" s="255"/>
      <c r="J33" s="345"/>
      <c r="AB33" s="365"/>
      <c r="AE33" s="365"/>
    </row>
    <row r="34" ht="14.5" spans="1:28">
      <c r="A34" s="295"/>
      <c r="B34" s="295"/>
      <c r="C34" s="295"/>
      <c r="D34" s="332"/>
      <c r="E34" s="295"/>
      <c r="F34" s="332"/>
      <c r="G34" s="333"/>
      <c r="H34" s="333"/>
      <c r="I34" s="262"/>
      <c r="J34" s="366"/>
      <c r="AB34" s="365"/>
    </row>
    <row r="35" ht="14.5" spans="1:28">
      <c r="A35" s="255"/>
      <c r="B35" s="194"/>
      <c r="C35" s="194"/>
      <c r="D35" s="257"/>
      <c r="E35" s="194"/>
      <c r="F35" s="257"/>
      <c r="G35" s="194"/>
      <c r="H35" s="194"/>
      <c r="I35" s="194"/>
      <c r="AB35" s="365"/>
    </row>
    <row r="36" ht="14.5" spans="1:28">
      <c r="A36" s="198"/>
      <c r="B36" s="206"/>
      <c r="C36" s="206"/>
      <c r="D36" s="198"/>
      <c r="E36" s="198"/>
      <c r="F36" s="198"/>
      <c r="G36" s="199"/>
      <c r="H36" s="198"/>
      <c r="I36" s="198"/>
      <c r="J36" s="363"/>
      <c r="K36" s="45"/>
      <c r="AB36" s="365"/>
    </row>
    <row r="37" ht="14.5" spans="1:28">
      <c r="A37" s="198"/>
      <c r="B37" s="206"/>
      <c r="C37" s="206"/>
      <c r="D37" s="198"/>
      <c r="E37" s="198"/>
      <c r="F37" s="198"/>
      <c r="G37" s="199"/>
      <c r="H37" s="198"/>
      <c r="I37" s="198"/>
      <c r="J37" s="363"/>
      <c r="K37" s="45"/>
      <c r="AB37" s="365"/>
    </row>
    <row r="38" ht="14.5" spans="1:28">
      <c r="A38" s="45"/>
      <c r="B38" s="37"/>
      <c r="C38" s="37"/>
      <c r="D38" s="45"/>
      <c r="E38" s="45"/>
      <c r="F38" s="45"/>
      <c r="G38" s="159"/>
      <c r="H38" s="45"/>
      <c r="I38" s="45"/>
      <c r="J38" s="363"/>
      <c r="K38" s="45"/>
      <c r="AB38" s="365"/>
    </row>
    <row r="39" ht="14.5" spans="1:28">
      <c r="A39" s="193" t="s">
        <v>61</v>
      </c>
      <c r="B39" s="206"/>
      <c r="C39" s="206"/>
      <c r="D39" s="206"/>
      <c r="E39" s="206"/>
      <c r="F39" s="206"/>
      <c r="G39" s="206"/>
      <c r="H39" s="206"/>
      <c r="I39" s="206"/>
      <c r="J39" s="77"/>
      <c r="K39" s="45"/>
      <c r="AB39" s="365"/>
    </row>
    <row r="40" ht="14.5" spans="1:28">
      <c r="A40" s="207" t="s">
        <v>62</v>
      </c>
      <c r="B40" s="207" t="s">
        <v>63</v>
      </c>
      <c r="C40" s="207" t="s">
        <v>64</v>
      </c>
      <c r="D40" s="208" t="s">
        <v>65</v>
      </c>
      <c r="E40" s="208" t="s">
        <v>66</v>
      </c>
      <c r="F40" s="208" t="s">
        <v>67</v>
      </c>
      <c r="G40" s="208" t="s">
        <v>68</v>
      </c>
      <c r="H40" s="208" t="s">
        <v>69</v>
      </c>
      <c r="I40" s="380"/>
      <c r="J40" s="381"/>
      <c r="K40" s="45"/>
      <c r="AB40" s="365"/>
    </row>
    <row r="41" ht="25.75" spans="1:28">
      <c r="A41" s="209" t="s">
        <v>70</v>
      </c>
      <c r="B41" s="209" t="s">
        <v>71</v>
      </c>
      <c r="C41" s="209" t="s">
        <v>72</v>
      </c>
      <c r="D41" s="209" t="s">
        <v>65</v>
      </c>
      <c r="E41" s="209" t="s">
        <v>73</v>
      </c>
      <c r="F41" s="209" t="s">
        <v>74</v>
      </c>
      <c r="G41" s="209" t="s">
        <v>75</v>
      </c>
      <c r="H41" s="209" t="s">
        <v>76</v>
      </c>
      <c r="I41" s="359"/>
      <c r="J41" s="360"/>
      <c r="K41" s="45"/>
      <c r="N41" s="45"/>
      <c r="O41" s="45"/>
      <c r="P41" s="45"/>
      <c r="Q41" s="159"/>
      <c r="R41" s="45"/>
      <c r="AB41" s="365"/>
    </row>
    <row r="42" ht="14.5" spans="1:28">
      <c r="A42" s="198" t="s">
        <v>77</v>
      </c>
      <c r="B42" s="198" t="str">
        <f>"AUX_"&amp;B26</f>
        <v>AUX_ESTBATS101_2h</v>
      </c>
      <c r="C42" s="198" t="str">
        <f>"Auxiliary input for "&amp;C26</f>
        <v>Auxiliary input for Battery (Lead-acid) Bulk ELC Storage: DayNite</v>
      </c>
      <c r="D42" s="198" t="s">
        <v>52</v>
      </c>
      <c r="E42" s="255" t="s">
        <v>78</v>
      </c>
      <c r="F42" s="198" t="s">
        <v>54</v>
      </c>
      <c r="G42" s="198"/>
      <c r="H42" s="198"/>
      <c r="I42" s="198"/>
      <c r="J42" s="363"/>
      <c r="N42" s="159"/>
      <c r="O42" s="159"/>
      <c r="P42" s="159"/>
      <c r="Q42" s="159"/>
      <c r="R42" s="159"/>
      <c r="AB42" s="365"/>
    </row>
    <row r="43" ht="14.5" spans="1:28">
      <c r="A43" s="198" t="s">
        <v>77</v>
      </c>
      <c r="B43" s="198" t="str">
        <f>"AUX_"&amp;B27</f>
        <v>AUX_ESTBATS102_2h</v>
      </c>
      <c r="C43" s="198" t="str">
        <f>"Auxiliary input for "&amp;C27</f>
        <v>Auxiliary input for Battery (Li-ion) Bulk ELC Storage: DayNite</v>
      </c>
      <c r="D43" s="198" t="s">
        <v>52</v>
      </c>
      <c r="E43" s="255" t="s">
        <v>78</v>
      </c>
      <c r="F43" s="198" t="s">
        <v>54</v>
      </c>
      <c r="G43" s="198"/>
      <c r="H43" s="198"/>
      <c r="I43" s="198"/>
      <c r="J43" s="363"/>
      <c r="N43" s="159"/>
      <c r="O43" s="159"/>
      <c r="P43" s="159"/>
      <c r="Q43" s="159"/>
      <c r="R43" s="159"/>
      <c r="AB43" s="365"/>
    </row>
    <row r="44" ht="14.5" spans="1:28">
      <c r="A44" s="198" t="s">
        <v>77</v>
      </c>
      <c r="B44" s="198" t="str">
        <f>"AUX_"&amp;B28</f>
        <v>AUX_ESTBATS103_2h</v>
      </c>
      <c r="C44" s="198" t="str">
        <f>"Auxiliary input for "&amp;C28</f>
        <v>Auxiliary input for Battery (NaS) Bulk ELC Storage: DayNite</v>
      </c>
      <c r="D44" s="198" t="s">
        <v>52</v>
      </c>
      <c r="E44" s="255" t="s">
        <v>78</v>
      </c>
      <c r="F44" s="198" t="s">
        <v>54</v>
      </c>
      <c r="G44" s="198"/>
      <c r="H44" s="198"/>
      <c r="I44" s="198"/>
      <c r="J44" s="363"/>
      <c r="N44" s="45"/>
      <c r="O44" s="45"/>
      <c r="P44" s="45"/>
      <c r="Q44" s="159"/>
      <c r="R44" s="45"/>
      <c r="S44" s="365"/>
      <c r="T44" s="365"/>
      <c r="U44" s="365"/>
      <c r="V44" s="365"/>
      <c r="W44" s="365"/>
      <c r="X44" s="365"/>
      <c r="Y44" s="365"/>
      <c r="Z44" s="365"/>
      <c r="AA44" s="365"/>
      <c r="AB44" s="365"/>
    </row>
    <row r="45" ht="14.5" spans="1:25">
      <c r="A45" s="198"/>
      <c r="B45" s="198"/>
      <c r="C45" s="198"/>
      <c r="D45" s="198"/>
      <c r="E45" s="255"/>
      <c r="F45" s="198"/>
      <c r="G45" s="198"/>
      <c r="H45" s="198"/>
      <c r="I45" s="198"/>
      <c r="J45" s="363"/>
      <c r="N45" s="365"/>
      <c r="O45" s="365"/>
      <c r="P45" s="365"/>
      <c r="Q45" s="365"/>
      <c r="R45" s="365"/>
      <c r="S45" s="365"/>
      <c r="T45" s="365"/>
      <c r="U45" s="365"/>
      <c r="V45" s="365"/>
      <c r="W45" s="365"/>
      <c r="X45" s="365"/>
      <c r="Y45" s="365"/>
    </row>
    <row r="46" ht="14.5" spans="1:25">
      <c r="A46" s="262"/>
      <c r="B46" s="255"/>
      <c r="C46" s="255"/>
      <c r="D46" s="255"/>
      <c r="E46" s="255"/>
      <c r="F46" s="255"/>
      <c r="G46" s="262"/>
      <c r="H46" s="262"/>
      <c r="I46" s="262"/>
      <c r="J46" s="366"/>
      <c r="N46" s="365"/>
      <c r="O46" s="365"/>
      <c r="P46" s="365"/>
      <c r="Q46" s="365"/>
      <c r="R46" s="365"/>
      <c r="S46" s="365"/>
      <c r="T46" s="365"/>
      <c r="U46" s="365"/>
      <c r="V46" s="365"/>
      <c r="W46" s="365"/>
      <c r="X46" s="365"/>
      <c r="Y46" s="365"/>
    </row>
    <row r="47" ht="14.5" spans="1:25">
      <c r="A47" s="262"/>
      <c r="B47" s="255"/>
      <c r="C47" s="255"/>
      <c r="D47" s="255"/>
      <c r="E47" s="255"/>
      <c r="F47" s="255"/>
      <c r="G47" s="262"/>
      <c r="H47" s="262"/>
      <c r="I47" s="262"/>
      <c r="J47" s="366"/>
      <c r="N47" s="365"/>
      <c r="O47" s="365"/>
      <c r="P47" s="365"/>
      <c r="Q47" s="365"/>
      <c r="R47" s="365"/>
      <c r="S47" s="365"/>
      <c r="T47" s="365"/>
      <c r="U47" s="365"/>
      <c r="V47" s="365"/>
      <c r="W47" s="365"/>
      <c r="X47" s="365"/>
      <c r="Y47" s="365"/>
    </row>
    <row r="48" ht="14.5" spans="1:16">
      <c r="A48" s="333"/>
      <c r="B48" s="379"/>
      <c r="C48" s="379"/>
      <c r="D48" s="379"/>
      <c r="E48" s="265"/>
      <c r="F48" s="379"/>
      <c r="G48" s="379"/>
      <c r="H48" s="379"/>
      <c r="I48" s="365"/>
      <c r="J48" s="365"/>
      <c r="K48" s="365"/>
      <c r="L48" s="365"/>
      <c r="M48" s="365"/>
      <c r="N48" s="365"/>
      <c r="O48" s="365"/>
      <c r="P48" s="365"/>
    </row>
    <row r="60" spans="1:11">
      <c r="A60" s="45"/>
      <c r="E60" s="159"/>
      <c r="F60" s="45"/>
      <c r="G60" s="45"/>
      <c r="H60" s="45"/>
      <c r="I60" s="45"/>
      <c r="J60" s="363"/>
      <c r="K60" s="45"/>
    </row>
    <row r="61" spans="1:11">
      <c r="A61" s="45"/>
      <c r="B61" s="45"/>
      <c r="C61" s="45"/>
      <c r="D61" s="45"/>
      <c r="E61" s="159"/>
      <c r="F61" s="45"/>
      <c r="G61" s="45"/>
      <c r="H61" s="45"/>
      <c r="I61" s="45"/>
      <c r="J61" s="363"/>
      <c r="K61" s="45"/>
    </row>
    <row r="68" s="305" customFormat="1" spans="1:25">
      <c r="A68" s="151"/>
      <c r="B68" s="151"/>
      <c r="C68" s="151"/>
      <c r="D68" s="151"/>
      <c r="E68" s="151"/>
      <c r="F68" s="151"/>
      <c r="G68" s="151"/>
      <c r="H68" s="151"/>
      <c r="I68" s="151"/>
      <c r="J68" s="237"/>
      <c r="K68" s="151"/>
      <c r="L68" s="151"/>
      <c r="M68" s="151"/>
      <c r="N68" s="151"/>
      <c r="O68" s="151"/>
      <c r="P68" s="151"/>
      <c r="Q68" s="151"/>
      <c r="R68" s="151"/>
      <c r="S68" s="151"/>
      <c r="T68" s="151"/>
      <c r="U68" s="151"/>
      <c r="V68" s="151"/>
      <c r="W68" s="151"/>
      <c r="X68" s="151"/>
      <c r="Y68" s="151"/>
    </row>
    <row r="69" s="306" customFormat="1" ht="15" customHeight="1" spans="1:25">
      <c r="A69" s="151"/>
      <c r="B69" s="151"/>
      <c r="C69" s="151"/>
      <c r="D69" s="151"/>
      <c r="E69" s="151"/>
      <c r="F69" s="151"/>
      <c r="G69" s="151"/>
      <c r="H69" s="151"/>
      <c r="I69" s="151"/>
      <c r="J69" s="237"/>
      <c r="K69" s="151"/>
      <c r="L69" s="151"/>
      <c r="M69" s="151"/>
      <c r="N69" s="151"/>
      <c r="O69" s="151"/>
      <c r="P69" s="151"/>
      <c r="Q69" s="151"/>
      <c r="R69" s="151"/>
      <c r="S69" s="151"/>
      <c r="T69" s="151"/>
      <c r="U69" s="151"/>
      <c r="V69" s="151"/>
      <c r="W69" s="151"/>
      <c r="X69" s="151"/>
      <c r="Y69" s="151"/>
    </row>
    <row r="70" s="307" customFormat="1" spans="1:25">
      <c r="A70" s="151"/>
      <c r="B70" s="151"/>
      <c r="C70" s="151"/>
      <c r="D70" s="151"/>
      <c r="E70" s="151"/>
      <c r="F70" s="151"/>
      <c r="G70" s="151"/>
      <c r="H70" s="151"/>
      <c r="I70" s="151"/>
      <c r="J70" s="237"/>
      <c r="K70" s="151"/>
      <c r="L70" s="151"/>
      <c r="M70" s="151"/>
      <c r="N70" s="151"/>
      <c r="O70" s="151"/>
      <c r="P70" s="151"/>
      <c r="Q70" s="151"/>
      <c r="R70" s="151"/>
      <c r="S70" s="151"/>
      <c r="T70" s="151"/>
      <c r="U70" s="151"/>
      <c r="V70" s="151"/>
      <c r="W70" s="151"/>
      <c r="X70" s="151"/>
      <c r="Y70" s="151"/>
    </row>
    <row r="71" s="307" customFormat="1" spans="1:25">
      <c r="A71" s="151"/>
      <c r="B71" s="151"/>
      <c r="C71" s="151"/>
      <c r="D71" s="151"/>
      <c r="E71" s="151"/>
      <c r="F71" s="151"/>
      <c r="G71" s="151"/>
      <c r="H71" s="151"/>
      <c r="I71" s="151"/>
      <c r="J71" s="237"/>
      <c r="K71" s="151"/>
      <c r="L71" s="151"/>
      <c r="M71" s="151"/>
      <c r="N71" s="151"/>
      <c r="O71" s="151"/>
      <c r="P71" s="151"/>
      <c r="Q71" s="151"/>
      <c r="R71" s="151"/>
      <c r="S71" s="151"/>
      <c r="T71" s="151"/>
      <c r="U71" s="151"/>
      <c r="V71" s="151"/>
      <c r="W71" s="151"/>
      <c r="X71" s="151"/>
      <c r="Y71" s="151"/>
    </row>
    <row r="74" spans="14:25">
      <c r="N74" s="305"/>
      <c r="O74" s="305"/>
      <c r="P74" s="305"/>
      <c r="Q74" s="305"/>
      <c r="R74" s="305"/>
      <c r="S74" s="305"/>
      <c r="T74" s="305"/>
      <c r="U74" s="305"/>
      <c r="V74" s="305"/>
      <c r="W74" s="305"/>
      <c r="X74" s="305"/>
      <c r="Y74" s="305"/>
    </row>
    <row r="75" ht="13" spans="14:25">
      <c r="N75" s="306"/>
      <c r="O75" s="306"/>
      <c r="P75" s="306"/>
      <c r="Q75" s="306"/>
      <c r="R75" s="306"/>
      <c r="S75" s="306"/>
      <c r="T75" s="306"/>
      <c r="U75" s="306"/>
      <c r="V75" s="306"/>
      <c r="W75" s="306"/>
      <c r="X75" s="306"/>
      <c r="Y75" s="306"/>
    </row>
    <row r="76" spans="13:25">
      <c r="M76" s="305"/>
      <c r="N76" s="307"/>
      <c r="O76" s="307"/>
      <c r="P76" s="307"/>
      <c r="Q76" s="307"/>
      <c r="R76" s="307"/>
      <c r="S76" s="307"/>
      <c r="T76" s="307"/>
      <c r="U76" s="307"/>
      <c r="V76" s="307"/>
      <c r="W76" s="307"/>
      <c r="X76" s="307"/>
      <c r="Y76" s="307"/>
    </row>
    <row r="77" ht="13" spans="1:25">
      <c r="A77" s="307"/>
      <c r="B77" s="307"/>
      <c r="C77" s="307"/>
      <c r="D77" s="307"/>
      <c r="E77" s="307"/>
      <c r="F77" s="307"/>
      <c r="G77" s="307"/>
      <c r="H77" s="307"/>
      <c r="I77" s="307"/>
      <c r="J77" s="382"/>
      <c r="K77" s="307"/>
      <c r="L77" s="307"/>
      <c r="M77" s="306"/>
      <c r="N77" s="307"/>
      <c r="O77" s="307"/>
      <c r="P77" s="307"/>
      <c r="Q77" s="307"/>
      <c r="R77" s="307"/>
      <c r="S77" s="307"/>
      <c r="T77" s="307"/>
      <c r="U77" s="307"/>
      <c r="V77" s="307"/>
      <c r="W77" s="307"/>
      <c r="X77" s="307"/>
      <c r="Y77" s="307"/>
    </row>
    <row r="78" spans="13:13">
      <c r="M78" s="307"/>
    </row>
    <row r="79" spans="13:13">
      <c r="M79" s="307"/>
    </row>
  </sheetData>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7"/>
  <sheetViews>
    <sheetView zoomScale="52" zoomScaleNormal="52" topLeftCell="D1" workbookViewId="0">
      <selection activeCell="J42" sqref="J42"/>
    </sheetView>
  </sheetViews>
  <sheetFormatPr defaultColWidth="11.4272727272727" defaultRowHeight="12.5"/>
  <cols>
    <col min="1" max="1" width="68.4272727272727" style="151" customWidth="1"/>
    <col min="2" max="2" width="21.8545454545455" style="151" customWidth="1"/>
    <col min="3" max="3" width="100.572727272727" style="151" customWidth="1"/>
    <col min="4" max="4" width="19.5727272727273" style="151" customWidth="1"/>
    <col min="5" max="5" width="22" style="151" customWidth="1"/>
    <col min="6" max="6" width="14.8545454545455" style="151" customWidth="1"/>
    <col min="7" max="9" width="11.4272727272727" style="151"/>
    <col min="10" max="10" width="11.4272727272727" style="237"/>
    <col min="11" max="12" width="11.4272727272727" style="151"/>
    <col min="13" max="13" width="9.70909090909091" style="151" customWidth="1"/>
    <col min="14" max="14" width="11.4272727272727" style="151"/>
    <col min="15" max="15" width="9.28181818181818" style="151" customWidth="1"/>
    <col min="16" max="16" width="11.4272727272727" style="151"/>
    <col min="17" max="17" width="11.2818181818182" style="151" customWidth="1"/>
    <col min="18" max="22" width="11.4272727272727" style="151"/>
    <col min="23" max="23" width="11.4272727272727" style="151" customWidth="1"/>
    <col min="24" max="28" width="11.4272727272727" style="151"/>
    <col min="29" max="29" width="12" style="151" customWidth="1"/>
    <col min="30" max="16384" width="11.4272727272727" style="151"/>
  </cols>
  <sheetData>
    <row r="1" ht="23" spans="1:19">
      <c r="A1" s="150" t="s">
        <v>0</v>
      </c>
      <c r="G1" s="289" t="s">
        <v>84</v>
      </c>
      <c r="P1" s="289" t="s">
        <v>85</v>
      </c>
      <c r="S1" s="289" t="s">
        <v>86</v>
      </c>
    </row>
    <row r="2" ht="15.5" spans="1:16">
      <c r="A2" s="152"/>
      <c r="G2" s="151" t="s">
        <v>109</v>
      </c>
      <c r="P2" s="289" t="s">
        <v>89</v>
      </c>
    </row>
    <row r="3" ht="13" spans="5:27">
      <c r="E3" s="153" t="s">
        <v>3</v>
      </c>
      <c r="H3" s="154"/>
      <c r="I3" s="154"/>
      <c r="J3" s="334"/>
      <c r="K3" s="154"/>
      <c r="L3" s="154"/>
      <c r="M3" s="154"/>
      <c r="N3" s="37"/>
      <c r="O3" s="37"/>
      <c r="AA3" s="231"/>
    </row>
    <row r="4" ht="25" spans="1:27">
      <c r="A4" s="155" t="s">
        <v>4</v>
      </c>
      <c r="B4" s="155" t="s">
        <v>5</v>
      </c>
      <c r="C4" s="155" t="s">
        <v>6</v>
      </c>
      <c r="D4" s="155" t="s">
        <v>7</v>
      </c>
      <c r="E4" s="155" t="s">
        <v>90</v>
      </c>
      <c r="F4" s="232" t="s">
        <v>91</v>
      </c>
      <c r="G4" s="232" t="s">
        <v>8</v>
      </c>
      <c r="H4" s="232" t="s">
        <v>9</v>
      </c>
      <c r="I4" s="232" t="s">
        <v>92</v>
      </c>
      <c r="J4" s="335" t="s">
        <v>93</v>
      </c>
      <c r="K4" s="232" t="s">
        <v>10</v>
      </c>
      <c r="L4" s="232" t="s">
        <v>11</v>
      </c>
      <c r="M4" s="232" t="s">
        <v>18</v>
      </c>
      <c r="N4" s="232" t="s">
        <v>94</v>
      </c>
      <c r="O4" s="232" t="s">
        <v>19</v>
      </c>
      <c r="P4" s="232" t="s">
        <v>95</v>
      </c>
      <c r="Q4" s="232" t="s">
        <v>96</v>
      </c>
      <c r="R4" s="232" t="s">
        <v>14</v>
      </c>
      <c r="S4" s="232" t="s">
        <v>15</v>
      </c>
      <c r="T4" s="232" t="s">
        <v>16</v>
      </c>
      <c r="U4" s="367" t="s">
        <v>17</v>
      </c>
      <c r="V4" s="367" t="s">
        <v>97</v>
      </c>
      <c r="W4" s="367" t="s">
        <v>110</v>
      </c>
      <c r="X4" s="142" t="s">
        <v>98</v>
      </c>
      <c r="Z4" s="378" t="s">
        <v>99</v>
      </c>
      <c r="AA4" s="378" t="s">
        <v>81</v>
      </c>
    </row>
    <row r="5" ht="38.25" spans="1:27">
      <c r="A5" s="157" t="s">
        <v>20</v>
      </c>
      <c r="B5" s="157" t="s">
        <v>21</v>
      </c>
      <c r="C5" s="157" t="s">
        <v>22</v>
      </c>
      <c r="D5" s="157" t="s">
        <v>23</v>
      </c>
      <c r="E5" s="157" t="s">
        <v>100</v>
      </c>
      <c r="F5" s="158"/>
      <c r="G5" s="158" t="s">
        <v>24</v>
      </c>
      <c r="H5" s="158" t="s">
        <v>25</v>
      </c>
      <c r="I5" s="158"/>
      <c r="J5" s="336"/>
      <c r="K5" s="158"/>
      <c r="L5" s="158"/>
      <c r="M5" s="158" t="s">
        <v>101</v>
      </c>
      <c r="N5" s="158" t="s">
        <v>101</v>
      </c>
      <c r="O5" s="158" t="s">
        <v>101</v>
      </c>
      <c r="P5" s="158" t="s">
        <v>101</v>
      </c>
      <c r="Q5" s="158" t="s">
        <v>102</v>
      </c>
      <c r="R5" s="158"/>
      <c r="S5" s="158" t="s">
        <v>28</v>
      </c>
      <c r="T5" s="158" t="s">
        <v>29</v>
      </c>
      <c r="U5" s="368"/>
      <c r="V5" s="368"/>
      <c r="W5" s="368"/>
      <c r="X5" s="368"/>
      <c r="Z5" s="158"/>
      <c r="AA5" s="158"/>
    </row>
    <row r="6" spans="1:33">
      <c r="A6" s="239" t="str">
        <f>B47</f>
        <v>ESTCAESS101_4h</v>
      </c>
      <c r="B6" s="239" t="s">
        <v>30</v>
      </c>
      <c r="C6" s="239"/>
      <c r="D6" s="239" t="s">
        <v>30</v>
      </c>
      <c r="E6" s="239"/>
      <c r="F6" s="234">
        <v>2020</v>
      </c>
      <c r="G6" s="241">
        <v>60</v>
      </c>
      <c r="H6" s="242">
        <v>0.52</v>
      </c>
      <c r="I6" s="242">
        <f>H6</f>
        <v>0.52</v>
      </c>
      <c r="J6" s="337">
        <v>5</v>
      </c>
      <c r="K6" s="337"/>
      <c r="L6" s="337"/>
      <c r="M6" s="273">
        <f>1181*1.35*45/(45+763)</f>
        <v>88.794245049505</v>
      </c>
      <c r="N6" s="273">
        <f t="shared" ref="N6:N8" si="0">M6*0.4</f>
        <v>35.517698019802</v>
      </c>
      <c r="O6" s="273">
        <f t="shared" ref="O6:O8" si="1">M6*0.25</f>
        <v>22.1985612623762</v>
      </c>
      <c r="P6" s="274">
        <v>0.066816</v>
      </c>
      <c r="Q6" s="369"/>
      <c r="R6" s="370">
        <v>31.54</v>
      </c>
      <c r="S6" s="238"/>
      <c r="T6" s="273"/>
      <c r="U6" s="273"/>
      <c r="V6" s="273"/>
      <c r="W6" s="273"/>
      <c r="X6" s="310">
        <v>0</v>
      </c>
      <c r="Z6" s="241">
        <v>0</v>
      </c>
      <c r="AA6" s="241">
        <v>5</v>
      </c>
      <c r="AC6" s="151">
        <f t="shared" ref="AC6:AG6" si="2">M6*1.45</f>
        <v>128.751655321782</v>
      </c>
      <c r="AE6" s="151">
        <f t="shared" si="2"/>
        <v>32.1879138304455</v>
      </c>
      <c r="AF6" s="151">
        <f t="shared" si="2"/>
        <v>0.0968832</v>
      </c>
      <c r="AG6" s="151">
        <f t="shared" si="2"/>
        <v>0</v>
      </c>
    </row>
    <row r="7" spans="1:33">
      <c r="A7" s="239"/>
      <c r="B7" s="239"/>
      <c r="C7" s="239" t="str">
        <f t="shared" ref="C7:C11" si="3">"AUX_"&amp;A6</f>
        <v>AUX_ESTCAESS101_4h</v>
      </c>
      <c r="D7" s="239"/>
      <c r="E7" s="308" t="str">
        <f t="shared" ref="E7:E11" si="4">$B$85</f>
        <v>AUX_VARSOUT</v>
      </c>
      <c r="F7" s="234"/>
      <c r="G7" s="241"/>
      <c r="H7" s="242"/>
      <c r="I7" s="242"/>
      <c r="J7" s="337"/>
      <c r="K7" s="273"/>
      <c r="L7" s="337"/>
      <c r="M7" s="273"/>
      <c r="N7" s="273"/>
      <c r="O7" s="273"/>
      <c r="P7" s="274"/>
      <c r="Q7" s="369"/>
      <c r="R7" s="370"/>
      <c r="S7" s="238"/>
      <c r="T7" s="273"/>
      <c r="U7" s="273"/>
      <c r="V7" s="273"/>
      <c r="W7" s="273"/>
      <c r="X7" s="310"/>
      <c r="Z7" s="241"/>
      <c r="AA7" s="241"/>
      <c r="AG7" s="151">
        <f t="shared" ref="AG7:AG28" si="5">Q7*1.45</f>
        <v>0</v>
      </c>
    </row>
    <row r="8" spans="1:33">
      <c r="A8" s="45" t="str">
        <f>B48</f>
        <v>ESTCAESS102_4h</v>
      </c>
      <c r="B8" s="45" t="s">
        <v>30</v>
      </c>
      <c r="C8" s="45"/>
      <c r="D8" s="45" t="s">
        <v>30</v>
      </c>
      <c r="E8" s="45"/>
      <c r="F8" s="234">
        <v>2020</v>
      </c>
      <c r="G8" s="160">
        <v>60</v>
      </c>
      <c r="H8" s="309">
        <v>0.52</v>
      </c>
      <c r="I8" s="309">
        <f>H8</f>
        <v>0.52</v>
      </c>
      <c r="J8" s="338">
        <v>5</v>
      </c>
      <c r="K8" s="212"/>
      <c r="L8" s="212"/>
      <c r="M8" s="162">
        <f>M6*66/45</f>
        <v>130.231559405941</v>
      </c>
      <c r="N8" s="273">
        <f t="shared" si="0"/>
        <v>52.0926237623762</v>
      </c>
      <c r="O8" s="273">
        <f t="shared" si="1"/>
        <v>32.5578898514851</v>
      </c>
      <c r="P8" s="210">
        <v>0.066816</v>
      </c>
      <c r="Q8" s="369"/>
      <c r="R8" s="371">
        <v>31.54</v>
      </c>
      <c r="S8" s="160"/>
      <c r="T8" s="160"/>
      <c r="U8" s="160"/>
      <c r="V8" s="160"/>
      <c r="W8" s="160"/>
      <c r="X8" s="372">
        <v>0</v>
      </c>
      <c r="Z8" s="160"/>
      <c r="AA8" s="160"/>
      <c r="AC8" s="151">
        <f t="shared" ref="AC8:AG8" si="6">M8*1.45</f>
        <v>188.835761138614</v>
      </c>
      <c r="AE8" s="151">
        <f t="shared" si="6"/>
        <v>47.2089402846535</v>
      </c>
      <c r="AF8" s="151">
        <f t="shared" si="6"/>
        <v>0.0968832</v>
      </c>
      <c r="AG8" s="151">
        <f t="shared" si="6"/>
        <v>0</v>
      </c>
    </row>
    <row r="9" spans="1:33">
      <c r="A9" s="45"/>
      <c r="B9" s="45"/>
      <c r="C9" s="45" t="str">
        <f t="shared" si="3"/>
        <v>AUX_ESTCAESS102_4h</v>
      </c>
      <c r="D9" s="45"/>
      <c r="E9" s="308" t="str">
        <f t="shared" si="4"/>
        <v>AUX_VARSOUT</v>
      </c>
      <c r="F9" s="234"/>
      <c r="G9" s="160"/>
      <c r="H9" s="309"/>
      <c r="I9" s="309"/>
      <c r="J9" s="338"/>
      <c r="K9" s="212"/>
      <c r="L9" s="212"/>
      <c r="M9" s="162"/>
      <c r="N9" s="273"/>
      <c r="O9" s="273"/>
      <c r="P9" s="210"/>
      <c r="Q9" s="369"/>
      <c r="R9" s="371"/>
      <c r="S9" s="160"/>
      <c r="T9" s="160"/>
      <c r="U9" s="160"/>
      <c r="V9" s="160"/>
      <c r="W9" s="160"/>
      <c r="X9" s="372"/>
      <c r="Z9" s="160"/>
      <c r="AA9" s="160"/>
      <c r="AG9" s="151">
        <f t="shared" si="5"/>
        <v>0</v>
      </c>
    </row>
    <row r="10" spans="1:33">
      <c r="A10" s="239" t="str">
        <f>B49</f>
        <v>ESTHYDPS101_4h</v>
      </c>
      <c r="B10" s="239" t="s">
        <v>30</v>
      </c>
      <c r="C10" s="239"/>
      <c r="D10" s="239" t="str">
        <f>B10</f>
        <v>ELC</v>
      </c>
      <c r="E10" s="239"/>
      <c r="F10" s="234">
        <v>2020</v>
      </c>
      <c r="G10" s="241">
        <f>'NOINPUT-Input_DATA'!E7</f>
        <v>60</v>
      </c>
      <c r="H10" s="242">
        <f>'NOINPUT-Input_DATA'!D7</f>
        <v>0.8</v>
      </c>
      <c r="I10" s="242">
        <f>H10</f>
        <v>0.8</v>
      </c>
      <c r="J10" s="337">
        <v>5</v>
      </c>
      <c r="K10" s="241"/>
      <c r="L10" s="241"/>
      <c r="M10" s="273">
        <f>(978+742)*1.35*(142)/(142+912)</f>
        <v>312.831119544592</v>
      </c>
      <c r="N10" s="273">
        <f>M10</f>
        <v>312.831119544592</v>
      </c>
      <c r="O10" s="273">
        <f>M10</f>
        <v>312.831119544592</v>
      </c>
      <c r="P10" s="274"/>
      <c r="Q10" s="275"/>
      <c r="R10" s="370">
        <v>31.54</v>
      </c>
      <c r="S10" s="370"/>
      <c r="T10" s="370"/>
      <c r="U10" s="370"/>
      <c r="V10" s="370"/>
      <c r="W10" s="370"/>
      <c r="X10" s="310">
        <v>0</v>
      </c>
      <c r="Z10" s="241">
        <v>0</v>
      </c>
      <c r="AA10" s="241">
        <v>5</v>
      </c>
      <c r="AC10" s="151">
        <f t="shared" ref="AC10:AC14" si="7">M10*1.45</f>
        <v>453.605123339658</v>
      </c>
      <c r="AE10" s="151">
        <f t="shared" ref="AE10:AE14" si="8">O10*1.45</f>
        <v>453.605123339658</v>
      </c>
      <c r="AG10" s="151">
        <f t="shared" si="5"/>
        <v>0</v>
      </c>
    </row>
    <row r="11" spans="1:33">
      <c r="A11" s="239"/>
      <c r="B11" s="239"/>
      <c r="C11" s="239" t="str">
        <f t="shared" si="3"/>
        <v>AUX_ESTHYDPS101_4h</v>
      </c>
      <c r="D11" s="239"/>
      <c r="E11" s="308" t="str">
        <f t="shared" si="4"/>
        <v>AUX_VARSOUT</v>
      </c>
      <c r="F11" s="234"/>
      <c r="G11" s="241"/>
      <c r="H11" s="242"/>
      <c r="I11" s="242"/>
      <c r="J11" s="337"/>
      <c r="K11" s="241"/>
      <c r="L11" s="241"/>
      <c r="M11" s="273"/>
      <c r="N11" s="273"/>
      <c r="O11" s="273"/>
      <c r="P11" s="274"/>
      <c r="Q11" s="275"/>
      <c r="R11" s="370"/>
      <c r="S11" s="370"/>
      <c r="T11" s="370"/>
      <c r="U11" s="370"/>
      <c r="V11" s="370"/>
      <c r="W11" s="370"/>
      <c r="X11" s="310"/>
      <c r="Z11" s="241"/>
      <c r="AA11" s="241"/>
      <c r="AG11" s="151">
        <f t="shared" si="5"/>
        <v>0</v>
      </c>
    </row>
    <row r="12" spans="1:33">
      <c r="A12" s="45" t="str">
        <f>B50</f>
        <v>ESTBATS101_4h</v>
      </c>
      <c r="B12" s="45" t="s">
        <v>30</v>
      </c>
      <c r="C12" s="45"/>
      <c r="D12" s="45" t="s">
        <v>30</v>
      </c>
      <c r="E12" s="45"/>
      <c r="F12" s="234">
        <v>2020</v>
      </c>
      <c r="G12" s="310">
        <v>12</v>
      </c>
      <c r="H12" s="311">
        <v>0.71</v>
      </c>
      <c r="I12" s="311">
        <f>H12</f>
        <v>0.71</v>
      </c>
      <c r="J12" s="339">
        <v>5</v>
      </c>
      <c r="K12" s="310"/>
      <c r="L12" s="310"/>
      <c r="M12" s="340">
        <f>2078*1.35*(254)/(254+435)</f>
        <v>1034.17445573295</v>
      </c>
      <c r="N12" s="340">
        <f>M12*0.4</f>
        <v>413.669782293179</v>
      </c>
      <c r="O12" s="340">
        <f>M12*0.25</f>
        <v>258.543613933237</v>
      </c>
      <c r="P12" s="341"/>
      <c r="Q12" s="339"/>
      <c r="R12" s="372">
        <v>31.54</v>
      </c>
      <c r="S12" s="160"/>
      <c r="T12" s="160"/>
      <c r="U12" s="160"/>
      <c r="V12" s="160"/>
      <c r="W12" s="160"/>
      <c r="X12" s="373">
        <v>0</v>
      </c>
      <c r="Z12" s="160">
        <v>0</v>
      </c>
      <c r="AA12" s="160">
        <v>5</v>
      </c>
      <c r="AC12" s="151">
        <f t="shared" si="7"/>
        <v>1499.55296081277</v>
      </c>
      <c r="AE12" s="151">
        <f t="shared" si="8"/>
        <v>374.888240203193</v>
      </c>
      <c r="AG12" s="151">
        <f t="shared" si="5"/>
        <v>0</v>
      </c>
    </row>
    <row r="13" spans="1:33">
      <c r="A13" s="45"/>
      <c r="B13" s="45"/>
      <c r="C13" s="45" t="str">
        <f t="shared" ref="C13:C17" si="9">"AUX_"&amp;A12</f>
        <v>AUX_ESTBATS101_4h</v>
      </c>
      <c r="D13" s="45"/>
      <c r="E13" s="308" t="str">
        <f t="shared" ref="E13:E17" si="10">$B$85</f>
        <v>AUX_VARSOUT</v>
      </c>
      <c r="F13" s="234"/>
      <c r="G13" s="160"/>
      <c r="H13" s="309"/>
      <c r="I13" s="309"/>
      <c r="J13" s="338"/>
      <c r="K13" s="212"/>
      <c r="L13" s="212"/>
      <c r="M13" s="162"/>
      <c r="N13" s="273"/>
      <c r="O13" s="273"/>
      <c r="P13" s="210"/>
      <c r="Q13" s="369"/>
      <c r="R13" s="370"/>
      <c r="S13" s="160"/>
      <c r="T13" s="160"/>
      <c r="U13" s="160"/>
      <c r="V13" s="160"/>
      <c r="W13" s="160"/>
      <c r="Z13" s="160"/>
      <c r="AA13" s="160"/>
      <c r="AG13" s="151">
        <f t="shared" si="5"/>
        <v>0</v>
      </c>
    </row>
    <row r="14" s="289" customFormat="1" spans="1:33">
      <c r="A14" s="304" t="str">
        <f>B51</f>
        <v>ESTBATS102_4h</v>
      </c>
      <c r="B14" s="304" t="s">
        <v>30</v>
      </c>
      <c r="C14" s="304"/>
      <c r="D14" s="304" t="s">
        <v>30</v>
      </c>
      <c r="E14" s="304"/>
      <c r="F14" s="310">
        <v>2020</v>
      </c>
      <c r="G14" s="310">
        <v>15</v>
      </c>
      <c r="H14" s="311">
        <v>0.83</v>
      </c>
      <c r="I14" s="311">
        <v>0.85</v>
      </c>
      <c r="J14" s="339">
        <v>5</v>
      </c>
      <c r="K14" s="310"/>
      <c r="L14" s="310"/>
      <c r="M14" s="340">
        <f>(2016+1793)/2*(956)/(956+435)*1.35</f>
        <v>1767.03644859813</v>
      </c>
      <c r="N14" s="340">
        <f t="shared" ref="N14:N16" si="11">M14*0.4</f>
        <v>706.814579439252</v>
      </c>
      <c r="O14" s="340">
        <f t="shared" ref="O14:O16" si="12">M14*0.25</f>
        <v>441.759112149533</v>
      </c>
      <c r="P14" s="341"/>
      <c r="Q14" s="310"/>
      <c r="R14" s="372">
        <v>31.54</v>
      </c>
      <c r="S14" s="372"/>
      <c r="T14" s="372"/>
      <c r="U14" s="372"/>
      <c r="V14" s="372"/>
      <c r="W14" s="372"/>
      <c r="X14" s="373">
        <v>0</v>
      </c>
      <c r="Z14" s="310">
        <v>0</v>
      </c>
      <c r="AA14" s="310">
        <v>5</v>
      </c>
      <c r="AC14" s="289">
        <f t="shared" si="7"/>
        <v>2562.20285046729</v>
      </c>
      <c r="AD14" s="289">
        <f>N14*1.45</f>
        <v>1024.88114018692</v>
      </c>
      <c r="AE14" s="289">
        <f t="shared" si="8"/>
        <v>640.550712616822</v>
      </c>
      <c r="AG14" s="289">
        <f t="shared" si="5"/>
        <v>0</v>
      </c>
    </row>
    <row r="15" s="289" customFormat="1" spans="1:33">
      <c r="A15" s="304"/>
      <c r="B15" s="304"/>
      <c r="C15" s="304" t="str">
        <f>"AUX_"&amp;A14</f>
        <v>AUX_ESTBATS102_4h</v>
      </c>
      <c r="D15" s="304"/>
      <c r="E15" s="203" t="str">
        <f>$B$85</f>
        <v>AUX_VARSOUT</v>
      </c>
      <c r="F15" s="310"/>
      <c r="G15" s="310"/>
      <c r="H15" s="311"/>
      <c r="I15" s="311"/>
      <c r="J15" s="339"/>
      <c r="K15" s="310"/>
      <c r="L15" s="310"/>
      <c r="M15" s="340"/>
      <c r="N15" s="340"/>
      <c r="O15" s="340"/>
      <c r="P15" s="341"/>
      <c r="Q15" s="310"/>
      <c r="R15" s="372"/>
      <c r="S15" s="372"/>
      <c r="T15" s="372"/>
      <c r="U15" s="372"/>
      <c r="V15" s="372"/>
      <c r="W15" s="372"/>
      <c r="Z15" s="310"/>
      <c r="AA15" s="310"/>
      <c r="AG15" s="289">
        <f t="shared" si="5"/>
        <v>0</v>
      </c>
    </row>
    <row r="16" spans="1:33">
      <c r="A16" s="45" t="str">
        <f>B52</f>
        <v>ESTBATS103_4h</v>
      </c>
      <c r="B16" s="45" t="s">
        <v>30</v>
      </c>
      <c r="C16" s="45"/>
      <c r="D16" s="45" t="s">
        <v>30</v>
      </c>
      <c r="E16" s="45"/>
      <c r="F16" s="234">
        <v>2020</v>
      </c>
      <c r="G16" s="160">
        <f>'NOINPUT-Input_DATA'!E10</f>
        <v>10</v>
      </c>
      <c r="H16" s="309">
        <f>'NOINPUT-Input_DATA'!D10</f>
        <v>0.85</v>
      </c>
      <c r="I16" s="309">
        <f>H16</f>
        <v>0.85</v>
      </c>
      <c r="J16" s="338">
        <v>5</v>
      </c>
      <c r="K16" s="212"/>
      <c r="L16" s="212"/>
      <c r="M16" s="340">
        <f>1000*1.35*445/(445+435)*M12/ELC_BulkEES!M6</f>
        <v>1168.52488018571</v>
      </c>
      <c r="N16" s="273">
        <f t="shared" si="11"/>
        <v>467.409952074285</v>
      </c>
      <c r="O16" s="273">
        <f t="shared" si="12"/>
        <v>292.131220046428</v>
      </c>
      <c r="P16" s="210"/>
      <c r="Q16" s="369"/>
      <c r="R16" s="370">
        <v>31.54</v>
      </c>
      <c r="S16" s="160"/>
      <c r="T16" s="160"/>
      <c r="U16" s="160"/>
      <c r="V16" s="160"/>
      <c r="W16" s="160"/>
      <c r="X16" s="373">
        <v>0</v>
      </c>
      <c r="Z16" s="160"/>
      <c r="AA16" s="160"/>
      <c r="AC16" s="151">
        <f>M16*1.45</f>
        <v>1694.36107626928</v>
      </c>
      <c r="AE16" s="151">
        <f>O16*1.45</f>
        <v>423.590269067321</v>
      </c>
      <c r="AG16" s="151">
        <f t="shared" si="5"/>
        <v>0</v>
      </c>
    </row>
    <row r="17" spans="1:33">
      <c r="A17" s="45"/>
      <c r="B17" s="45"/>
      <c r="C17" s="45" t="str">
        <f t="shared" si="9"/>
        <v>AUX_ESTBATS103_4h</v>
      </c>
      <c r="D17" s="45"/>
      <c r="E17" s="308" t="str">
        <f t="shared" si="10"/>
        <v>AUX_VARSOUT</v>
      </c>
      <c r="F17" s="160"/>
      <c r="G17" s="160"/>
      <c r="H17" s="309"/>
      <c r="I17" s="309"/>
      <c r="J17" s="338"/>
      <c r="K17" s="212"/>
      <c r="L17" s="212"/>
      <c r="M17" s="162"/>
      <c r="N17" s="273"/>
      <c r="O17" s="273"/>
      <c r="P17" s="210"/>
      <c r="Q17" s="369"/>
      <c r="R17" s="370"/>
      <c r="S17" s="160"/>
      <c r="T17" s="160"/>
      <c r="U17" s="160"/>
      <c r="V17" s="160"/>
      <c r="W17" s="160"/>
      <c r="X17" s="160"/>
      <c r="Z17" s="160"/>
      <c r="AA17" s="160"/>
      <c r="AG17" s="151">
        <f t="shared" si="5"/>
        <v>0</v>
      </c>
    </row>
    <row r="18" s="159" customFormat="1" spans="1:33">
      <c r="A18" s="312" t="str">
        <f t="shared" ref="A18:A23" si="13">B57</f>
        <v>P_ESTCAESS101_4h</v>
      </c>
      <c r="B18" s="312" t="s">
        <v>31</v>
      </c>
      <c r="C18" s="312"/>
      <c r="D18" s="312" t="str">
        <f t="shared" ref="D18:D23" si="14">B75</f>
        <v>AUX_ESTCAESS101_4h</v>
      </c>
      <c r="E18" s="312"/>
      <c r="F18" s="313">
        <f>F6</f>
        <v>2020</v>
      </c>
      <c r="G18" s="313">
        <v>60</v>
      </c>
      <c r="H18" s="314"/>
      <c r="I18" s="314"/>
      <c r="J18" s="342"/>
      <c r="K18" s="312"/>
      <c r="L18" s="312"/>
      <c r="M18" s="343">
        <f>1181*1.35-M6</f>
        <v>1505.5557549505</v>
      </c>
      <c r="N18" s="162">
        <f t="shared" ref="N18:N24" si="15">M18*0.4</f>
        <v>602.222301980198</v>
      </c>
      <c r="O18" s="162">
        <f t="shared" ref="O18:O24" si="16">M18*0.25</f>
        <v>376.388938737624</v>
      </c>
      <c r="P18" s="344">
        <f>16.11*1.35-0.01</f>
        <v>21.7385</v>
      </c>
      <c r="Q18" s="374"/>
      <c r="R18" s="375">
        <v>31.54</v>
      </c>
      <c r="S18" s="374"/>
      <c r="T18" s="374"/>
      <c r="U18" s="376">
        <v>1</v>
      </c>
      <c r="V18" s="376"/>
      <c r="W18" s="376"/>
      <c r="X18" s="376">
        <v>0</v>
      </c>
      <c r="Z18" s="375">
        <v>0</v>
      </c>
      <c r="AA18" s="375">
        <v>5</v>
      </c>
      <c r="AC18" s="159">
        <f t="shared" ref="AC18:AF18" si="17">M18*1.45</f>
        <v>2183.05584467822</v>
      </c>
      <c r="AE18" s="159">
        <f t="shared" si="17"/>
        <v>545.763961169554</v>
      </c>
      <c r="AF18" s="159">
        <f t="shared" si="17"/>
        <v>31.520825</v>
      </c>
      <c r="AG18" s="159">
        <f t="shared" si="5"/>
        <v>0</v>
      </c>
    </row>
    <row r="19" s="159" customFormat="1" spans="1:33">
      <c r="A19" s="246" t="str">
        <f t="shared" si="13"/>
        <v>P_ESTCAESS102_4h</v>
      </c>
      <c r="B19" s="246" t="s">
        <v>31</v>
      </c>
      <c r="C19" s="246"/>
      <c r="D19" s="246" t="str">
        <f t="shared" si="14"/>
        <v>AUX_ESTCAESS102_4h</v>
      </c>
      <c r="E19" s="246"/>
      <c r="F19" s="211">
        <f>F8</f>
        <v>2020</v>
      </c>
      <c r="G19" s="211">
        <v>60</v>
      </c>
      <c r="H19" s="314"/>
      <c r="I19" s="314"/>
      <c r="J19" s="345"/>
      <c r="K19" s="246"/>
      <c r="L19" s="246"/>
      <c r="M19" s="279">
        <f>M18*827/763</f>
        <v>1631.84090346535</v>
      </c>
      <c r="N19" s="162">
        <f t="shared" si="15"/>
        <v>652.736361386139</v>
      </c>
      <c r="O19" s="162">
        <f t="shared" si="16"/>
        <v>407.960225866337</v>
      </c>
      <c r="P19" s="280">
        <f>16.11*1.35-0.01</f>
        <v>21.7385</v>
      </c>
      <c r="Q19" s="245"/>
      <c r="R19" s="248">
        <v>31.54</v>
      </c>
      <c r="S19" s="245"/>
      <c r="T19" s="245"/>
      <c r="U19" s="376">
        <v>1</v>
      </c>
      <c r="V19" s="376"/>
      <c r="W19" s="376"/>
      <c r="X19" s="376">
        <v>0</v>
      </c>
      <c r="Z19" s="248"/>
      <c r="AA19" s="248"/>
      <c r="AC19" s="159">
        <f t="shared" ref="AC19:AF19" si="18">M19*1.45</f>
        <v>2366.16931002475</v>
      </c>
      <c r="AE19" s="159">
        <f t="shared" si="18"/>
        <v>591.542327506188</v>
      </c>
      <c r="AF19" s="159">
        <f t="shared" si="18"/>
        <v>31.520825</v>
      </c>
      <c r="AG19" s="159">
        <f t="shared" si="5"/>
        <v>0</v>
      </c>
    </row>
    <row r="20" s="159" customFormat="1" spans="1:33">
      <c r="A20" s="246" t="str">
        <f t="shared" si="13"/>
        <v>P_ESTHYDPS101_4h</v>
      </c>
      <c r="B20" s="246" t="s">
        <v>31</v>
      </c>
      <c r="C20" s="246"/>
      <c r="D20" s="246" t="str">
        <f t="shared" si="14"/>
        <v>AUX_ESTHYDPS101_4h</v>
      </c>
      <c r="E20" s="246"/>
      <c r="F20" s="211">
        <v>2020</v>
      </c>
      <c r="G20" s="211">
        <f>G10</f>
        <v>60</v>
      </c>
      <c r="H20" s="314">
        <v>0.75</v>
      </c>
      <c r="I20" s="314">
        <v>0.75</v>
      </c>
      <c r="J20" s="342">
        <v>5</v>
      </c>
      <c r="K20" s="246"/>
      <c r="L20" s="246"/>
      <c r="M20" s="279">
        <f>(978+742)*1.35-M10</f>
        <v>2009.16888045541</v>
      </c>
      <c r="N20" s="162">
        <f>M20</f>
        <v>2009.16888045541</v>
      </c>
      <c r="O20" s="162">
        <f>M20</f>
        <v>2009.16888045541</v>
      </c>
      <c r="P20" s="280">
        <f>28.1*1.35</f>
        <v>37.935</v>
      </c>
      <c r="Q20" s="245"/>
      <c r="R20" s="248">
        <v>31.54</v>
      </c>
      <c r="S20" s="245"/>
      <c r="T20" s="245"/>
      <c r="U20" s="376">
        <v>1</v>
      </c>
      <c r="V20" s="376"/>
      <c r="W20" s="376"/>
      <c r="X20" s="376">
        <v>0</v>
      </c>
      <c r="Z20" s="248">
        <v>0</v>
      </c>
      <c r="AA20" s="248">
        <v>5</v>
      </c>
      <c r="AC20" s="159">
        <f t="shared" ref="AC20:AF20" si="19">M20*1.45</f>
        <v>2913.29487666034</v>
      </c>
      <c r="AE20" s="159">
        <f t="shared" si="19"/>
        <v>2913.29487666034</v>
      </c>
      <c r="AF20" s="159">
        <f t="shared" si="19"/>
        <v>55.00575</v>
      </c>
      <c r="AG20" s="159">
        <f t="shared" si="5"/>
        <v>0</v>
      </c>
    </row>
    <row r="21" s="289" customFormat="1" spans="1:33">
      <c r="A21" s="291" t="str">
        <f t="shared" si="13"/>
        <v>P_ESTBATS101_4h</v>
      </c>
      <c r="B21" s="291" t="s">
        <v>31</v>
      </c>
      <c r="C21" s="291"/>
      <c r="D21" s="291" t="str">
        <f t="shared" si="14"/>
        <v>AUX_ESTBATS101_4h</v>
      </c>
      <c r="E21" s="291"/>
      <c r="F21" s="227">
        <f>F12</f>
        <v>2020</v>
      </c>
      <c r="G21" s="227">
        <f>G12</f>
        <v>12</v>
      </c>
      <c r="H21" s="315"/>
      <c r="I21" s="315"/>
      <c r="J21" s="383"/>
      <c r="K21" s="291"/>
      <c r="L21" s="291"/>
      <c r="M21" s="188">
        <f>2078*1.35*(435)/(254+435)</f>
        <v>1771.12554426705</v>
      </c>
      <c r="N21" s="340">
        <f t="shared" si="15"/>
        <v>708.450217706822</v>
      </c>
      <c r="O21" s="340">
        <f t="shared" si="16"/>
        <v>442.781386066763</v>
      </c>
      <c r="P21" s="226">
        <f>7.13*1.35</f>
        <v>9.6255</v>
      </c>
      <c r="Q21" s="182"/>
      <c r="R21" s="184">
        <v>31.54</v>
      </c>
      <c r="S21" s="182"/>
      <c r="T21" s="182"/>
      <c r="U21" s="373">
        <v>1</v>
      </c>
      <c r="V21" s="373"/>
      <c r="W21" s="373"/>
      <c r="X21" s="376">
        <v>0</v>
      </c>
      <c r="Z21" s="184">
        <v>0</v>
      </c>
      <c r="AA21" s="184">
        <v>5</v>
      </c>
      <c r="AC21" s="289">
        <f t="shared" ref="AC21:AF21" si="20">M21*1.45</f>
        <v>2568.13203918723</v>
      </c>
      <c r="AE21" s="289">
        <f t="shared" si="20"/>
        <v>642.033009796807</v>
      </c>
      <c r="AF21" s="289">
        <f t="shared" si="20"/>
        <v>13.956975</v>
      </c>
      <c r="AG21" s="289">
        <f t="shared" si="5"/>
        <v>0</v>
      </c>
    </row>
    <row r="22" s="289" customFormat="1" spans="1:33">
      <c r="A22" s="291" t="str">
        <f t="shared" si="13"/>
        <v>P_ESTBATS102_4h</v>
      </c>
      <c r="B22" s="291" t="s">
        <v>31</v>
      </c>
      <c r="C22" s="291"/>
      <c r="D22" s="291" t="str">
        <f t="shared" si="14"/>
        <v>AUX_ESTBATS102_4h</v>
      </c>
      <c r="E22" s="291"/>
      <c r="F22" s="227">
        <f>F14</f>
        <v>2020</v>
      </c>
      <c r="G22" s="227">
        <f>G14</f>
        <v>15</v>
      </c>
      <c r="H22" s="315"/>
      <c r="I22" s="315"/>
      <c r="J22" s="346"/>
      <c r="K22" s="291"/>
      <c r="L22" s="291"/>
      <c r="M22" s="188">
        <f>(2016+1793)/2*(435)/(956+435)*1.35</f>
        <v>804.038551401869</v>
      </c>
      <c r="N22" s="340">
        <f t="shared" si="15"/>
        <v>321.615420560748</v>
      </c>
      <c r="O22" s="340">
        <f t="shared" si="16"/>
        <v>201.009637850467</v>
      </c>
      <c r="P22" s="226">
        <f>(5.6+5.05)/2*1.35</f>
        <v>7.18875</v>
      </c>
      <c r="Q22" s="182"/>
      <c r="R22" s="184">
        <v>31.54</v>
      </c>
      <c r="S22" s="182"/>
      <c r="T22" s="182"/>
      <c r="U22" s="373">
        <v>1</v>
      </c>
      <c r="V22" s="373"/>
      <c r="W22" s="373"/>
      <c r="X22" s="376">
        <v>0</v>
      </c>
      <c r="Z22" s="184">
        <v>0</v>
      </c>
      <c r="AA22" s="184">
        <v>5</v>
      </c>
      <c r="AC22" s="289">
        <f t="shared" ref="AC22:AF22" si="21">M22*1.45</f>
        <v>1165.85589953271</v>
      </c>
      <c r="AE22" s="289">
        <f t="shared" si="21"/>
        <v>291.463974883178</v>
      </c>
      <c r="AF22" s="289">
        <f t="shared" si="21"/>
        <v>10.4236875</v>
      </c>
      <c r="AG22" s="289">
        <f t="shared" si="5"/>
        <v>0</v>
      </c>
    </row>
    <row r="23" s="159" customFormat="1" spans="1:33">
      <c r="A23" s="70" t="str">
        <f t="shared" si="13"/>
        <v>P_ESTBATS103_4h</v>
      </c>
      <c r="B23" s="70" t="s">
        <v>31</v>
      </c>
      <c r="C23" s="70"/>
      <c r="D23" s="70" t="str">
        <f t="shared" si="14"/>
        <v>AUX_ESTBATS103_4h</v>
      </c>
      <c r="E23" s="70"/>
      <c r="F23" s="222">
        <f>F16</f>
        <v>2020</v>
      </c>
      <c r="G23" s="222">
        <f>G16</f>
        <v>10</v>
      </c>
      <c r="H23" s="314"/>
      <c r="I23" s="314"/>
      <c r="J23" s="345"/>
      <c r="K23" s="70"/>
      <c r="L23" s="70"/>
      <c r="M23" s="347">
        <f>1000*1.35*435/(445+435)*M12/ELC_BulkEES!M6</f>
        <v>1142.26589411412</v>
      </c>
      <c r="N23" s="162">
        <f t="shared" si="15"/>
        <v>456.906357645649</v>
      </c>
      <c r="O23" s="162">
        <f t="shared" si="16"/>
        <v>285.566473528531</v>
      </c>
      <c r="P23" s="221">
        <f>6.5*P22/ELC_BulkEES!P13</f>
        <v>10.4569486404834</v>
      </c>
      <c r="Q23" s="175"/>
      <c r="R23" s="177">
        <v>31.54</v>
      </c>
      <c r="S23" s="175"/>
      <c r="T23" s="175"/>
      <c r="U23" s="376">
        <v>1</v>
      </c>
      <c r="V23" s="376"/>
      <c r="W23" s="376"/>
      <c r="X23" s="376">
        <v>0</v>
      </c>
      <c r="Z23" s="177"/>
      <c r="AA23" s="177"/>
      <c r="AC23" s="159">
        <f t="shared" ref="AC23:AF23" si="22">M23*1.45</f>
        <v>1656.28554646548</v>
      </c>
      <c r="AE23" s="159">
        <f t="shared" si="22"/>
        <v>414.07138661637</v>
      </c>
      <c r="AF23" s="159">
        <f t="shared" si="22"/>
        <v>15.1625755287009</v>
      </c>
      <c r="AG23" s="159">
        <f t="shared" si="5"/>
        <v>0</v>
      </c>
    </row>
    <row r="24" spans="1:33">
      <c r="A24" s="45" t="str">
        <f>B53</f>
        <v>ESTCAESS201</v>
      </c>
      <c r="B24" s="45" t="str">
        <f>B6</f>
        <v>ELC</v>
      </c>
      <c r="C24" s="45"/>
      <c r="D24" s="45" t="s">
        <v>30</v>
      </c>
      <c r="E24" s="45"/>
      <c r="F24" s="160">
        <v>2020</v>
      </c>
      <c r="G24" s="160">
        <f>G6</f>
        <v>60</v>
      </c>
      <c r="H24" s="316">
        <f>H6-0.05</f>
        <v>0.47</v>
      </c>
      <c r="I24" s="316">
        <f t="shared" ref="I24:I28" si="23">H24</f>
        <v>0.47</v>
      </c>
      <c r="J24" s="348">
        <v>5</v>
      </c>
      <c r="K24" s="170"/>
      <c r="L24" s="170"/>
      <c r="M24" s="162">
        <f>M6</f>
        <v>88.794245049505</v>
      </c>
      <c r="N24" s="273">
        <f t="shared" si="15"/>
        <v>35.517698019802</v>
      </c>
      <c r="O24" s="273">
        <f t="shared" si="16"/>
        <v>22.1985612623762</v>
      </c>
      <c r="P24" s="210">
        <v>0.066816</v>
      </c>
      <c r="Q24" s="369"/>
      <c r="R24" s="370">
        <v>31.54</v>
      </c>
      <c r="S24" s="159"/>
      <c r="T24" s="162"/>
      <c r="U24" s="162"/>
      <c r="V24" s="162"/>
      <c r="W24" s="162"/>
      <c r="X24" s="310">
        <v>0</v>
      </c>
      <c r="Z24" s="160"/>
      <c r="AA24" s="160"/>
      <c r="AC24" s="151">
        <f t="shared" ref="AC24:AF24" si="24">M24*1.45</f>
        <v>128.751655321782</v>
      </c>
      <c r="AE24" s="151">
        <f t="shared" si="24"/>
        <v>32.1879138304455</v>
      </c>
      <c r="AF24" s="151">
        <f t="shared" si="24"/>
        <v>0.0968832</v>
      </c>
      <c r="AG24" s="151">
        <f t="shared" si="5"/>
        <v>0</v>
      </c>
    </row>
    <row r="25" spans="1:33">
      <c r="A25" s="45"/>
      <c r="B25" s="45"/>
      <c r="C25" s="45" t="str">
        <f t="shared" ref="C25:C29" si="25">"AUX_"&amp;A24</f>
        <v>AUX_ESTCAESS201</v>
      </c>
      <c r="D25" s="45"/>
      <c r="E25" s="308" t="str">
        <f t="shared" ref="E25:E29" si="26">$B$85</f>
        <v>AUX_VARSOUT</v>
      </c>
      <c r="F25" s="160"/>
      <c r="G25" s="160"/>
      <c r="H25" s="316"/>
      <c r="I25" s="316"/>
      <c r="J25" s="348"/>
      <c r="K25" s="170"/>
      <c r="L25" s="170"/>
      <c r="M25" s="162"/>
      <c r="N25" s="273"/>
      <c r="O25" s="273"/>
      <c r="P25" s="210"/>
      <c r="Q25" s="369"/>
      <c r="R25" s="370"/>
      <c r="S25" s="159"/>
      <c r="T25" s="162"/>
      <c r="U25" s="162"/>
      <c r="V25" s="162"/>
      <c r="W25" s="162"/>
      <c r="X25" s="310"/>
      <c r="Z25" s="160"/>
      <c r="AA25" s="160"/>
      <c r="AG25" s="151">
        <f t="shared" si="5"/>
        <v>0</v>
      </c>
    </row>
    <row r="26" spans="1:33">
      <c r="A26" s="239" t="str">
        <f>B54</f>
        <v>ESTHYDPS201</v>
      </c>
      <c r="B26" s="239" t="s">
        <v>30</v>
      </c>
      <c r="C26" s="239"/>
      <c r="D26" s="239" t="str">
        <f>B26</f>
        <v>ELC</v>
      </c>
      <c r="E26" s="239"/>
      <c r="F26" s="241">
        <v>2020</v>
      </c>
      <c r="G26" s="241">
        <f t="shared" ref="G26:G30" si="27">G10</f>
        <v>60</v>
      </c>
      <c r="H26" s="242">
        <f t="shared" ref="H26:H30" si="28">H10-0.05</f>
        <v>0.75</v>
      </c>
      <c r="I26" s="242">
        <f t="shared" si="23"/>
        <v>0.75</v>
      </c>
      <c r="J26" s="337">
        <v>5</v>
      </c>
      <c r="K26" s="241"/>
      <c r="L26" s="241"/>
      <c r="M26" s="273">
        <f t="shared" ref="M26:M30" si="29">M10</f>
        <v>312.831119544592</v>
      </c>
      <c r="N26" s="273">
        <f>M26</f>
        <v>312.831119544592</v>
      </c>
      <c r="O26" s="273">
        <f>M26</f>
        <v>312.831119544592</v>
      </c>
      <c r="P26" s="274"/>
      <c r="Q26" s="275"/>
      <c r="R26" s="371">
        <v>31.54</v>
      </c>
      <c r="S26" s="370"/>
      <c r="T26" s="370"/>
      <c r="U26" s="370"/>
      <c r="V26" s="370"/>
      <c r="W26" s="370"/>
      <c r="X26" s="372">
        <v>0</v>
      </c>
      <c r="Z26" s="241"/>
      <c r="AA26" s="241"/>
      <c r="AC26" s="151">
        <f t="shared" ref="AC26:AC30" si="30">M26*1.45</f>
        <v>453.605123339658</v>
      </c>
      <c r="AE26" s="151">
        <f t="shared" ref="AE26:AE30" si="31">O26*1.45</f>
        <v>453.605123339658</v>
      </c>
      <c r="AG26" s="151">
        <f t="shared" si="5"/>
        <v>0</v>
      </c>
    </row>
    <row r="27" spans="1:33">
      <c r="A27" s="239"/>
      <c r="B27" s="239"/>
      <c r="C27" s="239" t="str">
        <f t="shared" si="25"/>
        <v>AUX_ESTHYDPS201</v>
      </c>
      <c r="D27" s="239"/>
      <c r="E27" s="308" t="str">
        <f t="shared" si="26"/>
        <v>AUX_VARSOUT</v>
      </c>
      <c r="F27" s="241"/>
      <c r="G27" s="241"/>
      <c r="H27" s="242"/>
      <c r="I27" s="242"/>
      <c r="J27" s="337"/>
      <c r="K27" s="241"/>
      <c r="L27" s="241"/>
      <c r="M27" s="273"/>
      <c r="N27" s="273"/>
      <c r="O27" s="273"/>
      <c r="P27" s="274"/>
      <c r="Q27" s="275"/>
      <c r="R27" s="371"/>
      <c r="S27" s="370"/>
      <c r="T27" s="370"/>
      <c r="U27" s="370"/>
      <c r="V27" s="370"/>
      <c r="W27" s="370"/>
      <c r="X27" s="372"/>
      <c r="Z27" s="241"/>
      <c r="AA27" s="241"/>
      <c r="AG27" s="151">
        <f t="shared" si="5"/>
        <v>0</v>
      </c>
    </row>
    <row r="28" spans="1:33">
      <c r="A28" s="45" t="str">
        <f>B55</f>
        <v>ESTBATS201</v>
      </c>
      <c r="B28" s="45" t="str">
        <f>B26</f>
        <v>ELC</v>
      </c>
      <c r="C28" s="45"/>
      <c r="D28" s="45" t="str">
        <f>D26</f>
        <v>ELC</v>
      </c>
      <c r="E28" s="45"/>
      <c r="F28" s="160">
        <v>2020</v>
      </c>
      <c r="G28" s="160">
        <f t="shared" si="27"/>
        <v>12</v>
      </c>
      <c r="H28" s="161">
        <f t="shared" si="28"/>
        <v>0.66</v>
      </c>
      <c r="I28" s="242">
        <f t="shared" si="23"/>
        <v>0.66</v>
      </c>
      <c r="J28" s="170">
        <v>5</v>
      </c>
      <c r="K28" s="160"/>
      <c r="L28" s="160"/>
      <c r="M28" s="162">
        <f t="shared" si="29"/>
        <v>1034.17445573295</v>
      </c>
      <c r="N28" s="273">
        <f t="shared" ref="N28:N30" si="32">M28*0.4</f>
        <v>413.669782293179</v>
      </c>
      <c r="O28" s="273">
        <f t="shared" ref="O28:O30" si="33">M28*0.25</f>
        <v>258.543613933237</v>
      </c>
      <c r="P28" s="210"/>
      <c r="Q28" s="275"/>
      <c r="R28" s="370">
        <v>31.54</v>
      </c>
      <c r="S28" s="371"/>
      <c r="T28" s="371"/>
      <c r="U28" s="371"/>
      <c r="V28" s="371"/>
      <c r="W28" s="371"/>
      <c r="X28" s="310">
        <v>0</v>
      </c>
      <c r="Z28" s="160"/>
      <c r="AA28" s="160"/>
      <c r="AC28" s="151">
        <f t="shared" si="30"/>
        <v>1499.55296081277</v>
      </c>
      <c r="AE28" s="151">
        <f t="shared" si="31"/>
        <v>374.888240203193</v>
      </c>
      <c r="AG28" s="151">
        <f t="shared" si="5"/>
        <v>0</v>
      </c>
    </row>
    <row r="29" spans="1:27">
      <c r="A29" s="45"/>
      <c r="B29" s="45"/>
      <c r="C29" s="45" t="str">
        <f t="shared" si="25"/>
        <v>AUX_ESTBATS201</v>
      </c>
      <c r="D29" s="45"/>
      <c r="E29" s="308" t="str">
        <f t="shared" si="26"/>
        <v>AUX_VARSOUT</v>
      </c>
      <c r="F29" s="160"/>
      <c r="G29" s="160"/>
      <c r="H29" s="161"/>
      <c r="I29" s="242"/>
      <c r="J29" s="170"/>
      <c r="K29" s="160"/>
      <c r="L29" s="160"/>
      <c r="M29" s="162"/>
      <c r="N29" s="273"/>
      <c r="O29" s="273"/>
      <c r="P29" s="210"/>
      <c r="Q29" s="275"/>
      <c r="R29" s="370"/>
      <c r="S29" s="371"/>
      <c r="T29" s="371"/>
      <c r="U29" s="371"/>
      <c r="V29" s="371"/>
      <c r="W29" s="371"/>
      <c r="X29" s="310"/>
      <c r="Z29" s="160"/>
      <c r="AA29" s="160"/>
    </row>
    <row r="30" spans="1:33">
      <c r="A30" s="239" t="str">
        <f>B56</f>
        <v>ESTBATS202</v>
      </c>
      <c r="B30" s="239" t="s">
        <v>30</v>
      </c>
      <c r="C30" s="239"/>
      <c r="D30" s="239" t="s">
        <v>30</v>
      </c>
      <c r="E30" s="239"/>
      <c r="F30" s="241">
        <v>2020</v>
      </c>
      <c r="G30" s="241">
        <f t="shared" si="27"/>
        <v>15</v>
      </c>
      <c r="H30" s="242">
        <f t="shared" si="28"/>
        <v>0.78</v>
      </c>
      <c r="I30" s="242">
        <f>H30</f>
        <v>0.78</v>
      </c>
      <c r="J30" s="337">
        <v>5</v>
      </c>
      <c r="K30" s="241"/>
      <c r="L30" s="241"/>
      <c r="M30" s="273">
        <f t="shared" si="29"/>
        <v>1767.03644859813</v>
      </c>
      <c r="N30" s="273">
        <f t="shared" si="32"/>
        <v>706.814579439252</v>
      </c>
      <c r="O30" s="273">
        <f t="shared" si="33"/>
        <v>441.759112149533</v>
      </c>
      <c r="P30" s="274"/>
      <c r="Q30" s="275"/>
      <c r="R30" s="370">
        <v>31.54</v>
      </c>
      <c r="S30" s="370"/>
      <c r="T30" s="370"/>
      <c r="U30" s="370"/>
      <c r="V30" s="370"/>
      <c r="W30" s="370"/>
      <c r="X30" s="373">
        <v>0</v>
      </c>
      <c r="Z30" s="241"/>
      <c r="AA30" s="241"/>
      <c r="AC30" s="151">
        <f t="shared" si="30"/>
        <v>2562.20285046729</v>
      </c>
      <c r="AE30" s="151">
        <f t="shared" si="31"/>
        <v>640.550712616822</v>
      </c>
      <c r="AG30" s="151">
        <f>Q30*1.45</f>
        <v>0</v>
      </c>
    </row>
    <row r="31" spans="1:27">
      <c r="A31" s="239"/>
      <c r="B31" s="239"/>
      <c r="C31" s="239" t="str">
        <f>"AUX_"&amp;A30</f>
        <v>AUX_ESTBATS202</v>
      </c>
      <c r="D31" s="239"/>
      <c r="E31" s="308" t="str">
        <f>$B$85</f>
        <v>AUX_VARSOUT</v>
      </c>
      <c r="F31" s="241"/>
      <c r="G31" s="241"/>
      <c r="H31" s="242"/>
      <c r="I31" s="242"/>
      <c r="J31" s="337"/>
      <c r="K31" s="241"/>
      <c r="L31" s="241"/>
      <c r="M31" s="273"/>
      <c r="N31" s="273"/>
      <c r="O31" s="273"/>
      <c r="P31" s="274"/>
      <c r="Q31" s="275"/>
      <c r="R31" s="370"/>
      <c r="S31" s="370"/>
      <c r="T31" s="370"/>
      <c r="U31" s="370"/>
      <c r="V31" s="370"/>
      <c r="W31" s="370"/>
      <c r="X31" s="370"/>
      <c r="Z31" s="241"/>
      <c r="AA31" s="241"/>
    </row>
    <row r="32" s="289" customFormat="1" spans="1:33">
      <c r="A32" s="304" t="str">
        <f t="shared" ref="A32:A35" si="34">B63</f>
        <v>P_ESTCAESS201</v>
      </c>
      <c r="B32" s="304" t="s">
        <v>31</v>
      </c>
      <c r="C32" s="304"/>
      <c r="D32" s="304" t="str">
        <f t="shared" ref="D32:D35" si="35">B81</f>
        <v>AUX_ESTCAESS201</v>
      </c>
      <c r="E32" s="304"/>
      <c r="F32" s="227">
        <f>F24</f>
        <v>2020</v>
      </c>
      <c r="G32" s="227">
        <f>G18</f>
        <v>60</v>
      </c>
      <c r="H32" s="317"/>
      <c r="I32" s="242"/>
      <c r="J32" s="349"/>
      <c r="K32" s="304"/>
      <c r="L32" s="304"/>
      <c r="M32" s="340">
        <f>M18</f>
        <v>1505.5557549505</v>
      </c>
      <c r="N32" s="273">
        <f t="shared" ref="N32:N35" si="36">M32*0.4</f>
        <v>602.222301980198</v>
      </c>
      <c r="O32" s="273">
        <f t="shared" ref="O32:O35" si="37">M32*0.25</f>
        <v>376.388938737624</v>
      </c>
      <c r="P32" s="341">
        <f>P18</f>
        <v>21.7385</v>
      </c>
      <c r="R32" s="310">
        <v>31.54</v>
      </c>
      <c r="U32" s="289">
        <v>1</v>
      </c>
      <c r="X32" s="376">
        <v>0</v>
      </c>
      <c r="Z32" s="310"/>
      <c r="AA32" s="310"/>
      <c r="AC32" s="289">
        <f t="shared" ref="AC32:AG32" si="38">M32*1.45</f>
        <v>2183.05584467822</v>
      </c>
      <c r="AE32" s="289">
        <f t="shared" si="38"/>
        <v>545.763961169554</v>
      </c>
      <c r="AF32" s="289">
        <f t="shared" si="38"/>
        <v>31.520825</v>
      </c>
      <c r="AG32" s="289">
        <f t="shared" si="38"/>
        <v>0</v>
      </c>
    </row>
    <row r="33" s="289" customFormat="1" spans="1:33">
      <c r="A33" s="304" t="str">
        <f t="shared" si="34"/>
        <v>P_ESTHYDPS201</v>
      </c>
      <c r="B33" s="304" t="s">
        <v>31</v>
      </c>
      <c r="C33" s="304"/>
      <c r="D33" s="304" t="str">
        <f t="shared" si="35"/>
        <v>AUX_ESTHYDPS201</v>
      </c>
      <c r="E33" s="304"/>
      <c r="F33" s="227">
        <f>F26</f>
        <v>2020</v>
      </c>
      <c r="G33" s="227">
        <f>G20</f>
        <v>60</v>
      </c>
      <c r="H33" s="317">
        <v>0.75</v>
      </c>
      <c r="I33" s="242">
        <v>0.75</v>
      </c>
      <c r="J33" s="349">
        <v>5</v>
      </c>
      <c r="K33" s="304"/>
      <c r="L33" s="304"/>
      <c r="M33" s="188">
        <f>M20</f>
        <v>2009.16888045541</v>
      </c>
      <c r="N33" s="273">
        <f>M33</f>
        <v>2009.16888045541</v>
      </c>
      <c r="O33" s="273">
        <f>M33</f>
        <v>2009.16888045541</v>
      </c>
      <c r="P33" s="341">
        <f t="shared" ref="P33:P35" si="39">P20</f>
        <v>37.935</v>
      </c>
      <c r="R33" s="310">
        <v>31.54</v>
      </c>
      <c r="U33" s="289">
        <v>1</v>
      </c>
      <c r="X33" s="376">
        <v>0</v>
      </c>
      <c r="Z33" s="310"/>
      <c r="AA33" s="310"/>
      <c r="AC33" s="289">
        <f t="shared" ref="AC33:AG33" si="40">M33*1.45</f>
        <v>2913.29487666034</v>
      </c>
      <c r="AE33" s="289">
        <f t="shared" si="40"/>
        <v>2913.29487666034</v>
      </c>
      <c r="AF33" s="289">
        <f t="shared" si="40"/>
        <v>55.00575</v>
      </c>
      <c r="AG33" s="289">
        <f t="shared" si="40"/>
        <v>0</v>
      </c>
    </row>
    <row r="34" s="289" customFormat="1" spans="1:33">
      <c r="A34" s="304" t="str">
        <f t="shared" si="34"/>
        <v>P_ESTBATS201</v>
      </c>
      <c r="B34" s="304" t="s">
        <v>31</v>
      </c>
      <c r="C34" s="304"/>
      <c r="D34" s="304" t="str">
        <f t="shared" si="35"/>
        <v>AUX_ESTBATS201</v>
      </c>
      <c r="E34" s="304"/>
      <c r="F34" s="227">
        <f>F28</f>
        <v>2020</v>
      </c>
      <c r="G34" s="227">
        <f>G21</f>
        <v>12</v>
      </c>
      <c r="H34" s="317"/>
      <c r="I34" s="242"/>
      <c r="J34" s="349"/>
      <c r="K34" s="304"/>
      <c r="L34" s="304"/>
      <c r="M34" s="340">
        <f>M21</f>
        <v>1771.12554426705</v>
      </c>
      <c r="N34" s="273">
        <f t="shared" si="36"/>
        <v>708.450217706822</v>
      </c>
      <c r="O34" s="273">
        <f t="shared" si="37"/>
        <v>442.781386066763</v>
      </c>
      <c r="P34" s="341">
        <f t="shared" si="39"/>
        <v>9.6255</v>
      </c>
      <c r="R34" s="310">
        <v>31.54</v>
      </c>
      <c r="U34" s="289">
        <v>1</v>
      </c>
      <c r="X34" s="376">
        <v>0</v>
      </c>
      <c r="Z34" s="310"/>
      <c r="AA34" s="310"/>
      <c r="AC34" s="289">
        <f t="shared" ref="AC34:AG34" si="41">M34*1.45</f>
        <v>2568.13203918723</v>
      </c>
      <c r="AE34" s="289">
        <f t="shared" si="41"/>
        <v>642.033009796807</v>
      </c>
      <c r="AF34" s="289">
        <f t="shared" si="41"/>
        <v>13.956975</v>
      </c>
      <c r="AG34" s="289">
        <f t="shared" si="41"/>
        <v>0</v>
      </c>
    </row>
    <row r="35" s="289" customFormat="1" spans="1:33">
      <c r="A35" s="293" t="str">
        <f t="shared" si="34"/>
        <v>P_ESTBATS202</v>
      </c>
      <c r="B35" s="293" t="s">
        <v>31</v>
      </c>
      <c r="C35" s="293"/>
      <c r="D35" s="293" t="str">
        <f t="shared" si="35"/>
        <v>AUX_ESTBATS202</v>
      </c>
      <c r="E35" s="293"/>
      <c r="F35" s="318">
        <f>F30</f>
        <v>2020</v>
      </c>
      <c r="G35" s="318">
        <f>G30</f>
        <v>15</v>
      </c>
      <c r="H35" s="317"/>
      <c r="I35" s="242"/>
      <c r="J35" s="349"/>
      <c r="K35" s="293"/>
      <c r="L35" s="293"/>
      <c r="M35" s="347">
        <v>435</v>
      </c>
      <c r="N35" s="273">
        <f t="shared" si="36"/>
        <v>174</v>
      </c>
      <c r="O35" s="273">
        <f t="shared" si="37"/>
        <v>108.75</v>
      </c>
      <c r="P35" s="302">
        <f t="shared" si="39"/>
        <v>7.18875</v>
      </c>
      <c r="Q35" s="292"/>
      <c r="R35" s="294">
        <v>31.54</v>
      </c>
      <c r="S35" s="292"/>
      <c r="T35" s="292"/>
      <c r="U35" s="289">
        <v>1</v>
      </c>
      <c r="X35" s="376">
        <v>0</v>
      </c>
      <c r="Z35" s="294"/>
      <c r="AA35" s="294"/>
      <c r="AC35" s="289">
        <f t="shared" ref="AC35:AG35" si="42">M35*1.45</f>
        <v>630.75</v>
      </c>
      <c r="AE35" s="289">
        <f t="shared" si="42"/>
        <v>157.6875</v>
      </c>
      <c r="AF35" s="289">
        <f t="shared" si="42"/>
        <v>10.4236875</v>
      </c>
      <c r="AG35" s="289">
        <f t="shared" si="42"/>
        <v>0</v>
      </c>
    </row>
    <row r="36" s="288" customFormat="1" ht="13" spans="1:31">
      <c r="A36" s="319" t="str">
        <f>B68</f>
        <v>DUMSTOR_TECH</v>
      </c>
      <c r="B36" s="320"/>
      <c r="C36" s="320"/>
      <c r="D36" s="319" t="s">
        <v>31</v>
      </c>
      <c r="E36" s="320"/>
      <c r="F36" s="321">
        <v>2020</v>
      </c>
      <c r="G36" s="322"/>
      <c r="H36" s="320"/>
      <c r="I36" s="320"/>
      <c r="J36" s="350"/>
      <c r="K36" s="320"/>
      <c r="L36" s="320"/>
      <c r="M36" s="351"/>
      <c r="N36" s="351"/>
      <c r="O36" s="351"/>
      <c r="P36" s="352"/>
      <c r="Q36" s="320"/>
      <c r="R36" s="377"/>
      <c r="S36" s="320"/>
      <c r="T36" s="320"/>
      <c r="U36" s="376"/>
      <c r="V36" s="376"/>
      <c r="W36" s="376"/>
      <c r="X36" s="376"/>
      <c r="Z36" s="377"/>
      <c r="AA36" s="377"/>
      <c r="AC36" s="288">
        <f>M36*1.45</f>
        <v>0</v>
      </c>
      <c r="AE36" s="288">
        <f>O36*1.45</f>
        <v>0</v>
      </c>
    </row>
    <row r="37" ht="13" spans="1:31">
      <c r="A37" s="239" t="str">
        <f>B67</f>
        <v>DUMDCAES</v>
      </c>
      <c r="B37" s="239" t="s">
        <v>30</v>
      </c>
      <c r="C37" s="239"/>
      <c r="D37" s="239"/>
      <c r="E37" s="239"/>
      <c r="F37" s="323">
        <v>2020</v>
      </c>
      <c r="G37" s="324"/>
      <c r="H37" s="324"/>
      <c r="I37" s="324"/>
      <c r="J37" s="353"/>
      <c r="K37" s="353">
        <f>'NOINPUT-Input_DATA'!P3/('NOINPUT-Input_DATA'!$P$3+'NOINPUT-Input_DATA'!$Q$3)</f>
        <v>0.368715083798883</v>
      </c>
      <c r="L37" s="239"/>
      <c r="M37" s="354"/>
      <c r="N37" s="354"/>
      <c r="O37" s="354"/>
      <c r="P37" s="324"/>
      <c r="Q37" s="324"/>
      <c r="R37" s="324">
        <v>1</v>
      </c>
      <c r="S37" s="239"/>
      <c r="T37" s="355"/>
      <c r="U37" s="355"/>
      <c r="V37" s="355"/>
      <c r="W37" s="355"/>
      <c r="X37" s="355" t="s">
        <v>111</v>
      </c>
      <c r="Z37" s="324"/>
      <c r="AA37" s="324"/>
      <c r="AC37" s="151">
        <f>M37*1.45</f>
        <v>0</v>
      </c>
      <c r="AE37" s="151">
        <f>O37*1.45</f>
        <v>0</v>
      </c>
    </row>
    <row r="38" spans="1:27">
      <c r="A38" s="239"/>
      <c r="B38" s="239" t="s">
        <v>32</v>
      </c>
      <c r="C38" s="239"/>
      <c r="D38" s="239"/>
      <c r="E38" s="239"/>
      <c r="F38" s="324"/>
      <c r="G38" s="324"/>
      <c r="H38" s="324"/>
      <c r="I38" s="324"/>
      <c r="J38" s="353"/>
      <c r="K38" s="353">
        <f>'NOINPUT-Input_DATA'!Q3/('NOINPUT-Input_DATA'!$P$3+'NOINPUT-Input_DATA'!$Q$3)</f>
        <v>0.631284916201117</v>
      </c>
      <c r="L38" s="239"/>
      <c r="M38" s="324"/>
      <c r="N38" s="324"/>
      <c r="O38" s="324"/>
      <c r="P38" s="324"/>
      <c r="Q38" s="324"/>
      <c r="R38" s="324"/>
      <c r="S38" s="239"/>
      <c r="T38" s="355"/>
      <c r="U38" s="355"/>
      <c r="V38" s="355"/>
      <c r="W38" s="355"/>
      <c r="X38" s="355"/>
      <c r="Z38" s="324"/>
      <c r="AA38" s="324"/>
    </row>
    <row r="39" spans="1:27">
      <c r="A39" s="239"/>
      <c r="B39" s="239"/>
      <c r="C39" s="239"/>
      <c r="D39" s="239" t="s">
        <v>112</v>
      </c>
      <c r="E39" s="239"/>
      <c r="F39" s="324"/>
      <c r="G39" s="324"/>
      <c r="H39" s="324"/>
      <c r="I39" s="324"/>
      <c r="J39" s="353"/>
      <c r="K39" s="324"/>
      <c r="L39" s="355">
        <v>1</v>
      </c>
      <c r="M39" s="324"/>
      <c r="N39" s="324"/>
      <c r="O39" s="324"/>
      <c r="P39" s="324"/>
      <c r="Q39" s="324"/>
      <c r="R39" s="324"/>
      <c r="S39" s="239"/>
      <c r="T39" s="355"/>
      <c r="U39" s="355"/>
      <c r="V39" s="355"/>
      <c r="W39" s="355"/>
      <c r="X39" s="355"/>
      <c r="Z39" s="324"/>
      <c r="AA39" s="324"/>
    </row>
    <row r="40" spans="1:26">
      <c r="A40" s="239"/>
      <c r="B40" s="246"/>
      <c r="C40" s="246"/>
      <c r="D40" s="246"/>
      <c r="E40" s="211"/>
      <c r="F40" s="211"/>
      <c r="G40" s="246"/>
      <c r="H40" s="246"/>
      <c r="I40" s="246"/>
      <c r="J40" s="345"/>
      <c r="K40" s="246"/>
      <c r="L40" s="279"/>
      <c r="M40" s="279"/>
      <c r="N40" s="279"/>
      <c r="O40" s="280"/>
      <c r="P40" s="245"/>
      <c r="Q40" s="248"/>
      <c r="R40" s="245"/>
      <c r="S40" s="245"/>
      <c r="Y40" s="248"/>
      <c r="Z40" s="248"/>
    </row>
    <row r="41" spans="1:26">
      <c r="A41" s="246"/>
      <c r="B41" s="246"/>
      <c r="C41" s="246"/>
      <c r="D41" s="246"/>
      <c r="E41" s="211"/>
      <c r="F41" s="211"/>
      <c r="G41" s="246"/>
      <c r="H41" s="246"/>
      <c r="I41" s="246"/>
      <c r="J41" s="345"/>
      <c r="K41" s="246"/>
      <c r="L41" s="279"/>
      <c r="M41" s="279"/>
      <c r="N41" s="279"/>
      <c r="O41" s="280"/>
      <c r="P41" s="245"/>
      <c r="Q41" s="248"/>
      <c r="R41" s="371"/>
      <c r="S41" s="371"/>
      <c r="Y41" s="160"/>
      <c r="Z41" s="160"/>
    </row>
    <row r="42" spans="1:16">
      <c r="A42" s="159"/>
      <c r="B42" s="45"/>
      <c r="C42" s="45"/>
      <c r="D42" s="45"/>
      <c r="E42" s="211"/>
      <c r="F42" s="211"/>
      <c r="G42" s="325"/>
      <c r="H42" s="236"/>
      <c r="I42" s="236"/>
      <c r="J42" s="236"/>
      <c r="K42" s="236"/>
      <c r="L42" s="236"/>
      <c r="M42" s="236"/>
      <c r="N42" s="356"/>
      <c r="O42" s="160"/>
      <c r="P42" s="236"/>
    </row>
    <row r="43" spans="1:16">
      <c r="A43" s="159"/>
      <c r="B43" s="45"/>
      <c r="C43" s="45"/>
      <c r="D43" s="45"/>
      <c r="E43" s="211"/>
      <c r="F43" s="211"/>
      <c r="G43" s="325"/>
      <c r="H43" s="236"/>
      <c r="I43" s="236"/>
      <c r="J43" s="236"/>
      <c r="K43" s="236"/>
      <c r="L43" s="236"/>
      <c r="M43" s="236"/>
      <c r="N43" s="356"/>
      <c r="O43" s="160"/>
      <c r="P43" s="236"/>
    </row>
    <row r="44" ht="13" spans="1:17">
      <c r="A44" s="193" t="s">
        <v>33</v>
      </c>
      <c r="B44" s="193"/>
      <c r="C44" s="194"/>
      <c r="D44" s="194"/>
      <c r="E44" s="194"/>
      <c r="F44" s="194"/>
      <c r="G44" s="194"/>
      <c r="H44" s="194"/>
      <c r="I44" s="194"/>
      <c r="P44" s="160"/>
      <c r="Q44" s="236"/>
    </row>
    <row r="45" ht="13" spans="1:17">
      <c r="A45" s="195" t="s">
        <v>34</v>
      </c>
      <c r="B45" s="195" t="s">
        <v>4</v>
      </c>
      <c r="C45" s="195" t="s">
        <v>35</v>
      </c>
      <c r="D45" s="195" t="s">
        <v>36</v>
      </c>
      <c r="E45" s="195" t="s">
        <v>37</v>
      </c>
      <c r="F45" s="195" t="s">
        <v>38</v>
      </c>
      <c r="G45" s="195" t="s">
        <v>39</v>
      </c>
      <c r="H45" s="195" t="s">
        <v>40</v>
      </c>
      <c r="I45" s="357"/>
      <c r="J45" s="358"/>
      <c r="P45" s="160"/>
      <c r="Q45" s="236"/>
    </row>
    <row r="46" ht="25.75" spans="1:16">
      <c r="A46" s="196" t="s">
        <v>41</v>
      </c>
      <c r="B46" s="196" t="s">
        <v>42</v>
      </c>
      <c r="C46" s="196" t="s">
        <v>43</v>
      </c>
      <c r="D46" s="196" t="s">
        <v>44</v>
      </c>
      <c r="E46" s="196" t="s">
        <v>45</v>
      </c>
      <c r="F46" s="196" t="s">
        <v>46</v>
      </c>
      <c r="G46" s="196" t="s">
        <v>47</v>
      </c>
      <c r="H46" s="196" t="s">
        <v>48</v>
      </c>
      <c r="I46" s="359"/>
      <c r="J46" s="360"/>
      <c r="M46" s="245"/>
      <c r="N46" s="245"/>
      <c r="O46" s="248"/>
      <c r="P46" s="236"/>
    </row>
    <row r="47" ht="15.5" spans="1:26">
      <c r="A47" s="197" t="s">
        <v>49</v>
      </c>
      <c r="B47" s="198" t="s">
        <v>113</v>
      </c>
      <c r="C47" s="197" t="s">
        <v>114</v>
      </c>
      <c r="D47" s="199" t="s">
        <v>52</v>
      </c>
      <c r="E47" s="326" t="s">
        <v>57</v>
      </c>
      <c r="F47" s="199" t="s">
        <v>54</v>
      </c>
      <c r="G47" s="199" t="s">
        <v>55</v>
      </c>
      <c r="H47" s="327"/>
      <c r="I47" s="327"/>
      <c r="J47" s="361"/>
      <c r="K47" s="362"/>
      <c r="Y47" s="45"/>
      <c r="Z47" s="45"/>
    </row>
    <row r="48" spans="1:13">
      <c r="A48" s="197" t="s">
        <v>49</v>
      </c>
      <c r="B48" s="198" t="s">
        <v>115</v>
      </c>
      <c r="C48" s="197" t="s">
        <v>116</v>
      </c>
      <c r="D48" s="199" t="s">
        <v>52</v>
      </c>
      <c r="E48" s="326" t="s">
        <v>57</v>
      </c>
      <c r="F48" s="199" t="s">
        <v>54</v>
      </c>
      <c r="G48" s="199" t="s">
        <v>55</v>
      </c>
      <c r="H48" s="198"/>
      <c r="I48" s="198"/>
      <c r="J48" s="363"/>
      <c r="K48" s="45"/>
      <c r="M48" s="245"/>
    </row>
    <row r="49" ht="18" spans="1:28">
      <c r="A49" s="197" t="s">
        <v>49</v>
      </c>
      <c r="B49" s="198" t="s">
        <v>117</v>
      </c>
      <c r="C49" s="198" t="s">
        <v>118</v>
      </c>
      <c r="D49" s="199" t="s">
        <v>52</v>
      </c>
      <c r="E49" s="326" t="s">
        <v>57</v>
      </c>
      <c r="F49" s="199" t="s">
        <v>54</v>
      </c>
      <c r="G49" s="199" t="s">
        <v>55</v>
      </c>
      <c r="H49" s="198"/>
      <c r="I49" s="198"/>
      <c r="J49" s="363"/>
      <c r="K49" s="45"/>
      <c r="M49" s="245"/>
      <c r="N49" s="364"/>
      <c r="O49" s="248"/>
      <c r="P49" s="236"/>
      <c r="Z49" s="365"/>
      <c r="AA49" s="365"/>
      <c r="AB49" s="365"/>
    </row>
    <row r="50" ht="15.5" spans="1:28">
      <c r="A50" s="197" t="s">
        <v>49</v>
      </c>
      <c r="B50" s="255" t="s">
        <v>119</v>
      </c>
      <c r="C50" s="255" t="s">
        <v>104</v>
      </c>
      <c r="D50" s="257" t="s">
        <v>52</v>
      </c>
      <c r="E50" s="326" t="s">
        <v>57</v>
      </c>
      <c r="F50" s="257" t="s">
        <v>54</v>
      </c>
      <c r="G50" s="199" t="s">
        <v>55</v>
      </c>
      <c r="H50" s="255"/>
      <c r="I50" s="255"/>
      <c r="J50" s="345"/>
      <c r="K50" s="246"/>
      <c r="M50" s="245"/>
      <c r="N50" s="364"/>
      <c r="O50" s="248"/>
      <c r="P50" s="236"/>
      <c r="Z50" s="365"/>
      <c r="AA50" s="365"/>
      <c r="AB50" s="365"/>
    </row>
    <row r="51" ht="14.5" spans="1:28">
      <c r="A51" s="197" t="s">
        <v>49</v>
      </c>
      <c r="B51" s="255" t="s">
        <v>120</v>
      </c>
      <c r="C51" s="255" t="s">
        <v>121</v>
      </c>
      <c r="D51" s="257" t="s">
        <v>52</v>
      </c>
      <c r="E51" s="326" t="s">
        <v>57</v>
      </c>
      <c r="F51" s="257" t="s">
        <v>54</v>
      </c>
      <c r="G51" s="199" t="s">
        <v>55</v>
      </c>
      <c r="H51" s="255"/>
      <c r="I51" s="255"/>
      <c r="J51" s="345"/>
      <c r="K51" s="246"/>
      <c r="M51" s="245"/>
      <c r="N51" s="364"/>
      <c r="O51" s="248"/>
      <c r="P51" s="236"/>
      <c r="Z51" s="365"/>
      <c r="AA51" s="365"/>
      <c r="AB51" s="365"/>
    </row>
    <row r="52" ht="14.5" spans="1:28">
      <c r="A52" s="197" t="s">
        <v>49</v>
      </c>
      <c r="B52" s="258" t="s">
        <v>122</v>
      </c>
      <c r="C52" s="258" t="s">
        <v>108</v>
      </c>
      <c r="D52" s="260" t="s">
        <v>52</v>
      </c>
      <c r="E52" s="326" t="s">
        <v>57</v>
      </c>
      <c r="F52" s="260" t="s">
        <v>54</v>
      </c>
      <c r="G52" s="199" t="s">
        <v>55</v>
      </c>
      <c r="H52" s="258"/>
      <c r="I52" s="255"/>
      <c r="J52" s="345"/>
      <c r="K52" s="246"/>
      <c r="M52" s="245"/>
      <c r="N52" s="364"/>
      <c r="O52" s="248"/>
      <c r="P52" s="236"/>
      <c r="Z52" s="365"/>
      <c r="AA52" s="365"/>
      <c r="AB52" s="365"/>
    </row>
    <row r="53" ht="14.5" spans="1:27">
      <c r="A53" s="384" t="s">
        <v>49</v>
      </c>
      <c r="B53" s="198" t="s">
        <v>123</v>
      </c>
      <c r="C53" s="197" t="s">
        <v>124</v>
      </c>
      <c r="D53" s="199" t="s">
        <v>52</v>
      </c>
      <c r="E53" s="326" t="s">
        <v>57</v>
      </c>
      <c r="F53" s="199" t="s">
        <v>125</v>
      </c>
      <c r="G53" s="199" t="s">
        <v>55</v>
      </c>
      <c r="H53" s="255"/>
      <c r="I53" s="255"/>
      <c r="J53" s="345"/>
      <c r="K53" s="246"/>
      <c r="M53" s="245"/>
      <c r="N53" s="365"/>
      <c r="O53" s="365"/>
      <c r="P53" s="365"/>
      <c r="Q53" s="365"/>
      <c r="R53" s="365"/>
      <c r="S53" s="365"/>
      <c r="T53" s="365"/>
      <c r="U53" s="365"/>
      <c r="V53" s="365"/>
      <c r="W53" s="365"/>
      <c r="X53" s="365"/>
      <c r="Y53" s="365"/>
      <c r="Z53" s="365"/>
      <c r="AA53" s="365"/>
    </row>
    <row r="54" ht="14.5" spans="1:31">
      <c r="A54" s="384" t="s">
        <v>49</v>
      </c>
      <c r="B54" s="198" t="s">
        <v>126</v>
      </c>
      <c r="C54" s="198" t="s">
        <v>127</v>
      </c>
      <c r="D54" s="199" t="s">
        <v>52</v>
      </c>
      <c r="E54" s="326" t="s">
        <v>57</v>
      </c>
      <c r="F54" s="199" t="s">
        <v>125</v>
      </c>
      <c r="G54" s="199" t="s">
        <v>55</v>
      </c>
      <c r="H54" s="255"/>
      <c r="I54" s="255"/>
      <c r="J54" s="345"/>
      <c r="K54" s="246"/>
      <c r="N54" s="365"/>
      <c r="O54" s="365"/>
      <c r="P54" s="365"/>
      <c r="Q54" s="365"/>
      <c r="R54" s="365"/>
      <c r="S54" s="365"/>
      <c r="T54" s="365"/>
      <c r="U54" s="365"/>
      <c r="V54" s="365"/>
      <c r="W54" s="365"/>
      <c r="X54" s="365"/>
      <c r="Y54" s="365"/>
      <c r="Z54" s="365"/>
      <c r="AA54" s="365"/>
      <c r="AE54" s="365"/>
    </row>
    <row r="55" ht="14.5" spans="1:31">
      <c r="A55" s="384" t="s">
        <v>49</v>
      </c>
      <c r="B55" s="255" t="s">
        <v>128</v>
      </c>
      <c r="C55" s="255" t="s">
        <v>129</v>
      </c>
      <c r="D55" s="257" t="s">
        <v>52</v>
      </c>
      <c r="E55" s="326" t="s">
        <v>57</v>
      </c>
      <c r="F55" s="199" t="s">
        <v>125</v>
      </c>
      <c r="G55" s="199" t="s">
        <v>55</v>
      </c>
      <c r="H55" s="255"/>
      <c r="I55" s="255"/>
      <c r="J55" s="345"/>
      <c r="K55" s="246"/>
      <c r="N55" s="365"/>
      <c r="O55" s="365"/>
      <c r="P55" s="365"/>
      <c r="Q55" s="365"/>
      <c r="R55" s="365"/>
      <c r="S55" s="365"/>
      <c r="T55" s="365"/>
      <c r="U55" s="365"/>
      <c r="V55" s="365"/>
      <c r="W55" s="365"/>
      <c r="X55" s="365"/>
      <c r="Y55" s="365"/>
      <c r="Z55" s="365"/>
      <c r="AA55" s="365"/>
      <c r="AE55" s="365"/>
    </row>
    <row r="56" ht="14.5" spans="1:31">
      <c r="A56" s="384" t="s">
        <v>49</v>
      </c>
      <c r="B56" s="258" t="s">
        <v>130</v>
      </c>
      <c r="C56" s="258" t="s">
        <v>131</v>
      </c>
      <c r="D56" s="260" t="s">
        <v>52</v>
      </c>
      <c r="E56" s="326" t="s">
        <v>57</v>
      </c>
      <c r="F56" s="199" t="s">
        <v>125</v>
      </c>
      <c r="G56" s="199" t="s">
        <v>55</v>
      </c>
      <c r="H56" s="258"/>
      <c r="I56" s="255"/>
      <c r="J56" s="345"/>
      <c r="K56" s="246"/>
      <c r="N56" s="365"/>
      <c r="O56" s="365"/>
      <c r="P56" s="365"/>
      <c r="Q56" s="365"/>
      <c r="R56" s="365"/>
      <c r="S56" s="365"/>
      <c r="T56" s="365"/>
      <c r="U56" s="365"/>
      <c r="V56" s="365"/>
      <c r="W56" s="365"/>
      <c r="X56" s="365"/>
      <c r="Y56" s="365"/>
      <c r="Z56" s="365"/>
      <c r="AA56" s="365"/>
      <c r="AE56" s="365"/>
    </row>
    <row r="57" ht="14.5" spans="1:31">
      <c r="A57" s="197" t="s">
        <v>56</v>
      </c>
      <c r="B57" s="198" t="str">
        <f t="shared" ref="B57:B66" si="43">"P_"&amp;B47</f>
        <v>P_ESTCAESS101_4h</v>
      </c>
      <c r="C57" s="197" t="str">
        <f t="shared" ref="C57:C66" si="44">C47&amp;" (accompanying tech to represent power)"</f>
        <v>Diabatic CAES ELC Storage: DayNite---Compressed Air Energy Storage (accompanying tech to represent power)</v>
      </c>
      <c r="D57" s="199" t="s">
        <v>52</v>
      </c>
      <c r="E57" s="198" t="s">
        <v>57</v>
      </c>
      <c r="F57" s="199" t="s">
        <v>54</v>
      </c>
      <c r="G57" s="199" t="s">
        <v>55</v>
      </c>
      <c r="H57" s="194"/>
      <c r="I57" s="194"/>
      <c r="L57" s="212"/>
      <c r="N57" s="365"/>
      <c r="O57" s="365"/>
      <c r="P57" s="365"/>
      <c r="Q57" s="365"/>
      <c r="R57" s="365"/>
      <c r="S57" s="365"/>
      <c r="T57" s="365"/>
      <c r="U57" s="365"/>
      <c r="V57" s="365"/>
      <c r="W57" s="365"/>
      <c r="X57" s="365"/>
      <c r="Y57" s="365"/>
      <c r="Z57" s="365"/>
      <c r="AA57" s="365"/>
      <c r="AE57" s="365"/>
    </row>
    <row r="58" ht="14.5" spans="1:31">
      <c r="A58" s="197" t="s">
        <v>56</v>
      </c>
      <c r="B58" s="198" t="str">
        <f t="shared" si="43"/>
        <v>P_ESTCAESS102_4h</v>
      </c>
      <c r="C58" s="197" t="str">
        <f t="shared" si="44"/>
        <v>Adiabatic CAES ELC Storage: DayNite (accompanying tech to represent power)</v>
      </c>
      <c r="D58" s="199" t="s">
        <v>52</v>
      </c>
      <c r="E58" s="198" t="s">
        <v>57</v>
      </c>
      <c r="F58" s="199" t="s">
        <v>54</v>
      </c>
      <c r="G58" s="199" t="s">
        <v>55</v>
      </c>
      <c r="H58" s="198"/>
      <c r="I58" s="198"/>
      <c r="J58" s="363"/>
      <c r="P58" s="365"/>
      <c r="Q58" s="365"/>
      <c r="R58" s="365"/>
      <c r="S58" s="365"/>
      <c r="T58" s="365"/>
      <c r="U58" s="365"/>
      <c r="V58" s="365"/>
      <c r="W58" s="365"/>
      <c r="X58" s="365"/>
      <c r="Y58" s="365"/>
      <c r="Z58" s="365"/>
      <c r="AA58" s="365"/>
      <c r="AE58" s="365"/>
    </row>
    <row r="59" ht="14.5" spans="1:31">
      <c r="A59" s="197" t="s">
        <v>56</v>
      </c>
      <c r="B59" s="255" t="str">
        <f t="shared" si="43"/>
        <v>P_ESTHYDPS101_4h</v>
      </c>
      <c r="C59" s="256" t="str">
        <f t="shared" si="44"/>
        <v>Pumped Hydro ELC Storage: DayNite (accompanying tech to represent power)</v>
      </c>
      <c r="D59" s="257" t="s">
        <v>52</v>
      </c>
      <c r="E59" s="255" t="s">
        <v>57</v>
      </c>
      <c r="F59" s="257" t="s">
        <v>54</v>
      </c>
      <c r="G59" s="199" t="s">
        <v>55</v>
      </c>
      <c r="H59" s="255"/>
      <c r="I59" s="255"/>
      <c r="J59" s="345"/>
      <c r="N59" s="365"/>
      <c r="O59" s="365"/>
      <c r="P59" s="365"/>
      <c r="Q59" s="365"/>
      <c r="R59" s="365"/>
      <c r="S59" s="365"/>
      <c r="T59" s="365"/>
      <c r="U59" s="365"/>
      <c r="V59" s="365"/>
      <c r="W59" s="365"/>
      <c r="X59" s="365"/>
      <c r="Y59" s="365"/>
      <c r="Z59" s="365"/>
      <c r="AA59" s="365"/>
      <c r="AE59" s="365"/>
    </row>
    <row r="60" ht="14.5" spans="1:31">
      <c r="A60" s="197" t="s">
        <v>56</v>
      </c>
      <c r="B60" s="328" t="str">
        <f t="shared" si="43"/>
        <v>P_ESTBATS101_4h</v>
      </c>
      <c r="C60" s="328" t="str">
        <f t="shared" si="44"/>
        <v>Battery (Lead-acid) Bulk ELC Storage: DayNite (accompanying tech to represent power)</v>
      </c>
      <c r="D60" s="257" t="s">
        <v>52</v>
      </c>
      <c r="E60" s="255" t="s">
        <v>57</v>
      </c>
      <c r="F60" s="257" t="s">
        <v>54</v>
      </c>
      <c r="G60" s="199" t="s">
        <v>55</v>
      </c>
      <c r="H60" s="255"/>
      <c r="I60" s="255"/>
      <c r="J60" s="345"/>
      <c r="N60" s="365"/>
      <c r="O60" s="365"/>
      <c r="P60" s="365"/>
      <c r="Q60" s="365"/>
      <c r="R60" s="365"/>
      <c r="S60" s="365"/>
      <c r="T60" s="365"/>
      <c r="U60" s="365"/>
      <c r="V60" s="365"/>
      <c r="W60" s="365"/>
      <c r="X60" s="365"/>
      <c r="Y60" s="365"/>
      <c r="Z60" s="365"/>
      <c r="AA60" s="365"/>
      <c r="AE60" s="365"/>
    </row>
    <row r="61" ht="14.5" spans="1:31">
      <c r="A61" s="197" t="s">
        <v>56</v>
      </c>
      <c r="B61" s="328" t="str">
        <f t="shared" si="43"/>
        <v>P_ESTBATS102_4h</v>
      </c>
      <c r="C61" s="328" t="str">
        <f t="shared" si="44"/>
        <v>Battery (Li-ion) Bulk ELC Storage: DayNite: 4hour duration (accompanying tech to represent power)</v>
      </c>
      <c r="D61" s="257" t="s">
        <v>52</v>
      </c>
      <c r="E61" s="255" t="s">
        <v>57</v>
      </c>
      <c r="F61" s="257" t="s">
        <v>54</v>
      </c>
      <c r="G61" s="199" t="s">
        <v>55</v>
      </c>
      <c r="H61" s="255"/>
      <c r="I61" s="255"/>
      <c r="J61" s="345"/>
      <c r="N61" s="365"/>
      <c r="O61" s="365"/>
      <c r="P61" s="365"/>
      <c r="Q61" s="365"/>
      <c r="R61" s="365"/>
      <c r="S61" s="365"/>
      <c r="T61" s="365"/>
      <c r="U61" s="365"/>
      <c r="V61" s="365"/>
      <c r="W61" s="365"/>
      <c r="X61" s="365"/>
      <c r="Y61" s="365"/>
      <c r="Z61" s="365"/>
      <c r="AA61" s="365"/>
      <c r="AE61" s="365"/>
    </row>
    <row r="62" ht="14.5" spans="1:31">
      <c r="A62" s="197" t="s">
        <v>56</v>
      </c>
      <c r="B62" s="328" t="str">
        <f t="shared" si="43"/>
        <v>P_ESTBATS103_4h</v>
      </c>
      <c r="C62" s="328" t="str">
        <f t="shared" si="44"/>
        <v>Battery (NaS) Bulk ELC Storage: DayNite (accompanying tech to represent power)</v>
      </c>
      <c r="D62" s="257" t="s">
        <v>52</v>
      </c>
      <c r="E62" s="255" t="s">
        <v>57</v>
      </c>
      <c r="F62" s="257" t="s">
        <v>54</v>
      </c>
      <c r="G62" s="199" t="s">
        <v>55</v>
      </c>
      <c r="H62" s="255"/>
      <c r="I62" s="255"/>
      <c r="J62" s="345"/>
      <c r="N62" s="365"/>
      <c r="O62" s="365"/>
      <c r="P62" s="365"/>
      <c r="Q62" s="365"/>
      <c r="R62" s="365"/>
      <c r="S62" s="365"/>
      <c r="T62" s="365"/>
      <c r="U62" s="365"/>
      <c r="V62" s="365"/>
      <c r="W62" s="365"/>
      <c r="X62" s="365"/>
      <c r="Y62" s="365"/>
      <c r="Z62" s="365"/>
      <c r="AA62" s="365"/>
      <c r="AE62" s="365"/>
    </row>
    <row r="63" ht="14.5" spans="1:31">
      <c r="A63" s="197" t="s">
        <v>56</v>
      </c>
      <c r="B63" s="198" t="str">
        <f t="shared" si="43"/>
        <v>P_ESTCAESS201</v>
      </c>
      <c r="C63" s="197" t="str">
        <f t="shared" si="44"/>
        <v>Diabatic CAES ELC Storage: DayNite/Seasonal (accompanying tech to represent power)</v>
      </c>
      <c r="D63" s="199" t="s">
        <v>52</v>
      </c>
      <c r="E63" s="198" t="s">
        <v>57</v>
      </c>
      <c r="F63" s="199" t="s">
        <v>125</v>
      </c>
      <c r="G63" s="199" t="s">
        <v>55</v>
      </c>
      <c r="H63" s="255"/>
      <c r="I63" s="255"/>
      <c r="J63" s="345"/>
      <c r="N63" s="365"/>
      <c r="O63" s="365"/>
      <c r="P63" s="365"/>
      <c r="Q63" s="365"/>
      <c r="R63" s="365"/>
      <c r="S63" s="365"/>
      <c r="T63" s="365"/>
      <c r="U63" s="365"/>
      <c r="V63" s="365"/>
      <c r="W63" s="365"/>
      <c r="X63" s="365"/>
      <c r="Y63" s="365"/>
      <c r="Z63" s="365"/>
      <c r="AA63" s="365"/>
      <c r="AE63" s="365"/>
    </row>
    <row r="64" ht="14.5" spans="1:31">
      <c r="A64" s="197" t="s">
        <v>56</v>
      </c>
      <c r="B64" s="255" t="str">
        <f t="shared" si="43"/>
        <v>P_ESTHYDPS201</v>
      </c>
      <c r="C64" s="256" t="str">
        <f t="shared" si="44"/>
        <v>Pumped Hydro ELC Storage: DayNite/Seasonal (accompanying tech to represent power)</v>
      </c>
      <c r="D64" s="257" t="s">
        <v>52</v>
      </c>
      <c r="E64" s="255" t="s">
        <v>57</v>
      </c>
      <c r="F64" s="199" t="s">
        <v>125</v>
      </c>
      <c r="G64" s="199" t="s">
        <v>55</v>
      </c>
      <c r="H64" s="255"/>
      <c r="I64" s="255"/>
      <c r="J64" s="345"/>
      <c r="N64" s="365"/>
      <c r="O64" s="365"/>
      <c r="P64" s="365"/>
      <c r="Q64" s="365"/>
      <c r="R64" s="365"/>
      <c r="S64" s="365"/>
      <c r="T64" s="365"/>
      <c r="U64" s="365"/>
      <c r="V64" s="365"/>
      <c r="W64" s="365"/>
      <c r="X64" s="365"/>
      <c r="Y64" s="365"/>
      <c r="Z64" s="365"/>
      <c r="AA64" s="365"/>
      <c r="AE64" s="365"/>
    </row>
    <row r="65" ht="14.5" spans="1:31">
      <c r="A65" s="197" t="s">
        <v>56</v>
      </c>
      <c r="B65" s="328" t="str">
        <f t="shared" si="43"/>
        <v>P_ESTBATS201</v>
      </c>
      <c r="C65" s="328" t="str">
        <f t="shared" si="44"/>
        <v>Battery (Lead-acid) Bulk ELC Storage: DayNite/Seasonal (accompanying tech to represent power)</v>
      </c>
      <c r="D65" s="257" t="s">
        <v>52</v>
      </c>
      <c r="E65" s="255" t="s">
        <v>57</v>
      </c>
      <c r="F65" s="199" t="s">
        <v>125</v>
      </c>
      <c r="G65" s="199" t="s">
        <v>55</v>
      </c>
      <c r="H65" s="255"/>
      <c r="I65" s="255"/>
      <c r="J65" s="345"/>
      <c r="AB65" s="365"/>
      <c r="AE65" s="365"/>
    </row>
    <row r="66" ht="14.5" spans="1:31">
      <c r="A66" s="197" t="s">
        <v>56</v>
      </c>
      <c r="B66" s="331" t="str">
        <f t="shared" si="43"/>
        <v>P_ESTBATS202</v>
      </c>
      <c r="C66" s="331" t="str">
        <f t="shared" si="44"/>
        <v>Battery (Li-ion) Bulk ELC Storage: DayNite/Seasonal (accompanying tech to represent power)</v>
      </c>
      <c r="D66" s="260" t="s">
        <v>52</v>
      </c>
      <c r="E66" s="258" t="s">
        <v>57</v>
      </c>
      <c r="F66" s="199" t="s">
        <v>125</v>
      </c>
      <c r="G66" s="199" t="s">
        <v>55</v>
      </c>
      <c r="H66" s="258"/>
      <c r="I66" s="255"/>
      <c r="J66" s="345"/>
      <c r="AB66" s="365"/>
      <c r="AE66" s="365"/>
    </row>
    <row r="67" ht="14.5" spans="1:28">
      <c r="A67" s="295" t="s">
        <v>56</v>
      </c>
      <c r="B67" s="295" t="s">
        <v>132</v>
      </c>
      <c r="C67" s="295" t="s">
        <v>133</v>
      </c>
      <c r="D67" s="332" t="s">
        <v>52</v>
      </c>
      <c r="E67" s="295" t="s">
        <v>60</v>
      </c>
      <c r="F67" s="332" t="s">
        <v>54</v>
      </c>
      <c r="G67" s="199" t="s">
        <v>55</v>
      </c>
      <c r="H67" s="333"/>
      <c r="I67" s="262"/>
      <c r="J67" s="366"/>
      <c r="AB67" s="365"/>
    </row>
    <row r="68" ht="14.5" spans="1:28">
      <c r="A68" s="255" t="s">
        <v>134</v>
      </c>
      <c r="B68" s="194" t="s">
        <v>135</v>
      </c>
      <c r="C68" s="194" t="s">
        <v>136</v>
      </c>
      <c r="D68" s="257" t="s">
        <v>52</v>
      </c>
      <c r="E68" s="194"/>
      <c r="F68" s="257" t="s">
        <v>54</v>
      </c>
      <c r="G68" s="199" t="s">
        <v>55</v>
      </c>
      <c r="H68" s="194"/>
      <c r="I68" s="194"/>
      <c r="AB68" s="365"/>
    </row>
    <row r="69" ht="14.5" spans="1:28">
      <c r="A69" s="198"/>
      <c r="B69" s="206"/>
      <c r="C69" s="206"/>
      <c r="D69" s="198"/>
      <c r="E69" s="198"/>
      <c r="F69" s="198"/>
      <c r="G69" s="199"/>
      <c r="H69" s="198"/>
      <c r="I69" s="198"/>
      <c r="J69" s="363"/>
      <c r="K69" s="45"/>
      <c r="AB69" s="365"/>
    </row>
    <row r="70" ht="14.5" spans="1:28">
      <c r="A70" s="198"/>
      <c r="B70" s="206"/>
      <c r="C70" s="206"/>
      <c r="D70" s="198"/>
      <c r="E70" s="198"/>
      <c r="F70" s="198"/>
      <c r="G70" s="199"/>
      <c r="H70" s="198"/>
      <c r="I70" s="198"/>
      <c r="J70" s="363"/>
      <c r="K70" s="45"/>
      <c r="AB70" s="365"/>
    </row>
    <row r="71" ht="14.5" spans="1:28">
      <c r="A71" s="45"/>
      <c r="B71" s="37"/>
      <c r="C71" s="37"/>
      <c r="D71" s="45"/>
      <c r="E71" s="45"/>
      <c r="F71" s="45"/>
      <c r="G71" s="159"/>
      <c r="H71" s="45"/>
      <c r="I71" s="45"/>
      <c r="J71" s="363"/>
      <c r="K71" s="45"/>
      <c r="AB71" s="365"/>
    </row>
    <row r="72" ht="14.5" spans="1:28">
      <c r="A72" s="193" t="s">
        <v>61</v>
      </c>
      <c r="B72" s="206"/>
      <c r="C72" s="206"/>
      <c r="D72" s="206"/>
      <c r="E72" s="206"/>
      <c r="F72" s="206"/>
      <c r="G72" s="206"/>
      <c r="H72" s="206"/>
      <c r="I72" s="206"/>
      <c r="J72" s="77"/>
      <c r="K72" s="45"/>
      <c r="AB72" s="365"/>
    </row>
    <row r="73" ht="14.5" spans="1:28">
      <c r="A73" s="207" t="s">
        <v>62</v>
      </c>
      <c r="B73" s="207" t="s">
        <v>63</v>
      </c>
      <c r="C73" s="207" t="s">
        <v>64</v>
      </c>
      <c r="D73" s="208" t="s">
        <v>65</v>
      </c>
      <c r="E73" s="208" t="s">
        <v>66</v>
      </c>
      <c r="F73" s="208" t="s">
        <v>67</v>
      </c>
      <c r="G73" s="208" t="s">
        <v>68</v>
      </c>
      <c r="H73" s="208" t="s">
        <v>69</v>
      </c>
      <c r="I73" s="380"/>
      <c r="J73" s="381"/>
      <c r="K73" s="45"/>
      <c r="AB73" s="365"/>
    </row>
    <row r="74" ht="25.75" spans="1:28">
      <c r="A74" s="209" t="s">
        <v>70</v>
      </c>
      <c r="B74" s="209" t="s">
        <v>71</v>
      </c>
      <c r="C74" s="209" t="s">
        <v>72</v>
      </c>
      <c r="D74" s="209" t="s">
        <v>65</v>
      </c>
      <c r="E74" s="209" t="s">
        <v>73</v>
      </c>
      <c r="F74" s="209" t="s">
        <v>74</v>
      </c>
      <c r="G74" s="209" t="s">
        <v>75</v>
      </c>
      <c r="H74" s="209" t="s">
        <v>76</v>
      </c>
      <c r="I74" s="359"/>
      <c r="J74" s="360"/>
      <c r="K74" s="45"/>
      <c r="N74" s="45"/>
      <c r="O74" s="45"/>
      <c r="P74" s="45"/>
      <c r="Q74" s="159"/>
      <c r="R74" s="45"/>
      <c r="AB74" s="365"/>
    </row>
    <row r="75" ht="14.5" spans="1:28">
      <c r="A75" s="198" t="s">
        <v>77</v>
      </c>
      <c r="B75" s="198" t="str">
        <f t="shared" ref="B75:B84" si="45">"AUX_"&amp;B47</f>
        <v>AUX_ESTCAESS101_4h</v>
      </c>
      <c r="C75" s="198" t="str">
        <f t="shared" ref="C75:C84" si="46">"Auxiliary input for "&amp;C47</f>
        <v>Auxiliary input for Diabatic CAES ELC Storage: DayNite---Compressed Air Energy Storage</v>
      </c>
      <c r="D75" s="198" t="s">
        <v>52</v>
      </c>
      <c r="E75" s="255" t="s">
        <v>78</v>
      </c>
      <c r="F75" s="198" t="s">
        <v>54</v>
      </c>
      <c r="G75" s="198"/>
      <c r="H75" s="198"/>
      <c r="I75" s="198"/>
      <c r="J75" s="363"/>
      <c r="K75" s="45"/>
      <c r="N75" s="45"/>
      <c r="O75" s="45"/>
      <c r="P75" s="45"/>
      <c r="Q75" s="159"/>
      <c r="R75" s="45"/>
      <c r="AB75" s="365"/>
    </row>
    <row r="76" ht="14.5" spans="1:28">
      <c r="A76" s="198" t="s">
        <v>77</v>
      </c>
      <c r="B76" s="198" t="str">
        <f t="shared" si="45"/>
        <v>AUX_ESTCAESS102_4h</v>
      </c>
      <c r="C76" s="198" t="str">
        <f t="shared" si="46"/>
        <v>Auxiliary input for Adiabatic CAES ELC Storage: DayNite</v>
      </c>
      <c r="D76" s="198" t="s">
        <v>52</v>
      </c>
      <c r="E76" s="255" t="s">
        <v>78</v>
      </c>
      <c r="F76" s="198" t="s">
        <v>54</v>
      </c>
      <c r="G76" s="198"/>
      <c r="H76" s="198"/>
      <c r="I76" s="198"/>
      <c r="J76" s="363"/>
      <c r="K76" s="45"/>
      <c r="N76" s="159"/>
      <c r="O76" s="159"/>
      <c r="P76" s="159"/>
      <c r="Q76" s="159"/>
      <c r="R76" s="159"/>
      <c r="AB76" s="365"/>
    </row>
    <row r="77" ht="14.5" spans="1:28">
      <c r="A77" s="198" t="s">
        <v>77</v>
      </c>
      <c r="B77" s="198" t="str">
        <f t="shared" si="45"/>
        <v>AUX_ESTHYDPS101_4h</v>
      </c>
      <c r="C77" s="198" t="str">
        <f t="shared" si="46"/>
        <v>Auxiliary input for Pumped Hydro ELC Storage: DayNite</v>
      </c>
      <c r="D77" s="198" t="s">
        <v>52</v>
      </c>
      <c r="E77" s="255" t="s">
        <v>78</v>
      </c>
      <c r="F77" s="198" t="s">
        <v>54</v>
      </c>
      <c r="G77" s="198"/>
      <c r="H77" s="198"/>
      <c r="I77" s="198"/>
      <c r="J77" s="363"/>
      <c r="K77" s="45"/>
      <c r="N77" s="159"/>
      <c r="O77" s="159"/>
      <c r="P77" s="159"/>
      <c r="Q77" s="159"/>
      <c r="R77" s="159"/>
      <c r="AB77" s="365"/>
    </row>
    <row r="78" ht="14.5" spans="1:28">
      <c r="A78" s="198" t="s">
        <v>77</v>
      </c>
      <c r="B78" s="198" t="str">
        <f t="shared" si="45"/>
        <v>AUX_ESTBATS101_4h</v>
      </c>
      <c r="C78" s="198" t="str">
        <f t="shared" si="46"/>
        <v>Auxiliary input for Battery (Lead-acid) Bulk ELC Storage: DayNite</v>
      </c>
      <c r="D78" s="198" t="s">
        <v>52</v>
      </c>
      <c r="E78" s="255" t="s">
        <v>78</v>
      </c>
      <c r="F78" s="198" t="s">
        <v>54</v>
      </c>
      <c r="G78" s="198"/>
      <c r="H78" s="198"/>
      <c r="I78" s="198"/>
      <c r="J78" s="363"/>
      <c r="N78" s="159"/>
      <c r="O78" s="159"/>
      <c r="P78" s="159"/>
      <c r="Q78" s="159"/>
      <c r="R78" s="159"/>
      <c r="AB78" s="365"/>
    </row>
    <row r="79" ht="14.5" spans="1:28">
      <c r="A79" s="198" t="s">
        <v>77</v>
      </c>
      <c r="B79" s="198" t="str">
        <f t="shared" si="45"/>
        <v>AUX_ESTBATS102_4h</v>
      </c>
      <c r="C79" s="198" t="str">
        <f t="shared" si="46"/>
        <v>Auxiliary input for Battery (Li-ion) Bulk ELC Storage: DayNite: 4hour duration</v>
      </c>
      <c r="D79" s="198" t="s">
        <v>52</v>
      </c>
      <c r="E79" s="255" t="s">
        <v>78</v>
      </c>
      <c r="F79" s="198" t="s">
        <v>54</v>
      </c>
      <c r="G79" s="198"/>
      <c r="H79" s="198"/>
      <c r="I79" s="198"/>
      <c r="J79" s="363"/>
      <c r="N79" s="159"/>
      <c r="O79" s="159"/>
      <c r="P79" s="159"/>
      <c r="Q79" s="159"/>
      <c r="R79" s="159"/>
      <c r="AB79" s="365"/>
    </row>
    <row r="80" ht="14.5" spans="1:28">
      <c r="A80" s="198" t="s">
        <v>77</v>
      </c>
      <c r="B80" s="198" t="str">
        <f t="shared" si="45"/>
        <v>AUX_ESTBATS103_4h</v>
      </c>
      <c r="C80" s="198" t="str">
        <f t="shared" si="46"/>
        <v>Auxiliary input for Battery (NaS) Bulk ELC Storage: DayNite</v>
      </c>
      <c r="D80" s="198" t="s">
        <v>52</v>
      </c>
      <c r="E80" s="255" t="s">
        <v>78</v>
      </c>
      <c r="F80" s="198" t="s">
        <v>54</v>
      </c>
      <c r="G80" s="198"/>
      <c r="H80" s="198"/>
      <c r="I80" s="198"/>
      <c r="J80" s="363"/>
      <c r="N80" s="45"/>
      <c r="O80" s="45"/>
      <c r="P80" s="45"/>
      <c r="Q80" s="159"/>
      <c r="R80" s="45"/>
      <c r="S80" s="365"/>
      <c r="T80" s="365"/>
      <c r="U80" s="365"/>
      <c r="V80" s="365"/>
      <c r="W80" s="365"/>
      <c r="X80" s="365"/>
      <c r="Y80" s="365"/>
      <c r="Z80" s="365"/>
      <c r="AA80" s="365"/>
      <c r="AB80" s="365"/>
    </row>
    <row r="81" ht="14.5" spans="1:28">
      <c r="A81" s="198" t="s">
        <v>77</v>
      </c>
      <c r="B81" s="198" t="str">
        <f t="shared" si="45"/>
        <v>AUX_ESTCAESS201</v>
      </c>
      <c r="C81" s="198" t="str">
        <f t="shared" si="46"/>
        <v>Auxiliary input for Diabatic CAES ELC Storage: DayNite/Seasonal</v>
      </c>
      <c r="D81" s="198" t="s">
        <v>52</v>
      </c>
      <c r="E81" s="255" t="s">
        <v>78</v>
      </c>
      <c r="F81" s="198" t="s">
        <v>54</v>
      </c>
      <c r="G81" s="198"/>
      <c r="H81" s="198"/>
      <c r="I81" s="198"/>
      <c r="J81" s="363"/>
      <c r="N81" s="45"/>
      <c r="O81" s="45"/>
      <c r="P81" s="45"/>
      <c r="Q81" s="159"/>
      <c r="R81" s="45"/>
      <c r="S81" s="365"/>
      <c r="T81" s="365"/>
      <c r="U81" s="365"/>
      <c r="V81" s="365"/>
      <c r="W81" s="365"/>
      <c r="X81" s="365"/>
      <c r="Y81" s="365"/>
      <c r="Z81" s="365"/>
      <c r="AA81" s="365"/>
      <c r="AB81" s="365"/>
    </row>
    <row r="82" ht="14.5" spans="1:25">
      <c r="A82" s="198" t="s">
        <v>77</v>
      </c>
      <c r="B82" s="198" t="str">
        <f t="shared" si="45"/>
        <v>AUX_ESTHYDPS201</v>
      </c>
      <c r="C82" s="198" t="str">
        <f t="shared" si="46"/>
        <v>Auxiliary input for Pumped Hydro ELC Storage: DayNite/Seasonal</v>
      </c>
      <c r="D82" s="198" t="s">
        <v>52</v>
      </c>
      <c r="E82" s="255" t="s">
        <v>78</v>
      </c>
      <c r="F82" s="198" t="s">
        <v>54</v>
      </c>
      <c r="G82" s="198"/>
      <c r="H82" s="198"/>
      <c r="I82" s="198"/>
      <c r="J82" s="363"/>
      <c r="N82" s="365"/>
      <c r="O82" s="365"/>
      <c r="P82" s="365"/>
      <c r="Q82" s="365"/>
      <c r="R82" s="365"/>
      <c r="S82" s="365"/>
      <c r="T82" s="365"/>
      <c r="U82" s="365"/>
      <c r="V82" s="365"/>
      <c r="W82" s="365"/>
      <c r="X82" s="365"/>
      <c r="Y82" s="365"/>
    </row>
    <row r="83" ht="14.5" spans="1:25">
      <c r="A83" s="198" t="s">
        <v>77</v>
      </c>
      <c r="B83" s="198" t="str">
        <f t="shared" si="45"/>
        <v>AUX_ESTBATS201</v>
      </c>
      <c r="C83" s="198" t="str">
        <f t="shared" si="46"/>
        <v>Auxiliary input for Battery (Lead-acid) Bulk ELC Storage: DayNite/Seasonal</v>
      </c>
      <c r="D83" s="198" t="s">
        <v>52</v>
      </c>
      <c r="E83" s="255" t="s">
        <v>78</v>
      </c>
      <c r="F83" s="198" t="s">
        <v>54</v>
      </c>
      <c r="G83" s="198"/>
      <c r="H83" s="198"/>
      <c r="I83" s="198"/>
      <c r="J83" s="363"/>
      <c r="N83" s="365"/>
      <c r="O83" s="365"/>
      <c r="P83" s="365"/>
      <c r="Q83" s="365"/>
      <c r="R83" s="365"/>
      <c r="S83" s="365"/>
      <c r="T83" s="365"/>
      <c r="U83" s="365"/>
      <c r="V83" s="365"/>
      <c r="W83" s="365"/>
      <c r="X83" s="365"/>
      <c r="Y83" s="365"/>
    </row>
    <row r="84" ht="14.5" spans="1:25">
      <c r="A84" s="198" t="s">
        <v>77</v>
      </c>
      <c r="B84" s="255" t="str">
        <f t="shared" si="45"/>
        <v>AUX_ESTBATS202</v>
      </c>
      <c r="C84" s="255" t="str">
        <f t="shared" si="46"/>
        <v>Auxiliary input for Battery (Li-ion) Bulk ELC Storage: DayNite/Seasonal</v>
      </c>
      <c r="D84" s="255" t="s">
        <v>52</v>
      </c>
      <c r="E84" s="255" t="s">
        <v>78</v>
      </c>
      <c r="F84" s="255" t="s">
        <v>54</v>
      </c>
      <c r="G84" s="262"/>
      <c r="H84" s="262"/>
      <c r="I84" s="262"/>
      <c r="J84" s="366"/>
      <c r="N84" s="365"/>
      <c r="O84" s="365"/>
      <c r="P84" s="365"/>
      <c r="Q84" s="365"/>
      <c r="R84" s="365"/>
      <c r="S84" s="365"/>
      <c r="T84" s="365"/>
      <c r="U84" s="365"/>
      <c r="V84" s="365"/>
      <c r="W84" s="365"/>
      <c r="X84" s="365"/>
      <c r="Y84" s="365"/>
    </row>
    <row r="85" ht="14.5" spans="1:25">
      <c r="A85" s="198" t="s">
        <v>77</v>
      </c>
      <c r="B85" s="255" t="s">
        <v>137</v>
      </c>
      <c r="C85" s="255" t="s">
        <v>138</v>
      </c>
      <c r="D85" s="255" t="s">
        <v>52</v>
      </c>
      <c r="E85" s="255" t="s">
        <v>78</v>
      </c>
      <c r="F85" s="255" t="s">
        <v>54</v>
      </c>
      <c r="G85" s="262"/>
      <c r="H85" s="262"/>
      <c r="I85" s="262"/>
      <c r="J85" s="366"/>
      <c r="N85" s="365"/>
      <c r="O85" s="365"/>
      <c r="P85" s="365"/>
      <c r="Q85" s="365"/>
      <c r="R85" s="365"/>
      <c r="S85" s="365"/>
      <c r="T85" s="365"/>
      <c r="U85" s="365"/>
      <c r="V85" s="365"/>
      <c r="W85" s="365"/>
      <c r="X85" s="365"/>
      <c r="Y85" s="365"/>
    </row>
    <row r="86" ht="14.5" spans="1:16">
      <c r="A86" s="262" t="s">
        <v>55</v>
      </c>
      <c r="B86" s="379" t="s">
        <v>139</v>
      </c>
      <c r="C86" s="379" t="s">
        <v>80</v>
      </c>
      <c r="D86" s="379" t="s">
        <v>52</v>
      </c>
      <c r="E86" s="265"/>
      <c r="F86" s="379" t="s">
        <v>54</v>
      </c>
      <c r="G86" s="379"/>
      <c r="H86" s="379"/>
      <c r="I86" s="365"/>
      <c r="J86" s="365"/>
      <c r="K86" s="365"/>
      <c r="L86" s="365"/>
      <c r="M86" s="365"/>
      <c r="N86" s="365"/>
      <c r="O86" s="365"/>
      <c r="P86" s="365"/>
    </row>
    <row r="87" spans="1:6">
      <c r="A87" s="262" t="s">
        <v>55</v>
      </c>
      <c r="B87" s="319" t="s">
        <v>31</v>
      </c>
      <c r="D87" s="379" t="s">
        <v>52</v>
      </c>
      <c r="F87" s="379" t="s">
        <v>54</v>
      </c>
    </row>
    <row r="88" spans="6:6">
      <c r="F88" s="379"/>
    </row>
    <row r="98" spans="1:11">
      <c r="A98" s="45"/>
      <c r="E98" s="159"/>
      <c r="F98" s="45"/>
      <c r="G98" s="45"/>
      <c r="H98" s="45"/>
      <c r="I98" s="45"/>
      <c r="J98" s="363"/>
      <c r="K98" s="45"/>
    </row>
    <row r="99" spans="1:11">
      <c r="A99" s="45"/>
      <c r="B99" s="45"/>
      <c r="C99" s="45"/>
      <c r="D99" s="45"/>
      <c r="E99" s="159"/>
      <c r="F99" s="45"/>
      <c r="G99" s="45"/>
      <c r="H99" s="45"/>
      <c r="I99" s="45"/>
      <c r="J99" s="363"/>
      <c r="K99" s="45"/>
    </row>
    <row r="106" s="305" customFormat="1" spans="1:25">
      <c r="A106" s="151"/>
      <c r="B106" s="151"/>
      <c r="C106" s="151"/>
      <c r="D106" s="151"/>
      <c r="E106" s="151"/>
      <c r="F106" s="151"/>
      <c r="G106" s="151"/>
      <c r="H106" s="151"/>
      <c r="I106" s="151"/>
      <c r="J106" s="237"/>
      <c r="K106" s="151"/>
      <c r="L106" s="151"/>
      <c r="M106" s="151"/>
      <c r="N106" s="151"/>
      <c r="O106" s="151"/>
      <c r="P106" s="151"/>
      <c r="Q106" s="151"/>
      <c r="R106" s="151"/>
      <c r="S106" s="151"/>
      <c r="T106" s="151"/>
      <c r="U106" s="151"/>
      <c r="V106" s="151"/>
      <c r="W106" s="151"/>
      <c r="X106" s="151"/>
      <c r="Y106" s="151"/>
    </row>
    <row r="107" s="306" customFormat="1" ht="15" customHeight="1" spans="1:25">
      <c r="A107" s="151"/>
      <c r="B107" s="151"/>
      <c r="C107" s="151"/>
      <c r="D107" s="151"/>
      <c r="E107" s="151"/>
      <c r="F107" s="151"/>
      <c r="G107" s="151"/>
      <c r="H107" s="151"/>
      <c r="I107" s="151"/>
      <c r="J107" s="237"/>
      <c r="K107" s="151"/>
      <c r="L107" s="151"/>
      <c r="M107" s="151"/>
      <c r="N107" s="151"/>
      <c r="O107" s="151"/>
      <c r="P107" s="151"/>
      <c r="Q107" s="151"/>
      <c r="R107" s="151"/>
      <c r="S107" s="151"/>
      <c r="T107" s="151"/>
      <c r="U107" s="151"/>
      <c r="V107" s="151"/>
      <c r="W107" s="151"/>
      <c r="X107" s="151"/>
      <c r="Y107" s="151"/>
    </row>
    <row r="108" s="307" customFormat="1" spans="1:25">
      <c r="A108" s="151"/>
      <c r="B108" s="151"/>
      <c r="C108" s="151"/>
      <c r="D108" s="151"/>
      <c r="E108" s="151"/>
      <c r="F108" s="151"/>
      <c r="G108" s="151"/>
      <c r="H108" s="151"/>
      <c r="I108" s="151"/>
      <c r="J108" s="237"/>
      <c r="K108" s="151"/>
      <c r="L108" s="151"/>
      <c r="M108" s="151"/>
      <c r="N108" s="151"/>
      <c r="O108" s="151"/>
      <c r="P108" s="151"/>
      <c r="Q108" s="151"/>
      <c r="R108" s="151"/>
      <c r="S108" s="151"/>
      <c r="T108" s="151"/>
      <c r="U108" s="151"/>
      <c r="V108" s="151"/>
      <c r="W108" s="151"/>
      <c r="X108" s="151"/>
      <c r="Y108" s="151"/>
    </row>
    <row r="109" s="307" customFormat="1" spans="1:25">
      <c r="A109" s="151"/>
      <c r="B109" s="151"/>
      <c r="C109" s="151"/>
      <c r="D109" s="151"/>
      <c r="E109" s="151"/>
      <c r="F109" s="151"/>
      <c r="G109" s="151"/>
      <c r="H109" s="151"/>
      <c r="I109" s="151"/>
      <c r="J109" s="237"/>
      <c r="K109" s="151"/>
      <c r="L109" s="151"/>
      <c r="M109" s="151"/>
      <c r="N109" s="151"/>
      <c r="O109" s="151"/>
      <c r="P109" s="151"/>
      <c r="Q109" s="151"/>
      <c r="R109" s="151"/>
      <c r="S109" s="151"/>
      <c r="T109" s="151"/>
      <c r="U109" s="151"/>
      <c r="V109" s="151"/>
      <c r="W109" s="151"/>
      <c r="X109" s="151"/>
      <c r="Y109" s="151"/>
    </row>
    <row r="112" spans="14:25">
      <c r="N112" s="305"/>
      <c r="O112" s="305"/>
      <c r="P112" s="305"/>
      <c r="Q112" s="305"/>
      <c r="R112" s="305"/>
      <c r="S112" s="305"/>
      <c r="T112" s="305"/>
      <c r="U112" s="305"/>
      <c r="V112" s="305"/>
      <c r="W112" s="305"/>
      <c r="X112" s="305"/>
      <c r="Y112" s="305"/>
    </row>
    <row r="113" ht="13" spans="14:25">
      <c r="N113" s="306"/>
      <c r="O113" s="306"/>
      <c r="P113" s="306"/>
      <c r="Q113" s="306"/>
      <c r="R113" s="306"/>
      <c r="S113" s="306"/>
      <c r="T113" s="306"/>
      <c r="U113" s="306"/>
      <c r="V113" s="306"/>
      <c r="W113" s="306"/>
      <c r="X113" s="306"/>
      <c r="Y113" s="306"/>
    </row>
    <row r="114" spans="13:25">
      <c r="M114" s="305"/>
      <c r="N114" s="307"/>
      <c r="O114" s="307"/>
      <c r="P114" s="307"/>
      <c r="Q114" s="307"/>
      <c r="R114" s="307"/>
      <c r="S114" s="307"/>
      <c r="T114" s="307"/>
      <c r="U114" s="307"/>
      <c r="V114" s="307"/>
      <c r="W114" s="307"/>
      <c r="X114" s="307"/>
      <c r="Y114" s="307"/>
    </row>
    <row r="115" ht="13" spans="1:25">
      <c r="A115" s="307"/>
      <c r="B115" s="307"/>
      <c r="C115" s="307"/>
      <c r="D115" s="307"/>
      <c r="E115" s="307"/>
      <c r="F115" s="307"/>
      <c r="G115" s="307"/>
      <c r="H115" s="307"/>
      <c r="I115" s="307"/>
      <c r="J115" s="382"/>
      <c r="K115" s="307"/>
      <c r="L115" s="307"/>
      <c r="M115" s="306"/>
      <c r="N115" s="307"/>
      <c r="O115" s="307"/>
      <c r="P115" s="307"/>
      <c r="Q115" s="307"/>
      <c r="R115" s="307"/>
      <c r="S115" s="307"/>
      <c r="T115" s="307"/>
      <c r="U115" s="307"/>
      <c r="V115" s="307"/>
      <c r="W115" s="307"/>
      <c r="X115" s="307"/>
      <c r="Y115" s="307"/>
    </row>
    <row r="116" spans="13:13">
      <c r="M116" s="307"/>
    </row>
    <row r="117" spans="13:13">
      <c r="M117" s="307"/>
    </row>
  </sheetData>
  <pageMargins left="0.7" right="0.7" top="0.75" bottom="0.75" header="0.3" footer="0.3"/>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3"/>
  <sheetViews>
    <sheetView zoomScale="47" zoomScaleNormal="47" topLeftCell="F1" workbookViewId="0">
      <selection activeCell="W4" sqref="W4:W23"/>
    </sheetView>
  </sheetViews>
  <sheetFormatPr defaultColWidth="11.4272727272727" defaultRowHeight="12.5"/>
  <cols>
    <col min="1" max="1" width="68.4272727272727" style="151" customWidth="1"/>
    <col min="2" max="2" width="22.1363636363636" style="151" customWidth="1"/>
    <col min="3" max="3" width="100.572727272727" style="151" customWidth="1"/>
    <col min="4" max="4" width="19.5727272727273" style="151" customWidth="1"/>
    <col min="5" max="5" width="22" style="151" customWidth="1"/>
    <col min="6" max="6" width="76.5727272727273" style="151" customWidth="1"/>
    <col min="7" max="9" width="11.4272727272727" style="151"/>
    <col min="10" max="10" width="11.4272727272727" style="237"/>
    <col min="11" max="12" width="11.4272727272727" style="151"/>
    <col min="13" max="13" width="9.70909090909091" style="151" customWidth="1"/>
    <col min="14" max="14" width="11.4272727272727" style="151"/>
    <col min="15" max="15" width="9.28181818181818" style="151" customWidth="1"/>
    <col min="16" max="16" width="11.4272727272727" style="151"/>
    <col min="17" max="17" width="11.2818181818182" style="151" customWidth="1"/>
    <col min="18" max="22" width="11.4272727272727" style="151"/>
    <col min="23" max="23" width="11.4272727272727" style="151" customWidth="1"/>
    <col min="24" max="28" width="11.4272727272727" style="151"/>
    <col min="29" max="29" width="12" style="151" customWidth="1"/>
    <col min="30" max="16384" width="11.4272727272727" style="151"/>
  </cols>
  <sheetData>
    <row r="1" ht="23" spans="1:19">
      <c r="A1" s="150" t="s">
        <v>0</v>
      </c>
      <c r="F1" s="289" t="s">
        <v>140</v>
      </c>
      <c r="G1" s="289" t="s">
        <v>84</v>
      </c>
      <c r="P1" s="289" t="s">
        <v>85</v>
      </c>
      <c r="S1" s="289" t="s">
        <v>86</v>
      </c>
    </row>
    <row r="2" ht="15.5" spans="1:16">
      <c r="A2" s="152"/>
      <c r="P2" s="289" t="s">
        <v>89</v>
      </c>
    </row>
    <row r="3" ht="13" spans="5:27">
      <c r="E3" s="153" t="s">
        <v>3</v>
      </c>
      <c r="H3" s="154"/>
      <c r="I3" s="154"/>
      <c r="J3" s="334"/>
      <c r="K3" s="154"/>
      <c r="L3" s="154"/>
      <c r="M3" s="154"/>
      <c r="N3" s="37"/>
      <c r="O3" s="37"/>
      <c r="AA3" s="231"/>
    </row>
    <row r="4" ht="25" spans="1:27">
      <c r="A4" s="155" t="s">
        <v>4</v>
      </c>
      <c r="B4" s="155" t="s">
        <v>5</v>
      </c>
      <c r="C4" s="155" t="s">
        <v>6</v>
      </c>
      <c r="D4" s="155" t="s">
        <v>7</v>
      </c>
      <c r="E4" s="155" t="s">
        <v>90</v>
      </c>
      <c r="F4" s="232" t="s">
        <v>91</v>
      </c>
      <c r="G4" s="232" t="s">
        <v>8</v>
      </c>
      <c r="H4" s="232" t="s">
        <v>9</v>
      </c>
      <c r="I4" s="232" t="s">
        <v>92</v>
      </c>
      <c r="J4" s="335" t="s">
        <v>93</v>
      </c>
      <c r="K4" s="232" t="s">
        <v>10</v>
      </c>
      <c r="L4" s="232" t="s">
        <v>11</v>
      </c>
      <c r="M4" s="232" t="s">
        <v>18</v>
      </c>
      <c r="N4" s="232" t="s">
        <v>94</v>
      </c>
      <c r="O4" s="232" t="s">
        <v>19</v>
      </c>
      <c r="P4" s="232" t="s">
        <v>95</v>
      </c>
      <c r="Q4" s="232" t="s">
        <v>96</v>
      </c>
      <c r="R4" s="232" t="s">
        <v>14</v>
      </c>
      <c r="S4" s="232" t="s">
        <v>15</v>
      </c>
      <c r="T4" s="232" t="s">
        <v>16</v>
      </c>
      <c r="U4" s="367" t="s">
        <v>17</v>
      </c>
      <c r="V4" s="367" t="s">
        <v>97</v>
      </c>
      <c r="W4" s="142" t="s">
        <v>98</v>
      </c>
      <c r="X4" s="367"/>
      <c r="Z4" s="378" t="s">
        <v>99</v>
      </c>
      <c r="AA4" s="378" t="s">
        <v>81</v>
      </c>
    </row>
    <row r="5" ht="38.25" spans="1:27">
      <c r="A5" s="157" t="s">
        <v>20</v>
      </c>
      <c r="B5" s="157" t="s">
        <v>21</v>
      </c>
      <c r="C5" s="157" t="s">
        <v>22</v>
      </c>
      <c r="D5" s="157" t="s">
        <v>23</v>
      </c>
      <c r="E5" s="157" t="s">
        <v>100</v>
      </c>
      <c r="F5" s="158"/>
      <c r="G5" s="158" t="s">
        <v>24</v>
      </c>
      <c r="H5" s="158" t="s">
        <v>25</v>
      </c>
      <c r="I5" s="158"/>
      <c r="J5" s="336"/>
      <c r="K5" s="158"/>
      <c r="L5" s="158"/>
      <c r="M5" s="158" t="s">
        <v>101</v>
      </c>
      <c r="N5" s="158" t="s">
        <v>101</v>
      </c>
      <c r="O5" s="158" t="s">
        <v>101</v>
      </c>
      <c r="P5" s="158" t="s">
        <v>101</v>
      </c>
      <c r="Q5" s="158" t="s">
        <v>102</v>
      </c>
      <c r="R5" s="158"/>
      <c r="S5" s="158" t="s">
        <v>28</v>
      </c>
      <c r="T5" s="158" t="s">
        <v>29</v>
      </c>
      <c r="U5" s="368"/>
      <c r="V5" s="368"/>
      <c r="W5" s="368"/>
      <c r="X5" s="368"/>
      <c r="Z5" s="158"/>
      <c r="AA5" s="158"/>
    </row>
    <row r="6" spans="1:33">
      <c r="A6" s="239" t="str">
        <f>B47</f>
        <v>ESTCAESS101_10h</v>
      </c>
      <c r="B6" s="239" t="s">
        <v>30</v>
      </c>
      <c r="C6" s="239"/>
      <c r="D6" s="239" t="s">
        <v>30</v>
      </c>
      <c r="E6" s="239"/>
      <c r="F6" s="234">
        <v>2020</v>
      </c>
      <c r="G6" s="241">
        <v>60</v>
      </c>
      <c r="H6" s="242">
        <v>0.52</v>
      </c>
      <c r="I6" s="242">
        <f>H6</f>
        <v>0.52</v>
      </c>
      <c r="J6" s="337">
        <v>5</v>
      </c>
      <c r="K6" s="337"/>
      <c r="L6" s="337"/>
      <c r="M6" s="273">
        <f>1221*1.35*45/(45+763)</f>
        <v>91.8016707920792</v>
      </c>
      <c r="N6" s="273">
        <f t="shared" ref="N6:N8" si="0">M6*0.4</f>
        <v>36.7206683168317</v>
      </c>
      <c r="O6" s="273">
        <f t="shared" ref="O6:O8" si="1">M6*0.25</f>
        <v>22.9504176980198</v>
      </c>
      <c r="P6" s="274">
        <v>0.066816</v>
      </c>
      <c r="Q6" s="369"/>
      <c r="R6" s="370">
        <v>31.54</v>
      </c>
      <c r="S6" s="238"/>
      <c r="T6" s="273"/>
      <c r="U6" s="273"/>
      <c r="V6" s="273"/>
      <c r="W6" s="310">
        <v>0</v>
      </c>
      <c r="X6" s="273"/>
      <c r="Z6" s="241">
        <v>0</v>
      </c>
      <c r="AA6" s="241">
        <v>5</v>
      </c>
      <c r="AC6" s="151">
        <f t="shared" ref="AC6:AG6" si="2">M6*1.45</f>
        <v>133.112422648515</v>
      </c>
      <c r="AE6" s="151">
        <f t="shared" si="2"/>
        <v>33.2781056621287</v>
      </c>
      <c r="AF6" s="151">
        <f t="shared" si="2"/>
        <v>0.0968832</v>
      </c>
      <c r="AG6" s="151">
        <f t="shared" si="2"/>
        <v>0</v>
      </c>
    </row>
    <row r="7" spans="1:33">
      <c r="A7" s="239"/>
      <c r="B7" s="239"/>
      <c r="C7" s="239" t="str">
        <f t="shared" ref="C7:C11" si="3">"AUX_"&amp;A6</f>
        <v>AUX_ESTCAESS101_10h</v>
      </c>
      <c r="D7" s="239"/>
      <c r="E7" s="308" t="str">
        <f t="shared" ref="E7:E11" si="4">$B$83</f>
        <v>AUX_VARSOUT</v>
      </c>
      <c r="F7" s="234"/>
      <c r="G7" s="241"/>
      <c r="H7" s="242"/>
      <c r="I7" s="242"/>
      <c r="J7" s="337"/>
      <c r="K7" s="273"/>
      <c r="L7" s="337"/>
      <c r="M7" s="273"/>
      <c r="N7" s="273"/>
      <c r="O7" s="273"/>
      <c r="P7" s="274"/>
      <c r="Q7" s="369"/>
      <c r="R7" s="370"/>
      <c r="S7" s="238"/>
      <c r="T7" s="273"/>
      <c r="U7" s="273"/>
      <c r="V7" s="273"/>
      <c r="W7" s="310"/>
      <c r="X7" s="273"/>
      <c r="Z7" s="241"/>
      <c r="AA7" s="241"/>
      <c r="AG7" s="151">
        <f t="shared" ref="AG7:AG23" si="5">Q7*1.45</f>
        <v>0</v>
      </c>
    </row>
    <row r="8" spans="1:33">
      <c r="A8" s="45" t="str">
        <f>B48</f>
        <v>ESTCAESS102_10h</v>
      </c>
      <c r="B8" s="45" t="s">
        <v>30</v>
      </c>
      <c r="C8" s="45"/>
      <c r="D8" s="45" t="s">
        <v>30</v>
      </c>
      <c r="E8" s="45"/>
      <c r="F8" s="234">
        <v>2020</v>
      </c>
      <c r="G8" s="160">
        <v>60</v>
      </c>
      <c r="H8" s="309">
        <v>0.52</v>
      </c>
      <c r="I8" s="309">
        <f>H8</f>
        <v>0.52</v>
      </c>
      <c r="J8" s="338">
        <v>5</v>
      </c>
      <c r="K8" s="212"/>
      <c r="L8" s="212"/>
      <c r="M8" s="162">
        <f>M6*66/45</f>
        <v>134.64245049505</v>
      </c>
      <c r="N8" s="273">
        <f t="shared" si="0"/>
        <v>53.8569801980198</v>
      </c>
      <c r="O8" s="273">
        <f t="shared" si="1"/>
        <v>33.6606126237624</v>
      </c>
      <c r="P8" s="210">
        <v>0.066816</v>
      </c>
      <c r="Q8" s="369"/>
      <c r="R8" s="371">
        <v>31.54</v>
      </c>
      <c r="S8" s="160"/>
      <c r="T8" s="160"/>
      <c r="U8" s="160"/>
      <c r="V8" s="160"/>
      <c r="W8" s="372">
        <v>0</v>
      </c>
      <c r="X8" s="160"/>
      <c r="Z8" s="160"/>
      <c r="AA8" s="160"/>
      <c r="AC8" s="151">
        <f t="shared" ref="AC8:AG8" si="6">M8*1.45</f>
        <v>195.231553217822</v>
      </c>
      <c r="AE8" s="151">
        <f t="shared" si="6"/>
        <v>48.8078883044554</v>
      </c>
      <c r="AF8" s="151">
        <f t="shared" si="6"/>
        <v>0.0968832</v>
      </c>
      <c r="AG8" s="151">
        <f t="shared" si="6"/>
        <v>0</v>
      </c>
    </row>
    <row r="9" spans="1:33">
      <c r="A9" s="45"/>
      <c r="B9" s="45"/>
      <c r="C9" s="45" t="str">
        <f t="shared" si="3"/>
        <v>AUX_ESTCAESS102_10h</v>
      </c>
      <c r="D9" s="45"/>
      <c r="E9" s="308" t="str">
        <f t="shared" si="4"/>
        <v>AUX_VARSOUT</v>
      </c>
      <c r="F9" s="234"/>
      <c r="G9" s="160"/>
      <c r="H9" s="309"/>
      <c r="I9" s="309"/>
      <c r="J9" s="338"/>
      <c r="K9" s="212"/>
      <c r="L9" s="212"/>
      <c r="M9" s="162"/>
      <c r="N9" s="273"/>
      <c r="O9" s="273"/>
      <c r="P9" s="210"/>
      <c r="Q9" s="369"/>
      <c r="R9" s="371"/>
      <c r="S9" s="160"/>
      <c r="T9" s="160"/>
      <c r="U9" s="160"/>
      <c r="V9" s="160"/>
      <c r="W9" s="372"/>
      <c r="X9" s="160"/>
      <c r="Z9" s="160"/>
      <c r="AA9" s="160"/>
      <c r="AG9" s="151">
        <f t="shared" si="5"/>
        <v>0</v>
      </c>
    </row>
    <row r="10" spans="1:33">
      <c r="A10" s="239" t="str">
        <f>B49</f>
        <v>ESTHYDPS101_10h</v>
      </c>
      <c r="B10" s="239" t="s">
        <v>30</v>
      </c>
      <c r="C10" s="239"/>
      <c r="D10" s="239" t="str">
        <f>B10</f>
        <v>ELC</v>
      </c>
      <c r="E10" s="239"/>
      <c r="F10" s="234">
        <v>2020</v>
      </c>
      <c r="G10" s="241">
        <f>'NOINPUT-Input_DATA'!E7</f>
        <v>60</v>
      </c>
      <c r="H10" s="242">
        <f>'NOINPUT-Input_DATA'!D7</f>
        <v>0.8</v>
      </c>
      <c r="I10" s="242">
        <f>H10</f>
        <v>0.8</v>
      </c>
      <c r="J10" s="337">
        <v>5</v>
      </c>
      <c r="K10" s="241"/>
      <c r="L10" s="241"/>
      <c r="M10" s="273">
        <f>(1113.33+742)*1.35*(142)/(142+912)</f>
        <v>337.444744781784</v>
      </c>
      <c r="N10" s="273">
        <f>M10*1</f>
        <v>337.444744781784</v>
      </c>
      <c r="O10" s="273">
        <f>M10*1</f>
        <v>337.444744781784</v>
      </c>
      <c r="P10" s="274"/>
      <c r="Q10" s="275"/>
      <c r="R10" s="370">
        <v>31.54</v>
      </c>
      <c r="S10" s="370"/>
      <c r="T10" s="370"/>
      <c r="U10" s="370"/>
      <c r="V10" s="370"/>
      <c r="W10" s="310">
        <v>0</v>
      </c>
      <c r="X10" s="370"/>
      <c r="Z10" s="241">
        <v>0</v>
      </c>
      <c r="AA10" s="241">
        <v>5</v>
      </c>
      <c r="AC10" s="151">
        <f t="shared" ref="AC10:AC14" si="7">M10*1.45</f>
        <v>489.294879933586</v>
      </c>
      <c r="AE10" s="151">
        <f t="shared" ref="AE10:AE14" si="8">O10*1.45</f>
        <v>489.294879933586</v>
      </c>
      <c r="AG10" s="151">
        <f t="shared" si="5"/>
        <v>0</v>
      </c>
    </row>
    <row r="11" spans="1:33">
      <c r="A11" s="239"/>
      <c r="B11" s="239"/>
      <c r="C11" s="239" t="str">
        <f t="shared" si="3"/>
        <v>AUX_ESTHYDPS101_10h</v>
      </c>
      <c r="D11" s="239"/>
      <c r="E11" s="308" t="str">
        <f t="shared" si="4"/>
        <v>AUX_VARSOUT</v>
      </c>
      <c r="F11" s="234"/>
      <c r="G11" s="241"/>
      <c r="H11" s="242"/>
      <c r="I11" s="242"/>
      <c r="J11" s="337"/>
      <c r="K11" s="241"/>
      <c r="L11" s="241"/>
      <c r="M11" s="273"/>
      <c r="N11" s="273"/>
      <c r="O11" s="273"/>
      <c r="P11" s="274"/>
      <c r="Q11" s="275"/>
      <c r="R11" s="370"/>
      <c r="S11" s="370"/>
      <c r="T11" s="370"/>
      <c r="U11" s="370"/>
      <c r="V11" s="370"/>
      <c r="W11" s="310"/>
      <c r="X11" s="370"/>
      <c r="Z11" s="241"/>
      <c r="AA11" s="241"/>
      <c r="AG11" s="151">
        <f t="shared" si="5"/>
        <v>0</v>
      </c>
    </row>
    <row r="12" spans="1:33">
      <c r="A12" s="45" t="str">
        <f>B50</f>
        <v>ESTBATS101_10h</v>
      </c>
      <c r="B12" s="45" t="s">
        <v>30</v>
      </c>
      <c r="C12" s="45"/>
      <c r="D12" s="45" t="s">
        <v>30</v>
      </c>
      <c r="E12" s="45"/>
      <c r="F12" s="234">
        <v>2020</v>
      </c>
      <c r="G12" s="310">
        <v>12</v>
      </c>
      <c r="H12" s="311">
        <v>0.71</v>
      </c>
      <c r="I12" s="311">
        <f>H12</f>
        <v>0.71</v>
      </c>
      <c r="J12" s="339">
        <v>5</v>
      </c>
      <c r="K12" s="310"/>
      <c r="L12" s="310"/>
      <c r="M12" s="340">
        <f>4625*1.35*(254)/(254+435)</f>
        <v>2301.75979680697</v>
      </c>
      <c r="N12" s="273">
        <f t="shared" ref="N12:N16" si="9">M12*0.4</f>
        <v>920.703918722787</v>
      </c>
      <c r="O12" s="273">
        <f t="shared" ref="O12:O16" si="10">M12*0.25</f>
        <v>575.439949201742</v>
      </c>
      <c r="P12" s="210"/>
      <c r="Q12" s="369"/>
      <c r="R12" s="370">
        <v>31.54</v>
      </c>
      <c r="S12" s="160"/>
      <c r="T12" s="160"/>
      <c r="U12" s="160"/>
      <c r="V12" s="160"/>
      <c r="W12" s="373">
        <v>0</v>
      </c>
      <c r="X12" s="160"/>
      <c r="Z12" s="160">
        <v>0</v>
      </c>
      <c r="AA12" s="160">
        <v>5</v>
      </c>
      <c r="AC12" s="151">
        <f t="shared" si="7"/>
        <v>3337.5517053701</v>
      </c>
      <c r="AE12" s="151">
        <f t="shared" si="8"/>
        <v>834.387926342525</v>
      </c>
      <c r="AG12" s="151">
        <f t="shared" si="5"/>
        <v>0</v>
      </c>
    </row>
    <row r="13" spans="1:33">
      <c r="A13" s="45"/>
      <c r="B13" s="45"/>
      <c r="C13" s="45" t="str">
        <f t="shared" ref="C13:C17" si="11">"AUX_"&amp;A12</f>
        <v>AUX_ESTBATS101_10h</v>
      </c>
      <c r="D13" s="45"/>
      <c r="E13" s="308" t="str">
        <f t="shared" ref="E13:E17" si="12">$B$83</f>
        <v>AUX_VARSOUT</v>
      </c>
      <c r="F13" s="234"/>
      <c r="G13" s="160"/>
      <c r="H13" s="309"/>
      <c r="I13" s="309"/>
      <c r="J13" s="338"/>
      <c r="K13" s="212"/>
      <c r="L13" s="212"/>
      <c r="M13" s="162"/>
      <c r="N13" s="273"/>
      <c r="O13" s="273"/>
      <c r="P13" s="210"/>
      <c r="Q13" s="369"/>
      <c r="R13" s="370"/>
      <c r="S13" s="160"/>
      <c r="T13" s="160"/>
      <c r="U13" s="160"/>
      <c r="V13" s="160"/>
      <c r="W13" s="151"/>
      <c r="X13" s="160"/>
      <c r="Z13" s="160"/>
      <c r="AA13" s="160"/>
      <c r="AG13" s="151">
        <f t="shared" si="5"/>
        <v>0</v>
      </c>
    </row>
    <row r="14" s="289" customFormat="1" spans="1:33">
      <c r="A14" s="304" t="str">
        <f>B51</f>
        <v>ESTBATS102_10h</v>
      </c>
      <c r="B14" s="304" t="s">
        <v>30</v>
      </c>
      <c r="C14" s="304"/>
      <c r="D14" s="304" t="s">
        <v>30</v>
      </c>
      <c r="E14" s="304"/>
      <c r="F14" s="310">
        <v>2020</v>
      </c>
      <c r="G14" s="310">
        <v>15</v>
      </c>
      <c r="H14" s="311">
        <v>0.83</v>
      </c>
      <c r="I14" s="311">
        <v>0.85</v>
      </c>
      <c r="J14" s="339">
        <v>5</v>
      </c>
      <c r="K14" s="310"/>
      <c r="L14" s="310"/>
      <c r="M14" s="340">
        <f>(4566+4023)/2*(956)/(956+435)*1.35</f>
        <v>3984.53033788641</v>
      </c>
      <c r="N14" s="340">
        <f t="shared" si="9"/>
        <v>1593.81213515457</v>
      </c>
      <c r="O14" s="340">
        <f t="shared" si="10"/>
        <v>996.132584471603</v>
      </c>
      <c r="P14" s="341"/>
      <c r="Q14" s="310"/>
      <c r="R14" s="372">
        <v>31.54</v>
      </c>
      <c r="S14" s="372"/>
      <c r="T14" s="372"/>
      <c r="U14" s="372"/>
      <c r="V14" s="372"/>
      <c r="W14" s="373">
        <v>0</v>
      </c>
      <c r="X14" s="372"/>
      <c r="Z14" s="310">
        <v>0</v>
      </c>
      <c r="AA14" s="310">
        <v>5</v>
      </c>
      <c r="AC14" s="289">
        <f t="shared" si="7"/>
        <v>5777.5689899353</v>
      </c>
      <c r="AD14" s="289">
        <f>N14*1.45</f>
        <v>2311.02759597412</v>
      </c>
      <c r="AE14" s="289">
        <f t="shared" si="8"/>
        <v>1444.39224748382</v>
      </c>
      <c r="AG14" s="289">
        <f t="shared" si="5"/>
        <v>0</v>
      </c>
    </row>
    <row r="15" s="289" customFormat="1" spans="1:33">
      <c r="A15" s="304"/>
      <c r="B15" s="304"/>
      <c r="C15" s="304" t="str">
        <f t="shared" si="11"/>
        <v>AUX_ESTBATS102_10h</v>
      </c>
      <c r="D15" s="304"/>
      <c r="E15" s="203" t="str">
        <f t="shared" si="12"/>
        <v>AUX_VARSOUT</v>
      </c>
      <c r="F15" s="310"/>
      <c r="G15" s="310"/>
      <c r="H15" s="311"/>
      <c r="I15" s="311"/>
      <c r="J15" s="339"/>
      <c r="K15" s="310"/>
      <c r="L15" s="310"/>
      <c r="M15" s="340"/>
      <c r="N15" s="340"/>
      <c r="O15" s="340"/>
      <c r="P15" s="341"/>
      <c r="Q15" s="310"/>
      <c r="R15" s="372"/>
      <c r="S15" s="372"/>
      <c r="T15" s="372"/>
      <c r="U15" s="372"/>
      <c r="V15" s="372"/>
      <c r="W15" s="289"/>
      <c r="X15" s="372"/>
      <c r="Z15" s="310"/>
      <c r="AA15" s="310"/>
      <c r="AG15" s="289">
        <f t="shared" si="5"/>
        <v>0</v>
      </c>
    </row>
    <row r="16" spans="1:33">
      <c r="A16" s="45" t="str">
        <f>B52</f>
        <v>ESTBATS103_10h</v>
      </c>
      <c r="B16" s="45" t="s">
        <v>30</v>
      </c>
      <c r="C16" s="45"/>
      <c r="D16" s="45" t="s">
        <v>30</v>
      </c>
      <c r="E16" s="45"/>
      <c r="F16" s="234">
        <v>2020</v>
      </c>
      <c r="G16" s="160">
        <f>'NOINPUT-Input_DATA'!E10</f>
        <v>10</v>
      </c>
      <c r="H16" s="309">
        <f>'NOINPUT-Input_DATA'!D10</f>
        <v>0.85</v>
      </c>
      <c r="I16" s="309">
        <f>H16</f>
        <v>0.85</v>
      </c>
      <c r="J16" s="338">
        <v>5</v>
      </c>
      <c r="K16" s="212"/>
      <c r="L16" s="212"/>
      <c r="M16" s="162">
        <f>1000*1.35*445/(445+435)*M12/ELC_BulkEES!M6</f>
        <v>2600.78323910439</v>
      </c>
      <c r="N16" s="273">
        <f t="shared" si="9"/>
        <v>1040.31329564176</v>
      </c>
      <c r="O16" s="273">
        <f t="shared" si="10"/>
        <v>650.195809776097</v>
      </c>
      <c r="P16" s="210"/>
      <c r="Q16" s="369"/>
      <c r="R16" s="370">
        <v>31.54</v>
      </c>
      <c r="S16" s="160"/>
      <c r="T16" s="160"/>
      <c r="U16" s="160"/>
      <c r="V16" s="160"/>
      <c r="W16" s="373">
        <v>0</v>
      </c>
      <c r="X16" s="160"/>
      <c r="Z16" s="160"/>
      <c r="AA16" s="160"/>
      <c r="AC16" s="151">
        <f>M16*1.45</f>
        <v>3771.13569670136</v>
      </c>
      <c r="AE16" s="151">
        <f>O16*1.45</f>
        <v>942.78392417534</v>
      </c>
      <c r="AG16" s="151">
        <f t="shared" si="5"/>
        <v>0</v>
      </c>
    </row>
    <row r="17" spans="1:33">
      <c r="A17" s="45"/>
      <c r="B17" s="45"/>
      <c r="C17" s="45" t="str">
        <f t="shared" si="11"/>
        <v>AUX_ESTBATS103_10h</v>
      </c>
      <c r="D17" s="45"/>
      <c r="E17" s="308" t="str">
        <f t="shared" si="12"/>
        <v>AUX_VARSOUT</v>
      </c>
      <c r="F17" s="160"/>
      <c r="G17" s="160"/>
      <c r="H17" s="309"/>
      <c r="I17" s="309"/>
      <c r="J17" s="338"/>
      <c r="K17" s="212"/>
      <c r="L17" s="212"/>
      <c r="M17" s="162"/>
      <c r="N17" s="273"/>
      <c r="O17" s="273"/>
      <c r="P17" s="210"/>
      <c r="Q17" s="369"/>
      <c r="R17" s="370"/>
      <c r="S17" s="160"/>
      <c r="T17" s="160"/>
      <c r="U17" s="160"/>
      <c r="V17" s="160"/>
      <c r="W17" s="160"/>
      <c r="X17" s="160"/>
      <c r="Z17" s="160"/>
      <c r="AA17" s="160"/>
      <c r="AG17" s="151">
        <f t="shared" si="5"/>
        <v>0</v>
      </c>
    </row>
    <row r="18" s="159" customFormat="1" spans="1:33">
      <c r="A18" s="312" t="str">
        <f t="shared" ref="A18:A23" si="13">B53</f>
        <v>P_ESTCAESS101_10h</v>
      </c>
      <c r="B18" s="312" t="s">
        <v>31</v>
      </c>
      <c r="C18" s="312"/>
      <c r="D18" s="312" t="str">
        <f t="shared" ref="D18:D23" si="14">B71</f>
        <v>AUX_ESTCAESS101_10h</v>
      </c>
      <c r="E18" s="312"/>
      <c r="F18" s="313">
        <f>F6</f>
        <v>2020</v>
      </c>
      <c r="G18" s="313">
        <v>60</v>
      </c>
      <c r="H18" s="314"/>
      <c r="I18" s="314"/>
      <c r="J18" s="342"/>
      <c r="K18" s="312"/>
      <c r="L18" s="312"/>
      <c r="M18" s="343">
        <f>1221*1.35-M6</f>
        <v>1556.54832920792</v>
      </c>
      <c r="N18" s="162">
        <f t="shared" ref="N18:N23" si="15">M18*0.4</f>
        <v>622.619331683168</v>
      </c>
      <c r="O18" s="162">
        <f t="shared" ref="O18:O23" si="16">M18*0.25</f>
        <v>389.13708230198</v>
      </c>
      <c r="P18" s="344">
        <f>16.12*1.35-0.01</f>
        <v>21.752</v>
      </c>
      <c r="Q18" s="374"/>
      <c r="R18" s="375">
        <v>31.54</v>
      </c>
      <c r="S18" s="374"/>
      <c r="T18" s="374"/>
      <c r="U18" s="376">
        <v>1</v>
      </c>
      <c r="V18" s="376"/>
      <c r="W18" s="376">
        <v>0</v>
      </c>
      <c r="X18" s="376"/>
      <c r="Z18" s="375">
        <v>0</v>
      </c>
      <c r="AA18" s="375">
        <v>5</v>
      </c>
      <c r="AC18" s="159">
        <f t="shared" ref="AC18:AF18" si="17">M18*1.45</f>
        <v>2256.99507735149</v>
      </c>
      <c r="AE18" s="159">
        <f t="shared" si="17"/>
        <v>564.248769337871</v>
      </c>
      <c r="AF18" s="159">
        <f t="shared" si="17"/>
        <v>31.5404</v>
      </c>
      <c r="AG18" s="159">
        <f t="shared" si="5"/>
        <v>0</v>
      </c>
    </row>
    <row r="19" s="159" customFormat="1" spans="1:33">
      <c r="A19" s="246" t="str">
        <f t="shared" si="13"/>
        <v>P_ESTCAESS102_10h</v>
      </c>
      <c r="B19" s="246" t="s">
        <v>31</v>
      </c>
      <c r="C19" s="246"/>
      <c r="D19" s="246" t="str">
        <f t="shared" si="14"/>
        <v>AUX_ESTCAESS102_10h</v>
      </c>
      <c r="E19" s="246"/>
      <c r="F19" s="211">
        <f>F8</f>
        <v>2020</v>
      </c>
      <c r="G19" s="211">
        <v>60</v>
      </c>
      <c r="H19" s="314"/>
      <c r="I19" s="314"/>
      <c r="J19" s="345"/>
      <c r="K19" s="246"/>
      <c r="L19" s="246"/>
      <c r="M19" s="279">
        <f>M18*827/763</f>
        <v>1687.11070544554</v>
      </c>
      <c r="N19" s="162">
        <f t="shared" si="15"/>
        <v>674.844282178216</v>
      </c>
      <c r="O19" s="162">
        <f t="shared" si="16"/>
        <v>421.777676361385</v>
      </c>
      <c r="P19" s="280">
        <f>16.12*1.35-0.01</f>
        <v>21.752</v>
      </c>
      <c r="Q19" s="245"/>
      <c r="R19" s="248">
        <v>31.54</v>
      </c>
      <c r="S19" s="245"/>
      <c r="T19" s="245"/>
      <c r="U19" s="376">
        <v>1</v>
      </c>
      <c r="V19" s="376"/>
      <c r="W19" s="376">
        <v>0</v>
      </c>
      <c r="X19" s="376"/>
      <c r="Z19" s="248"/>
      <c r="AA19" s="248"/>
      <c r="AC19" s="159">
        <f t="shared" ref="AC19:AF19" si="18">M19*1.45</f>
        <v>2446.31052289604</v>
      </c>
      <c r="AE19" s="159">
        <f t="shared" si="18"/>
        <v>611.577630724008</v>
      </c>
      <c r="AF19" s="159">
        <f t="shared" si="18"/>
        <v>31.5404</v>
      </c>
      <c r="AG19" s="159">
        <f t="shared" si="5"/>
        <v>0</v>
      </c>
    </row>
    <row r="20" s="159" customFormat="1" spans="1:33">
      <c r="A20" s="246" t="str">
        <f t="shared" si="13"/>
        <v>P_ESTHYDPS101_10h</v>
      </c>
      <c r="B20" s="246" t="s">
        <v>31</v>
      </c>
      <c r="C20" s="246"/>
      <c r="D20" s="246" t="str">
        <f t="shared" si="14"/>
        <v>AUX_ESTHYDPS101_10h</v>
      </c>
      <c r="E20" s="246"/>
      <c r="F20" s="211">
        <v>2020</v>
      </c>
      <c r="G20" s="211">
        <f>G10</f>
        <v>60</v>
      </c>
      <c r="H20" s="314">
        <v>0.75</v>
      </c>
      <c r="I20" s="314">
        <v>0.75</v>
      </c>
      <c r="J20" s="342">
        <v>5</v>
      </c>
      <c r="K20" s="246"/>
      <c r="L20" s="246"/>
      <c r="M20" s="279">
        <f>(1113.33+742)*1.35-M10</f>
        <v>2167.25075521822</v>
      </c>
      <c r="N20" s="162">
        <f>M20*1</f>
        <v>2167.25075521822</v>
      </c>
      <c r="O20" s="162">
        <f>M20*1</f>
        <v>2167.25075521822</v>
      </c>
      <c r="P20" s="280">
        <f>28.19*1.35</f>
        <v>38.0565</v>
      </c>
      <c r="Q20" s="245"/>
      <c r="R20" s="248">
        <v>31.54</v>
      </c>
      <c r="S20" s="245"/>
      <c r="T20" s="245"/>
      <c r="U20" s="376">
        <v>1</v>
      </c>
      <c r="V20" s="376"/>
      <c r="W20" s="376">
        <v>0</v>
      </c>
      <c r="X20" s="376"/>
      <c r="Z20" s="248">
        <v>0</v>
      </c>
      <c r="AA20" s="248">
        <v>5</v>
      </c>
      <c r="AC20" s="159">
        <f t="shared" ref="AC20:AF20" si="19">M20*1.45</f>
        <v>3142.51359506641</v>
      </c>
      <c r="AE20" s="159">
        <f t="shared" si="19"/>
        <v>3142.51359506641</v>
      </c>
      <c r="AF20" s="159">
        <f t="shared" si="19"/>
        <v>55.181925</v>
      </c>
      <c r="AG20" s="159">
        <f t="shared" si="5"/>
        <v>0</v>
      </c>
    </row>
    <row r="21" s="289" customFormat="1" spans="1:33">
      <c r="A21" s="291" t="str">
        <f t="shared" si="13"/>
        <v>P_ESTBATS101_10h</v>
      </c>
      <c r="B21" s="291" t="s">
        <v>31</v>
      </c>
      <c r="C21" s="291"/>
      <c r="D21" s="291" t="str">
        <f t="shared" si="14"/>
        <v>AUX_ESTBATS101_10h</v>
      </c>
      <c r="E21" s="291"/>
      <c r="F21" s="227">
        <f>F12</f>
        <v>2020</v>
      </c>
      <c r="G21" s="227">
        <f>G12</f>
        <v>12</v>
      </c>
      <c r="H21" s="315"/>
      <c r="I21" s="315"/>
      <c r="J21" s="383"/>
      <c r="K21" s="291"/>
      <c r="L21" s="291"/>
      <c r="M21" s="188">
        <f>4625*1.35*(435)/(254+435)</f>
        <v>3941.99020319303</v>
      </c>
      <c r="N21" s="340">
        <f t="shared" si="15"/>
        <v>1576.79608127721</v>
      </c>
      <c r="O21" s="340">
        <f t="shared" si="16"/>
        <v>985.497550798258</v>
      </c>
      <c r="P21" s="226">
        <f>14.53*1.35</f>
        <v>19.6155</v>
      </c>
      <c r="Q21" s="182"/>
      <c r="R21" s="184">
        <v>31.54</v>
      </c>
      <c r="S21" s="182"/>
      <c r="T21" s="182"/>
      <c r="U21" s="373">
        <v>1</v>
      </c>
      <c r="V21" s="373"/>
      <c r="W21" s="376">
        <v>0</v>
      </c>
      <c r="X21" s="373"/>
      <c r="Z21" s="184">
        <v>0</v>
      </c>
      <c r="AA21" s="184">
        <v>5</v>
      </c>
      <c r="AC21" s="289">
        <f t="shared" ref="AC21:AF21" si="20">M21*1.45</f>
        <v>5715.8857946299</v>
      </c>
      <c r="AE21" s="289">
        <f t="shared" si="20"/>
        <v>1428.97144865747</v>
      </c>
      <c r="AF21" s="289">
        <f t="shared" si="20"/>
        <v>28.442475</v>
      </c>
      <c r="AG21" s="289">
        <f t="shared" si="5"/>
        <v>0</v>
      </c>
    </row>
    <row r="22" s="289" customFormat="1" spans="1:33">
      <c r="A22" s="291" t="str">
        <f t="shared" si="13"/>
        <v>P_ESTBATS102_10h</v>
      </c>
      <c r="B22" s="291" t="s">
        <v>31</v>
      </c>
      <c r="C22" s="291"/>
      <c r="D22" s="291" t="str">
        <f t="shared" si="14"/>
        <v>AUX_ESTBATS102_10h</v>
      </c>
      <c r="E22" s="291"/>
      <c r="F22" s="227">
        <f>F14</f>
        <v>2020</v>
      </c>
      <c r="G22" s="227">
        <f>G14</f>
        <v>15</v>
      </c>
      <c r="H22" s="315"/>
      <c r="I22" s="315"/>
      <c r="J22" s="346"/>
      <c r="K22" s="291"/>
      <c r="L22" s="291"/>
      <c r="M22" s="188">
        <f>(4566+4023)/2*(435)/(956+435)*1.35</f>
        <v>1813.04466211359</v>
      </c>
      <c r="N22" s="340">
        <f t="shared" si="15"/>
        <v>725.217864845436</v>
      </c>
      <c r="O22" s="340">
        <f t="shared" si="16"/>
        <v>453.261165528397</v>
      </c>
      <c r="P22" s="226">
        <f>(11.95+10.59)/2*1.35</f>
        <v>15.2145</v>
      </c>
      <c r="Q22" s="182"/>
      <c r="R22" s="184">
        <v>31.54</v>
      </c>
      <c r="S22" s="182"/>
      <c r="T22" s="182"/>
      <c r="U22" s="373">
        <v>1</v>
      </c>
      <c r="V22" s="373"/>
      <c r="W22" s="376">
        <v>0</v>
      </c>
      <c r="X22" s="373"/>
      <c r="Z22" s="184">
        <v>0</v>
      </c>
      <c r="AA22" s="184">
        <v>5</v>
      </c>
      <c r="AC22" s="289">
        <f t="shared" ref="AC22:AF22" si="21">M22*1.45</f>
        <v>2628.9147600647</v>
      </c>
      <c r="AE22" s="289">
        <f t="shared" si="21"/>
        <v>657.228690016176</v>
      </c>
      <c r="AF22" s="289">
        <f t="shared" si="21"/>
        <v>22.061025</v>
      </c>
      <c r="AG22" s="289">
        <f t="shared" si="5"/>
        <v>0</v>
      </c>
    </row>
    <row r="23" s="159" customFormat="1" spans="1:33">
      <c r="A23" s="70" t="str">
        <f t="shared" si="13"/>
        <v>P_ESTBATS103_10h</v>
      </c>
      <c r="B23" s="70" t="s">
        <v>31</v>
      </c>
      <c r="C23" s="70"/>
      <c r="D23" s="70" t="str">
        <f t="shared" si="14"/>
        <v>AUX_ESTBATS103_10h</v>
      </c>
      <c r="E23" s="70"/>
      <c r="F23" s="222">
        <f>F16</f>
        <v>2020</v>
      </c>
      <c r="G23" s="222">
        <f>G16</f>
        <v>10</v>
      </c>
      <c r="H23" s="314"/>
      <c r="I23" s="314"/>
      <c r="J23" s="345"/>
      <c r="K23" s="70"/>
      <c r="L23" s="70"/>
      <c r="M23" s="347">
        <f>1000*1.35*435/(445+435)*M12/ELC_BulkEES!M6</f>
        <v>2542.3386719335</v>
      </c>
      <c r="N23" s="162">
        <f t="shared" si="15"/>
        <v>1016.9354687734</v>
      </c>
      <c r="O23" s="162">
        <f t="shared" si="16"/>
        <v>635.584667983375</v>
      </c>
      <c r="P23" s="221">
        <f>6.5*P22/ELC_BulkEES!P13</f>
        <v>22.131419939577</v>
      </c>
      <c r="Q23" s="175"/>
      <c r="R23" s="177">
        <v>31.54</v>
      </c>
      <c r="S23" s="175"/>
      <c r="T23" s="175"/>
      <c r="U23" s="376">
        <v>1</v>
      </c>
      <c r="V23" s="376"/>
      <c r="W23" s="376">
        <v>0</v>
      </c>
      <c r="X23" s="376"/>
      <c r="Z23" s="177"/>
      <c r="AA23" s="177"/>
      <c r="AC23" s="159">
        <f t="shared" ref="AC23:AF23" si="22">M23*1.45</f>
        <v>3686.39107430358</v>
      </c>
      <c r="AE23" s="159">
        <f t="shared" si="22"/>
        <v>921.597768575894</v>
      </c>
      <c r="AF23" s="159">
        <f t="shared" si="22"/>
        <v>32.0905589123867</v>
      </c>
      <c r="AG23" s="159">
        <f t="shared" si="5"/>
        <v>0</v>
      </c>
    </row>
    <row r="24" spans="1:27">
      <c r="A24" s="45"/>
      <c r="B24" s="45"/>
      <c r="C24" s="45"/>
      <c r="D24" s="45"/>
      <c r="E24" s="45"/>
      <c r="F24" s="160"/>
      <c r="G24" s="160"/>
      <c r="H24" s="316"/>
      <c r="I24" s="316"/>
      <c r="J24" s="348"/>
      <c r="K24" s="170"/>
      <c r="L24" s="170"/>
      <c r="M24" s="162"/>
      <c r="N24" s="273"/>
      <c r="O24" s="273"/>
      <c r="P24" s="210"/>
      <c r="Q24" s="369"/>
      <c r="R24" s="370"/>
      <c r="S24" s="159"/>
      <c r="T24" s="162"/>
      <c r="U24" s="162"/>
      <c r="V24" s="162"/>
      <c r="W24" s="162"/>
      <c r="X24" s="162"/>
      <c r="Z24" s="160"/>
      <c r="AA24" s="160"/>
    </row>
    <row r="25" spans="1:27">
      <c r="A25" s="45"/>
      <c r="B25" s="45"/>
      <c r="C25" s="45"/>
      <c r="D25" s="45"/>
      <c r="E25" s="308"/>
      <c r="F25" s="160"/>
      <c r="G25" s="160"/>
      <c r="H25" s="316"/>
      <c r="I25" s="316"/>
      <c r="J25" s="348"/>
      <c r="K25" s="170"/>
      <c r="L25" s="170"/>
      <c r="M25" s="162"/>
      <c r="N25" s="273"/>
      <c r="O25" s="273"/>
      <c r="P25" s="210"/>
      <c r="Q25" s="369"/>
      <c r="R25" s="370"/>
      <c r="S25" s="159"/>
      <c r="T25" s="162"/>
      <c r="U25" s="162"/>
      <c r="V25" s="162"/>
      <c r="W25" s="162"/>
      <c r="X25" s="162"/>
      <c r="Z25" s="160"/>
      <c r="AA25" s="160"/>
    </row>
    <row r="26" spans="1:27">
      <c r="A26" s="239"/>
      <c r="B26" s="239"/>
      <c r="C26" s="239"/>
      <c r="D26" s="239"/>
      <c r="E26" s="239"/>
      <c r="F26" s="241"/>
      <c r="G26" s="241"/>
      <c r="H26" s="242"/>
      <c r="I26" s="242"/>
      <c r="J26" s="337"/>
      <c r="K26" s="241"/>
      <c r="L26" s="241"/>
      <c r="M26" s="273"/>
      <c r="N26" s="273"/>
      <c r="O26" s="273"/>
      <c r="P26" s="274"/>
      <c r="Q26" s="275"/>
      <c r="R26" s="371"/>
      <c r="S26" s="370"/>
      <c r="T26" s="370"/>
      <c r="U26" s="370"/>
      <c r="V26" s="370"/>
      <c r="W26" s="370"/>
      <c r="X26" s="370"/>
      <c r="Z26" s="241"/>
      <c r="AA26" s="241"/>
    </row>
    <row r="27" spans="1:27">
      <c r="A27" s="239"/>
      <c r="B27" s="239"/>
      <c r="C27" s="239"/>
      <c r="D27" s="239"/>
      <c r="E27" s="308"/>
      <c r="F27" s="241"/>
      <c r="G27" s="241"/>
      <c r="H27" s="242"/>
      <c r="I27" s="242"/>
      <c r="J27" s="337"/>
      <c r="K27" s="241"/>
      <c r="L27" s="241"/>
      <c r="M27" s="273"/>
      <c r="N27" s="273"/>
      <c r="O27" s="273"/>
      <c r="P27" s="274"/>
      <c r="Q27" s="275"/>
      <c r="R27" s="371"/>
      <c r="S27" s="370"/>
      <c r="T27" s="370"/>
      <c r="U27" s="370"/>
      <c r="V27" s="370"/>
      <c r="W27" s="370"/>
      <c r="X27" s="370"/>
      <c r="Z27" s="241"/>
      <c r="AA27" s="241"/>
    </row>
    <row r="28" spans="1:27">
      <c r="A28" s="45"/>
      <c r="B28" s="45"/>
      <c r="C28" s="45"/>
      <c r="D28" s="45"/>
      <c r="E28" s="45"/>
      <c r="F28" s="160"/>
      <c r="G28" s="160"/>
      <c r="H28" s="161"/>
      <c r="I28" s="242"/>
      <c r="J28" s="170"/>
      <c r="K28" s="160"/>
      <c r="L28" s="160"/>
      <c r="M28" s="162"/>
      <c r="N28" s="273"/>
      <c r="O28" s="273"/>
      <c r="P28" s="210"/>
      <c r="Q28" s="275"/>
      <c r="R28" s="370"/>
      <c r="S28" s="371"/>
      <c r="T28" s="371"/>
      <c r="U28" s="371"/>
      <c r="V28" s="371"/>
      <c r="W28" s="371"/>
      <c r="X28" s="371"/>
      <c r="Z28" s="160"/>
      <c r="AA28" s="160"/>
    </row>
    <row r="29" spans="1:27">
      <c r="A29" s="45"/>
      <c r="B29" s="45"/>
      <c r="C29" s="45"/>
      <c r="D29" s="45"/>
      <c r="E29" s="308"/>
      <c r="F29" s="160"/>
      <c r="G29" s="160"/>
      <c r="H29" s="161"/>
      <c r="I29" s="242"/>
      <c r="J29" s="170"/>
      <c r="K29" s="160"/>
      <c r="L29" s="160"/>
      <c r="M29" s="162"/>
      <c r="N29" s="273"/>
      <c r="O29" s="273"/>
      <c r="P29" s="210"/>
      <c r="Q29" s="275"/>
      <c r="R29" s="370"/>
      <c r="S29" s="371"/>
      <c r="T29" s="371"/>
      <c r="U29" s="371"/>
      <c r="V29" s="371"/>
      <c r="W29" s="371"/>
      <c r="X29" s="371"/>
      <c r="Z29" s="160"/>
      <c r="AA29" s="160"/>
    </row>
    <row r="30" spans="1:27">
      <c r="A30" s="239"/>
      <c r="B30" s="239"/>
      <c r="C30" s="239"/>
      <c r="D30" s="239"/>
      <c r="E30" s="239"/>
      <c r="F30" s="241"/>
      <c r="G30" s="241"/>
      <c r="H30" s="242"/>
      <c r="I30" s="242"/>
      <c r="J30" s="337"/>
      <c r="K30" s="241"/>
      <c r="L30" s="241"/>
      <c r="M30" s="273"/>
      <c r="N30" s="273"/>
      <c r="O30" s="273"/>
      <c r="P30" s="274"/>
      <c r="Q30" s="275"/>
      <c r="R30" s="370"/>
      <c r="S30" s="370"/>
      <c r="T30" s="370"/>
      <c r="U30" s="370"/>
      <c r="V30" s="370"/>
      <c r="W30" s="370"/>
      <c r="X30" s="370"/>
      <c r="Z30" s="241"/>
      <c r="AA30" s="241"/>
    </row>
    <row r="31" spans="1:27">
      <c r="A31" s="239"/>
      <c r="B31" s="239"/>
      <c r="C31" s="239"/>
      <c r="D31" s="239"/>
      <c r="E31" s="308"/>
      <c r="F31" s="241"/>
      <c r="G31" s="241"/>
      <c r="H31" s="242"/>
      <c r="I31" s="242"/>
      <c r="J31" s="337"/>
      <c r="K31" s="241"/>
      <c r="L31" s="241"/>
      <c r="M31" s="273"/>
      <c r="N31" s="273"/>
      <c r="O31" s="273"/>
      <c r="P31" s="274"/>
      <c r="Q31" s="275"/>
      <c r="R31" s="370"/>
      <c r="S31" s="370"/>
      <c r="T31" s="370"/>
      <c r="U31" s="370"/>
      <c r="V31" s="370"/>
      <c r="W31" s="370"/>
      <c r="X31" s="370"/>
      <c r="Z31" s="241"/>
      <c r="AA31" s="241"/>
    </row>
    <row r="32" s="289" customFormat="1" spans="1:27">
      <c r="A32" s="304"/>
      <c r="B32" s="304"/>
      <c r="C32" s="304"/>
      <c r="D32" s="304"/>
      <c r="E32" s="304"/>
      <c r="F32" s="227"/>
      <c r="G32" s="227"/>
      <c r="H32" s="317"/>
      <c r="I32" s="242"/>
      <c r="J32" s="349"/>
      <c r="K32" s="304"/>
      <c r="L32" s="304"/>
      <c r="M32" s="340"/>
      <c r="N32" s="273"/>
      <c r="O32" s="273"/>
      <c r="P32" s="341"/>
      <c r="R32" s="310"/>
      <c r="Z32" s="310"/>
      <c r="AA32" s="310"/>
    </row>
    <row r="33" s="289" customFormat="1" spans="1:27">
      <c r="A33" s="304"/>
      <c r="B33" s="304"/>
      <c r="C33" s="304"/>
      <c r="D33" s="304"/>
      <c r="E33" s="304"/>
      <c r="F33" s="227"/>
      <c r="G33" s="227"/>
      <c r="H33" s="317"/>
      <c r="I33" s="242"/>
      <c r="J33" s="349"/>
      <c r="K33" s="304"/>
      <c r="L33" s="304"/>
      <c r="M33" s="188"/>
      <c r="N33" s="273"/>
      <c r="O33" s="273"/>
      <c r="P33" s="341"/>
      <c r="R33" s="310"/>
      <c r="Z33" s="310"/>
      <c r="AA33" s="310"/>
    </row>
    <row r="34" s="289" customFormat="1" spans="1:27">
      <c r="A34" s="304"/>
      <c r="B34" s="304"/>
      <c r="C34" s="304"/>
      <c r="D34" s="304"/>
      <c r="E34" s="304"/>
      <c r="F34" s="227"/>
      <c r="G34" s="227"/>
      <c r="H34" s="317"/>
      <c r="I34" s="242"/>
      <c r="J34" s="349"/>
      <c r="K34" s="304"/>
      <c r="L34" s="304"/>
      <c r="M34" s="340"/>
      <c r="N34" s="273"/>
      <c r="O34" s="273"/>
      <c r="P34" s="341"/>
      <c r="R34" s="310"/>
      <c r="Z34" s="310"/>
      <c r="AA34" s="310"/>
    </row>
    <row r="35" s="289" customFormat="1" spans="1:27">
      <c r="A35" s="293"/>
      <c r="B35" s="293"/>
      <c r="C35" s="293"/>
      <c r="D35" s="293"/>
      <c r="E35" s="293"/>
      <c r="F35" s="318"/>
      <c r="G35" s="318"/>
      <c r="H35" s="317"/>
      <c r="I35" s="242"/>
      <c r="J35" s="349"/>
      <c r="K35" s="293"/>
      <c r="L35" s="293"/>
      <c r="M35" s="347"/>
      <c r="N35" s="273"/>
      <c r="O35" s="273"/>
      <c r="P35" s="302"/>
      <c r="Q35" s="292"/>
      <c r="R35" s="294"/>
      <c r="S35" s="292"/>
      <c r="T35" s="292"/>
      <c r="Z35" s="294"/>
      <c r="AA35" s="294"/>
    </row>
    <row r="36" s="288" customFormat="1" ht="13" spans="1:27">
      <c r="A36" s="319"/>
      <c r="B36" s="320"/>
      <c r="C36" s="320"/>
      <c r="D36" s="319"/>
      <c r="E36" s="320"/>
      <c r="F36" s="321"/>
      <c r="G36" s="322"/>
      <c r="H36" s="320"/>
      <c r="I36" s="320"/>
      <c r="J36" s="350"/>
      <c r="K36" s="320"/>
      <c r="L36" s="320"/>
      <c r="M36" s="351"/>
      <c r="N36" s="351"/>
      <c r="O36" s="351"/>
      <c r="P36" s="352"/>
      <c r="Q36" s="320"/>
      <c r="R36" s="377"/>
      <c r="S36" s="320"/>
      <c r="T36" s="320"/>
      <c r="U36" s="376"/>
      <c r="V36" s="376"/>
      <c r="W36" s="376"/>
      <c r="X36" s="376"/>
      <c r="Z36" s="377"/>
      <c r="AA36" s="377"/>
    </row>
    <row r="37" ht="13" spans="1:27">
      <c r="A37" s="239"/>
      <c r="B37" s="239"/>
      <c r="C37" s="239"/>
      <c r="D37" s="239"/>
      <c r="E37" s="239"/>
      <c r="F37" s="323"/>
      <c r="G37" s="324"/>
      <c r="H37" s="324"/>
      <c r="I37" s="324"/>
      <c r="J37" s="353"/>
      <c r="K37" s="353"/>
      <c r="L37" s="239"/>
      <c r="M37" s="354"/>
      <c r="N37" s="354"/>
      <c r="O37" s="354"/>
      <c r="P37" s="324"/>
      <c r="Q37" s="324"/>
      <c r="R37" s="324"/>
      <c r="S37" s="239"/>
      <c r="T37" s="355"/>
      <c r="U37" s="355"/>
      <c r="V37" s="355"/>
      <c r="W37" s="355"/>
      <c r="X37" s="355"/>
      <c r="Z37" s="324"/>
      <c r="AA37" s="324"/>
    </row>
    <row r="38" spans="1:27">
      <c r="A38" s="239"/>
      <c r="B38" s="239"/>
      <c r="C38" s="239"/>
      <c r="D38" s="239"/>
      <c r="E38" s="239"/>
      <c r="F38" s="324"/>
      <c r="G38" s="324"/>
      <c r="H38" s="324"/>
      <c r="I38" s="324"/>
      <c r="J38" s="353"/>
      <c r="K38" s="353"/>
      <c r="L38" s="239"/>
      <c r="M38" s="324"/>
      <c r="N38" s="324"/>
      <c r="O38" s="324"/>
      <c r="P38" s="324"/>
      <c r="Q38" s="324"/>
      <c r="R38" s="324"/>
      <c r="S38" s="239"/>
      <c r="T38" s="355"/>
      <c r="U38" s="355"/>
      <c r="V38" s="355"/>
      <c r="W38" s="355"/>
      <c r="X38" s="355"/>
      <c r="Z38" s="324"/>
      <c r="AA38" s="324"/>
    </row>
    <row r="39" spans="1:27">
      <c r="A39" s="239"/>
      <c r="B39" s="239"/>
      <c r="C39" s="239"/>
      <c r="D39" s="239"/>
      <c r="E39" s="239"/>
      <c r="F39" s="324"/>
      <c r="G39" s="324"/>
      <c r="H39" s="324"/>
      <c r="I39" s="324"/>
      <c r="J39" s="353"/>
      <c r="K39" s="324"/>
      <c r="L39" s="355"/>
      <c r="M39" s="324"/>
      <c r="N39" s="324"/>
      <c r="O39" s="324"/>
      <c r="P39" s="324"/>
      <c r="Q39" s="324"/>
      <c r="R39" s="324"/>
      <c r="S39" s="239"/>
      <c r="T39" s="355"/>
      <c r="U39" s="355"/>
      <c r="V39" s="355"/>
      <c r="W39" s="355"/>
      <c r="X39" s="355"/>
      <c r="Z39" s="324"/>
      <c r="AA39" s="324"/>
    </row>
    <row r="40" spans="1:26">
      <c r="A40" s="239"/>
      <c r="B40" s="246"/>
      <c r="C40" s="246"/>
      <c r="D40" s="246"/>
      <c r="E40" s="211"/>
      <c r="F40" s="211"/>
      <c r="G40" s="246"/>
      <c r="H40" s="246"/>
      <c r="I40" s="246"/>
      <c r="J40" s="345"/>
      <c r="K40" s="246"/>
      <c r="L40" s="279"/>
      <c r="M40" s="279"/>
      <c r="N40" s="279"/>
      <c r="O40" s="280"/>
      <c r="P40" s="245"/>
      <c r="Q40" s="248"/>
      <c r="R40" s="245"/>
      <c r="S40" s="245"/>
      <c r="Y40" s="248"/>
      <c r="Z40" s="248"/>
    </row>
    <row r="41" spans="1:26">
      <c r="A41" s="246"/>
      <c r="B41" s="246"/>
      <c r="C41" s="246"/>
      <c r="D41" s="246"/>
      <c r="E41" s="211"/>
      <c r="F41" s="211"/>
      <c r="G41" s="246"/>
      <c r="H41" s="246"/>
      <c r="I41" s="246"/>
      <c r="J41" s="345"/>
      <c r="K41" s="246"/>
      <c r="L41" s="279"/>
      <c r="M41" s="279"/>
      <c r="N41" s="279"/>
      <c r="O41" s="280"/>
      <c r="P41" s="245"/>
      <c r="Q41" s="248"/>
      <c r="R41" s="371"/>
      <c r="S41" s="371"/>
      <c r="Y41" s="160"/>
      <c r="Z41" s="160"/>
    </row>
    <row r="42" spans="1:16">
      <c r="A42" s="159"/>
      <c r="B42" s="45"/>
      <c r="C42" s="45"/>
      <c r="D42" s="45"/>
      <c r="E42" s="211"/>
      <c r="F42" s="211"/>
      <c r="G42" s="325"/>
      <c r="H42" s="236"/>
      <c r="I42" s="236"/>
      <c r="J42" s="236"/>
      <c r="K42" s="236"/>
      <c r="L42" s="236"/>
      <c r="M42" s="236"/>
      <c r="N42" s="356"/>
      <c r="O42" s="160"/>
      <c r="P42" s="236"/>
    </row>
    <row r="43" spans="1:16">
      <c r="A43" s="159"/>
      <c r="B43" s="45"/>
      <c r="C43" s="45"/>
      <c r="D43" s="45"/>
      <c r="E43" s="211"/>
      <c r="F43" s="211"/>
      <c r="G43" s="325"/>
      <c r="H43" s="236"/>
      <c r="I43" s="236"/>
      <c r="J43" s="236"/>
      <c r="K43" s="236"/>
      <c r="L43" s="236"/>
      <c r="M43" s="236"/>
      <c r="N43" s="356"/>
      <c r="O43" s="160"/>
      <c r="P43" s="236"/>
    </row>
    <row r="44" ht="13" spans="1:17">
      <c r="A44" s="193" t="s">
        <v>33</v>
      </c>
      <c r="B44" s="193"/>
      <c r="C44" s="194"/>
      <c r="D44" s="194"/>
      <c r="E44" s="194"/>
      <c r="F44" s="194"/>
      <c r="G44" s="194"/>
      <c r="H44" s="194"/>
      <c r="I44" s="194"/>
      <c r="P44" s="160"/>
      <c r="Q44" s="236"/>
    </row>
    <row r="45" ht="13" spans="1:17">
      <c r="A45" s="195" t="s">
        <v>34</v>
      </c>
      <c r="B45" s="195" t="s">
        <v>4</v>
      </c>
      <c r="C45" s="195" t="s">
        <v>35</v>
      </c>
      <c r="D45" s="195" t="s">
        <v>36</v>
      </c>
      <c r="E45" s="195" t="s">
        <v>37</v>
      </c>
      <c r="F45" s="195" t="s">
        <v>38</v>
      </c>
      <c r="G45" s="195" t="s">
        <v>39</v>
      </c>
      <c r="H45" s="195" t="s">
        <v>40</v>
      </c>
      <c r="I45" s="357"/>
      <c r="J45" s="358"/>
      <c r="P45" s="160"/>
      <c r="Q45" s="236"/>
    </row>
    <row r="46" ht="25.75" spans="1:16">
      <c r="A46" s="196" t="s">
        <v>41</v>
      </c>
      <c r="B46" s="196" t="s">
        <v>42</v>
      </c>
      <c r="C46" s="196" t="s">
        <v>43</v>
      </c>
      <c r="D46" s="196" t="s">
        <v>44</v>
      </c>
      <c r="E46" s="196" t="s">
        <v>45</v>
      </c>
      <c r="F46" s="196" t="s">
        <v>46</v>
      </c>
      <c r="G46" s="196" t="s">
        <v>47</v>
      </c>
      <c r="H46" s="196" t="s">
        <v>48</v>
      </c>
      <c r="I46" s="359"/>
      <c r="J46" s="360"/>
      <c r="M46" s="245"/>
      <c r="N46" s="245"/>
      <c r="O46" s="248"/>
      <c r="P46" s="236"/>
    </row>
    <row r="47" ht="15.5" spans="1:26">
      <c r="A47" s="197" t="s">
        <v>49</v>
      </c>
      <c r="B47" s="198" t="s">
        <v>141</v>
      </c>
      <c r="C47" s="197" t="s">
        <v>114</v>
      </c>
      <c r="D47" s="199" t="s">
        <v>52</v>
      </c>
      <c r="E47" s="326" t="s">
        <v>57</v>
      </c>
      <c r="F47" s="199" t="s">
        <v>54</v>
      </c>
      <c r="G47" s="199" t="s">
        <v>55</v>
      </c>
      <c r="H47" s="327"/>
      <c r="I47" s="327"/>
      <c r="J47" s="361"/>
      <c r="K47" s="362"/>
      <c r="Y47" s="45"/>
      <c r="Z47" s="45"/>
    </row>
    <row r="48" spans="1:13">
      <c r="A48" s="197" t="s">
        <v>49</v>
      </c>
      <c r="B48" s="198" t="s">
        <v>142</v>
      </c>
      <c r="C48" s="197" t="s">
        <v>116</v>
      </c>
      <c r="D48" s="199" t="s">
        <v>52</v>
      </c>
      <c r="E48" s="326" t="s">
        <v>57</v>
      </c>
      <c r="F48" s="199" t="s">
        <v>54</v>
      </c>
      <c r="G48" s="199" t="s">
        <v>55</v>
      </c>
      <c r="H48" s="198"/>
      <c r="I48" s="198"/>
      <c r="J48" s="363"/>
      <c r="K48" s="45"/>
      <c r="M48" s="245"/>
    </row>
    <row r="49" ht="18" spans="1:28">
      <c r="A49" s="197" t="s">
        <v>49</v>
      </c>
      <c r="B49" s="198" t="s">
        <v>143</v>
      </c>
      <c r="C49" s="198" t="s">
        <v>118</v>
      </c>
      <c r="D49" s="199" t="s">
        <v>52</v>
      </c>
      <c r="E49" s="326" t="s">
        <v>57</v>
      </c>
      <c r="F49" s="199" t="s">
        <v>54</v>
      </c>
      <c r="G49" s="199" t="s">
        <v>55</v>
      </c>
      <c r="H49" s="198"/>
      <c r="I49" s="198"/>
      <c r="J49" s="363"/>
      <c r="K49" s="45"/>
      <c r="M49" s="245"/>
      <c r="N49" s="364"/>
      <c r="O49" s="248"/>
      <c r="P49" s="236"/>
      <c r="Z49" s="365"/>
      <c r="AA49" s="365"/>
      <c r="AB49" s="365"/>
    </row>
    <row r="50" ht="15.5" spans="1:28">
      <c r="A50" s="197" t="s">
        <v>49</v>
      </c>
      <c r="B50" s="255" t="s">
        <v>144</v>
      </c>
      <c r="C50" s="255" t="s">
        <v>104</v>
      </c>
      <c r="D50" s="257" t="s">
        <v>52</v>
      </c>
      <c r="E50" s="326" t="s">
        <v>57</v>
      </c>
      <c r="F50" s="257" t="s">
        <v>54</v>
      </c>
      <c r="G50" s="199" t="s">
        <v>55</v>
      </c>
      <c r="H50" s="255"/>
      <c r="I50" s="255"/>
      <c r="J50" s="345"/>
      <c r="K50" s="246"/>
      <c r="M50" s="245"/>
      <c r="N50" s="364"/>
      <c r="O50" s="248"/>
      <c r="P50" s="236"/>
      <c r="Z50" s="365"/>
      <c r="AA50" s="365"/>
      <c r="AB50" s="365"/>
    </row>
    <row r="51" ht="14.5" spans="1:28">
      <c r="A51" s="197" t="s">
        <v>49</v>
      </c>
      <c r="B51" s="255" t="s">
        <v>145</v>
      </c>
      <c r="C51" s="255" t="s">
        <v>121</v>
      </c>
      <c r="D51" s="257" t="s">
        <v>52</v>
      </c>
      <c r="E51" s="326" t="s">
        <v>57</v>
      </c>
      <c r="F51" s="257" t="s">
        <v>54</v>
      </c>
      <c r="G51" s="199" t="s">
        <v>55</v>
      </c>
      <c r="H51" s="255"/>
      <c r="I51" s="255"/>
      <c r="J51" s="345"/>
      <c r="K51" s="246"/>
      <c r="M51" s="245"/>
      <c r="N51" s="364"/>
      <c r="O51" s="248"/>
      <c r="P51" s="236"/>
      <c r="Z51" s="365"/>
      <c r="AA51" s="365"/>
      <c r="AB51" s="365"/>
    </row>
    <row r="52" ht="14.5" spans="1:28">
      <c r="A52" s="197" t="s">
        <v>49</v>
      </c>
      <c r="B52" s="258" t="s">
        <v>146</v>
      </c>
      <c r="C52" s="258" t="s">
        <v>108</v>
      </c>
      <c r="D52" s="260" t="s">
        <v>52</v>
      </c>
      <c r="E52" s="326" t="s">
        <v>57</v>
      </c>
      <c r="F52" s="260" t="s">
        <v>54</v>
      </c>
      <c r="G52" s="199" t="s">
        <v>55</v>
      </c>
      <c r="H52" s="258"/>
      <c r="I52" s="255"/>
      <c r="J52" s="345"/>
      <c r="K52" s="246"/>
      <c r="M52" s="245"/>
      <c r="N52" s="364"/>
      <c r="O52" s="248"/>
      <c r="P52" s="236"/>
      <c r="Z52" s="365"/>
      <c r="AA52" s="365"/>
      <c r="AB52" s="365"/>
    </row>
    <row r="53" ht="14.5" spans="1:31">
      <c r="A53" s="197" t="s">
        <v>56</v>
      </c>
      <c r="B53" s="198" t="str">
        <f t="shared" ref="B53:B58" si="23">"P_"&amp;B47</f>
        <v>P_ESTCAESS101_10h</v>
      </c>
      <c r="C53" s="197" t="str">
        <f t="shared" ref="C53:C58" si="24">C47&amp;" (accompanying tech to represent power)"</f>
        <v>Diabatic CAES ELC Storage: DayNite---Compressed Air Energy Storage (accompanying tech to represent power)</v>
      </c>
      <c r="D53" s="199" t="s">
        <v>52</v>
      </c>
      <c r="E53" s="198" t="s">
        <v>57</v>
      </c>
      <c r="F53" s="199" t="s">
        <v>54</v>
      </c>
      <c r="G53" s="199" t="s">
        <v>55</v>
      </c>
      <c r="H53" s="194"/>
      <c r="I53" s="194"/>
      <c r="L53" s="212"/>
      <c r="N53" s="365"/>
      <c r="O53" s="365"/>
      <c r="P53" s="365"/>
      <c r="Q53" s="365"/>
      <c r="R53" s="365"/>
      <c r="S53" s="365"/>
      <c r="T53" s="365"/>
      <c r="U53" s="365"/>
      <c r="V53" s="365"/>
      <c r="W53" s="365"/>
      <c r="X53" s="365"/>
      <c r="Y53" s="365"/>
      <c r="Z53" s="365"/>
      <c r="AA53" s="365"/>
      <c r="AE53" s="365"/>
    </row>
    <row r="54" ht="14.5" spans="1:31">
      <c r="A54" s="197" t="s">
        <v>56</v>
      </c>
      <c r="B54" s="198" t="str">
        <f t="shared" si="23"/>
        <v>P_ESTCAESS102_10h</v>
      </c>
      <c r="C54" s="197" t="str">
        <f t="shared" si="24"/>
        <v>Adiabatic CAES ELC Storage: DayNite (accompanying tech to represent power)</v>
      </c>
      <c r="D54" s="199" t="s">
        <v>52</v>
      </c>
      <c r="E54" s="198" t="s">
        <v>57</v>
      </c>
      <c r="F54" s="199" t="s">
        <v>54</v>
      </c>
      <c r="G54" s="199" t="s">
        <v>55</v>
      </c>
      <c r="H54" s="198"/>
      <c r="I54" s="198"/>
      <c r="J54" s="363"/>
      <c r="P54" s="365"/>
      <c r="Q54" s="365"/>
      <c r="R54" s="365"/>
      <c r="S54" s="365"/>
      <c r="T54" s="365"/>
      <c r="U54" s="365"/>
      <c r="V54" s="365"/>
      <c r="W54" s="365"/>
      <c r="X54" s="365"/>
      <c r="Y54" s="365"/>
      <c r="Z54" s="365"/>
      <c r="AA54" s="365"/>
      <c r="AE54" s="365"/>
    </row>
    <row r="55" ht="14.5" spans="1:31">
      <c r="A55" s="197" t="s">
        <v>56</v>
      </c>
      <c r="B55" s="255" t="str">
        <f t="shared" si="23"/>
        <v>P_ESTHYDPS101_10h</v>
      </c>
      <c r="C55" s="256" t="str">
        <f t="shared" si="24"/>
        <v>Pumped Hydro ELC Storage: DayNite (accompanying tech to represent power)</v>
      </c>
      <c r="D55" s="257" t="s">
        <v>52</v>
      </c>
      <c r="E55" s="255" t="s">
        <v>57</v>
      </c>
      <c r="F55" s="257" t="s">
        <v>54</v>
      </c>
      <c r="G55" s="199" t="s">
        <v>55</v>
      </c>
      <c r="H55" s="255"/>
      <c r="I55" s="255"/>
      <c r="J55" s="345"/>
      <c r="N55" s="365"/>
      <c r="O55" s="365"/>
      <c r="P55" s="365"/>
      <c r="Q55" s="365"/>
      <c r="R55" s="365"/>
      <c r="S55" s="365"/>
      <c r="T55" s="365"/>
      <c r="U55" s="365"/>
      <c r="V55" s="365"/>
      <c r="W55" s="365"/>
      <c r="X55" s="365"/>
      <c r="Y55" s="365"/>
      <c r="Z55" s="365"/>
      <c r="AA55" s="365"/>
      <c r="AE55" s="365"/>
    </row>
    <row r="56" ht="14.5" spans="1:31">
      <c r="A56" s="197" t="s">
        <v>56</v>
      </c>
      <c r="B56" s="328" t="str">
        <f t="shared" si="23"/>
        <v>P_ESTBATS101_10h</v>
      </c>
      <c r="C56" s="328" t="str">
        <f t="shared" si="24"/>
        <v>Battery (Lead-acid) Bulk ELC Storage: DayNite (accompanying tech to represent power)</v>
      </c>
      <c r="D56" s="257" t="s">
        <v>52</v>
      </c>
      <c r="E56" s="255" t="s">
        <v>57</v>
      </c>
      <c r="F56" s="257" t="s">
        <v>54</v>
      </c>
      <c r="G56" s="199" t="s">
        <v>55</v>
      </c>
      <c r="H56" s="255"/>
      <c r="I56" s="255"/>
      <c r="J56" s="345"/>
      <c r="N56" s="365"/>
      <c r="O56" s="365"/>
      <c r="P56" s="365"/>
      <c r="Q56" s="365"/>
      <c r="R56" s="365"/>
      <c r="S56" s="365"/>
      <c r="T56" s="365"/>
      <c r="U56" s="365"/>
      <c r="V56" s="365"/>
      <c r="W56" s="365"/>
      <c r="X56" s="365"/>
      <c r="Y56" s="365"/>
      <c r="Z56" s="365"/>
      <c r="AA56" s="365"/>
      <c r="AE56" s="365"/>
    </row>
    <row r="57" ht="14.5" spans="1:31">
      <c r="A57" s="197" t="s">
        <v>56</v>
      </c>
      <c r="B57" s="328" t="str">
        <f t="shared" si="23"/>
        <v>P_ESTBATS102_10h</v>
      </c>
      <c r="C57" s="328" t="str">
        <f t="shared" si="24"/>
        <v>Battery (Li-ion) Bulk ELC Storage: DayNite: 4hour duration (accompanying tech to represent power)</v>
      </c>
      <c r="D57" s="257" t="s">
        <v>52</v>
      </c>
      <c r="E57" s="255" t="s">
        <v>57</v>
      </c>
      <c r="F57" s="257" t="s">
        <v>54</v>
      </c>
      <c r="G57" s="199" t="s">
        <v>55</v>
      </c>
      <c r="H57" s="255"/>
      <c r="I57" s="255"/>
      <c r="J57" s="345"/>
      <c r="N57" s="365"/>
      <c r="O57" s="365"/>
      <c r="P57" s="365"/>
      <c r="Q57" s="365"/>
      <c r="R57" s="365"/>
      <c r="S57" s="365"/>
      <c r="T57" s="365"/>
      <c r="U57" s="365"/>
      <c r="V57" s="365"/>
      <c r="W57" s="365"/>
      <c r="X57" s="365"/>
      <c r="Y57" s="365"/>
      <c r="Z57" s="365"/>
      <c r="AA57" s="365"/>
      <c r="AE57" s="365"/>
    </row>
    <row r="58" ht="14.5" spans="1:31">
      <c r="A58" s="197" t="s">
        <v>56</v>
      </c>
      <c r="B58" s="328" t="str">
        <f t="shared" si="23"/>
        <v>P_ESTBATS103_10h</v>
      </c>
      <c r="C58" s="328" t="str">
        <f t="shared" si="24"/>
        <v>Battery (NaS) Bulk ELC Storage: DayNite (accompanying tech to represent power)</v>
      </c>
      <c r="D58" s="257" t="s">
        <v>52</v>
      </c>
      <c r="E58" s="255" t="s">
        <v>57</v>
      </c>
      <c r="F58" s="257" t="s">
        <v>54</v>
      </c>
      <c r="G58" s="199" t="s">
        <v>55</v>
      </c>
      <c r="H58" s="255"/>
      <c r="I58" s="255"/>
      <c r="J58" s="345"/>
      <c r="N58" s="365"/>
      <c r="O58" s="365"/>
      <c r="P58" s="365"/>
      <c r="Q58" s="365"/>
      <c r="R58" s="365"/>
      <c r="S58" s="365"/>
      <c r="T58" s="365"/>
      <c r="U58" s="365"/>
      <c r="V58" s="365"/>
      <c r="W58" s="365"/>
      <c r="X58" s="365"/>
      <c r="Y58" s="365"/>
      <c r="Z58" s="365"/>
      <c r="AA58" s="365"/>
      <c r="AE58" s="365"/>
    </row>
    <row r="59" ht="14.5" spans="1:31">
      <c r="A59" s="329"/>
      <c r="B59" s="198"/>
      <c r="C59" s="197"/>
      <c r="D59" s="199"/>
      <c r="E59" s="198"/>
      <c r="F59" s="199"/>
      <c r="G59" s="257"/>
      <c r="H59" s="255"/>
      <c r="I59" s="255"/>
      <c r="J59" s="345"/>
      <c r="N59" s="365"/>
      <c r="O59" s="365"/>
      <c r="P59" s="365"/>
      <c r="Q59" s="365"/>
      <c r="R59" s="365"/>
      <c r="S59" s="365"/>
      <c r="T59" s="365"/>
      <c r="U59" s="365"/>
      <c r="V59" s="365"/>
      <c r="W59" s="365"/>
      <c r="X59" s="365"/>
      <c r="Y59" s="365"/>
      <c r="Z59" s="365"/>
      <c r="AA59" s="365"/>
      <c r="AE59" s="365"/>
    </row>
    <row r="60" ht="14.5" spans="1:31">
      <c r="A60" s="329"/>
      <c r="B60" s="255"/>
      <c r="C60" s="256"/>
      <c r="D60" s="257"/>
      <c r="E60" s="255"/>
      <c r="F60" s="257"/>
      <c r="G60" s="257"/>
      <c r="H60" s="255"/>
      <c r="I60" s="255"/>
      <c r="J60" s="345"/>
      <c r="N60" s="365"/>
      <c r="O60" s="365"/>
      <c r="P60" s="365"/>
      <c r="Q60" s="365"/>
      <c r="R60" s="365"/>
      <c r="S60" s="365"/>
      <c r="T60" s="365"/>
      <c r="U60" s="365"/>
      <c r="V60" s="365"/>
      <c r="W60" s="365"/>
      <c r="X60" s="365"/>
      <c r="Y60" s="365"/>
      <c r="Z60" s="365"/>
      <c r="AA60" s="365"/>
      <c r="AE60" s="365"/>
    </row>
    <row r="61" ht="14.5" spans="1:31">
      <c r="A61" s="329"/>
      <c r="B61" s="328"/>
      <c r="C61" s="328"/>
      <c r="D61" s="257"/>
      <c r="E61" s="255"/>
      <c r="F61" s="257"/>
      <c r="G61" s="257"/>
      <c r="H61" s="255"/>
      <c r="I61" s="255"/>
      <c r="J61" s="345"/>
      <c r="AB61" s="365"/>
      <c r="AE61" s="365"/>
    </row>
    <row r="62" ht="14.5" spans="1:31">
      <c r="A62" s="330"/>
      <c r="B62" s="331"/>
      <c r="C62" s="331"/>
      <c r="D62" s="260"/>
      <c r="E62" s="258"/>
      <c r="F62" s="260"/>
      <c r="G62" s="260"/>
      <c r="H62" s="258"/>
      <c r="I62" s="255"/>
      <c r="J62" s="345"/>
      <c r="AB62" s="365"/>
      <c r="AE62" s="365"/>
    </row>
    <row r="63" ht="14.5" spans="1:28">
      <c r="A63" s="295"/>
      <c r="B63" s="295"/>
      <c r="C63" s="295"/>
      <c r="D63" s="332"/>
      <c r="E63" s="295"/>
      <c r="F63" s="332"/>
      <c r="G63" s="333"/>
      <c r="H63" s="333"/>
      <c r="I63" s="262"/>
      <c r="J63" s="366"/>
      <c r="AB63" s="365"/>
    </row>
    <row r="64" ht="14.5" spans="1:28">
      <c r="A64" s="255"/>
      <c r="B64" s="194"/>
      <c r="C64" s="194"/>
      <c r="D64" s="257"/>
      <c r="E64" s="194"/>
      <c r="F64" s="257"/>
      <c r="G64" s="194"/>
      <c r="H64" s="194"/>
      <c r="I64" s="194"/>
      <c r="AB64" s="365"/>
    </row>
    <row r="65" ht="14.5" spans="1:28">
      <c r="A65" s="198"/>
      <c r="B65" s="206"/>
      <c r="C65" s="206"/>
      <c r="D65" s="198"/>
      <c r="E65" s="198"/>
      <c r="F65" s="198"/>
      <c r="G65" s="199"/>
      <c r="H65" s="198"/>
      <c r="I65" s="198"/>
      <c r="J65" s="363"/>
      <c r="K65" s="45"/>
      <c r="AB65" s="365"/>
    </row>
    <row r="66" ht="14.5" spans="1:28">
      <c r="A66" s="198"/>
      <c r="B66" s="206"/>
      <c r="C66" s="206"/>
      <c r="D66" s="198"/>
      <c r="E66" s="198"/>
      <c r="F66" s="198"/>
      <c r="G66" s="199"/>
      <c r="H66" s="198"/>
      <c r="I66" s="198"/>
      <c r="J66" s="363"/>
      <c r="K66" s="45"/>
      <c r="AB66" s="365"/>
    </row>
    <row r="67" ht="14.5" spans="1:28">
      <c r="A67" s="45"/>
      <c r="B67" s="37"/>
      <c r="C67" s="37"/>
      <c r="D67" s="45"/>
      <c r="E67" s="45"/>
      <c r="F67" s="45"/>
      <c r="G67" s="159"/>
      <c r="H67" s="45"/>
      <c r="I67" s="45"/>
      <c r="J67" s="363"/>
      <c r="K67" s="45"/>
      <c r="AB67" s="365"/>
    </row>
    <row r="68" ht="14.5" spans="1:28">
      <c r="A68" s="193" t="s">
        <v>61</v>
      </c>
      <c r="B68" s="206"/>
      <c r="C68" s="206"/>
      <c r="D68" s="206"/>
      <c r="E68" s="206"/>
      <c r="F68" s="206"/>
      <c r="G68" s="206"/>
      <c r="H68" s="206"/>
      <c r="I68" s="206"/>
      <c r="J68" s="77"/>
      <c r="K68" s="45"/>
      <c r="AB68" s="365"/>
    </row>
    <row r="69" ht="14.5" spans="1:28">
      <c r="A69" s="207" t="s">
        <v>62</v>
      </c>
      <c r="B69" s="207" t="s">
        <v>63</v>
      </c>
      <c r="C69" s="207" t="s">
        <v>64</v>
      </c>
      <c r="D69" s="208" t="s">
        <v>65</v>
      </c>
      <c r="E69" s="208" t="s">
        <v>66</v>
      </c>
      <c r="F69" s="208" t="s">
        <v>67</v>
      </c>
      <c r="G69" s="208" t="s">
        <v>68</v>
      </c>
      <c r="H69" s="208" t="s">
        <v>69</v>
      </c>
      <c r="I69" s="380"/>
      <c r="J69" s="381"/>
      <c r="K69" s="45"/>
      <c r="AB69" s="365"/>
    </row>
    <row r="70" ht="25.75" spans="1:28">
      <c r="A70" s="209" t="s">
        <v>70</v>
      </c>
      <c r="B70" s="209" t="s">
        <v>71</v>
      </c>
      <c r="C70" s="209" t="s">
        <v>72</v>
      </c>
      <c r="D70" s="209" t="s">
        <v>65</v>
      </c>
      <c r="E70" s="209" t="s">
        <v>73</v>
      </c>
      <c r="F70" s="209" t="s">
        <v>74</v>
      </c>
      <c r="G70" s="209" t="s">
        <v>75</v>
      </c>
      <c r="H70" s="209" t="s">
        <v>76</v>
      </c>
      <c r="I70" s="359"/>
      <c r="J70" s="360"/>
      <c r="K70" s="45"/>
      <c r="N70" s="45"/>
      <c r="O70" s="45"/>
      <c r="P70" s="45"/>
      <c r="Q70" s="159"/>
      <c r="R70" s="45"/>
      <c r="AB70" s="365"/>
    </row>
    <row r="71" ht="14.5" spans="1:28">
      <c r="A71" s="198" t="s">
        <v>77</v>
      </c>
      <c r="B71" s="198" t="str">
        <f t="shared" ref="B71:B76" si="25">"AUX_"&amp;B47</f>
        <v>AUX_ESTCAESS101_10h</v>
      </c>
      <c r="C71" s="198" t="str">
        <f t="shared" ref="C71:C76" si="26">"Auxiliary input for "&amp;C47</f>
        <v>Auxiliary input for Diabatic CAES ELC Storage: DayNite---Compressed Air Energy Storage</v>
      </c>
      <c r="D71" s="198" t="s">
        <v>52</v>
      </c>
      <c r="E71" s="255" t="s">
        <v>78</v>
      </c>
      <c r="F71" s="198" t="s">
        <v>54</v>
      </c>
      <c r="G71" s="198"/>
      <c r="H71" s="198"/>
      <c r="I71" s="198"/>
      <c r="J71" s="363"/>
      <c r="K71" s="45"/>
      <c r="N71" s="45"/>
      <c r="O71" s="45"/>
      <c r="P71" s="45"/>
      <c r="Q71" s="159"/>
      <c r="R71" s="45"/>
      <c r="AB71" s="365"/>
    </row>
    <row r="72" ht="14.5" spans="1:28">
      <c r="A72" s="198" t="s">
        <v>77</v>
      </c>
      <c r="B72" s="198" t="str">
        <f t="shared" si="25"/>
        <v>AUX_ESTCAESS102_10h</v>
      </c>
      <c r="C72" s="198" t="str">
        <f t="shared" si="26"/>
        <v>Auxiliary input for Adiabatic CAES ELC Storage: DayNite</v>
      </c>
      <c r="D72" s="198" t="s">
        <v>52</v>
      </c>
      <c r="E72" s="255" t="s">
        <v>78</v>
      </c>
      <c r="F72" s="198" t="s">
        <v>54</v>
      </c>
      <c r="G72" s="198"/>
      <c r="H72" s="198"/>
      <c r="I72" s="198"/>
      <c r="J72" s="363"/>
      <c r="K72" s="45"/>
      <c r="N72" s="159"/>
      <c r="O72" s="159"/>
      <c r="P72" s="159"/>
      <c r="Q72" s="159"/>
      <c r="R72" s="159"/>
      <c r="AB72" s="365"/>
    </row>
    <row r="73" ht="14.5" spans="1:28">
      <c r="A73" s="198" t="s">
        <v>77</v>
      </c>
      <c r="B73" s="198" t="str">
        <f t="shared" si="25"/>
        <v>AUX_ESTHYDPS101_10h</v>
      </c>
      <c r="C73" s="198" t="str">
        <f t="shared" si="26"/>
        <v>Auxiliary input for Pumped Hydro ELC Storage: DayNite</v>
      </c>
      <c r="D73" s="198" t="s">
        <v>52</v>
      </c>
      <c r="E73" s="255" t="s">
        <v>78</v>
      </c>
      <c r="F73" s="198" t="s">
        <v>54</v>
      </c>
      <c r="G73" s="198"/>
      <c r="H73" s="198"/>
      <c r="I73" s="198"/>
      <c r="J73" s="363"/>
      <c r="K73" s="45"/>
      <c r="N73" s="159"/>
      <c r="O73" s="159"/>
      <c r="P73" s="159"/>
      <c r="Q73" s="159"/>
      <c r="R73" s="159"/>
      <c r="AB73" s="365"/>
    </row>
    <row r="74" ht="14.5" spans="1:28">
      <c r="A74" s="198" t="s">
        <v>77</v>
      </c>
      <c r="B74" s="198" t="str">
        <f t="shared" si="25"/>
        <v>AUX_ESTBATS101_10h</v>
      </c>
      <c r="C74" s="198" t="str">
        <f t="shared" si="26"/>
        <v>Auxiliary input for Battery (Lead-acid) Bulk ELC Storage: DayNite</v>
      </c>
      <c r="D74" s="198" t="s">
        <v>52</v>
      </c>
      <c r="E74" s="255" t="s">
        <v>78</v>
      </c>
      <c r="F74" s="198" t="s">
        <v>54</v>
      </c>
      <c r="G74" s="198"/>
      <c r="H74" s="198"/>
      <c r="I74" s="198"/>
      <c r="J74" s="363"/>
      <c r="N74" s="159"/>
      <c r="O74" s="159"/>
      <c r="P74" s="159"/>
      <c r="Q74" s="159"/>
      <c r="R74" s="159"/>
      <c r="AB74" s="365"/>
    </row>
    <row r="75" ht="14.5" spans="1:28">
      <c r="A75" s="198" t="s">
        <v>77</v>
      </c>
      <c r="B75" s="198" t="str">
        <f t="shared" si="25"/>
        <v>AUX_ESTBATS102_10h</v>
      </c>
      <c r="C75" s="198" t="str">
        <f t="shared" si="26"/>
        <v>Auxiliary input for Battery (Li-ion) Bulk ELC Storage: DayNite: 4hour duration</v>
      </c>
      <c r="D75" s="198" t="s">
        <v>52</v>
      </c>
      <c r="E75" s="255" t="s">
        <v>78</v>
      </c>
      <c r="F75" s="198" t="s">
        <v>54</v>
      </c>
      <c r="G75" s="198"/>
      <c r="H75" s="198"/>
      <c r="I75" s="198"/>
      <c r="J75" s="363"/>
      <c r="N75" s="159"/>
      <c r="O75" s="159"/>
      <c r="P75" s="159"/>
      <c r="Q75" s="159"/>
      <c r="R75" s="159"/>
      <c r="AB75" s="365"/>
    </row>
    <row r="76" ht="14.5" spans="1:28">
      <c r="A76" s="198" t="s">
        <v>77</v>
      </c>
      <c r="B76" s="198" t="str">
        <f t="shared" si="25"/>
        <v>AUX_ESTBATS103_10h</v>
      </c>
      <c r="C76" s="198" t="str">
        <f t="shared" si="26"/>
        <v>Auxiliary input for Battery (NaS) Bulk ELC Storage: DayNite</v>
      </c>
      <c r="D76" s="198" t="s">
        <v>52</v>
      </c>
      <c r="E76" s="255" t="s">
        <v>78</v>
      </c>
      <c r="F76" s="198" t="s">
        <v>54</v>
      </c>
      <c r="G76" s="198"/>
      <c r="H76" s="198"/>
      <c r="I76" s="198"/>
      <c r="J76" s="363"/>
      <c r="N76" s="45"/>
      <c r="O76" s="45"/>
      <c r="P76" s="45"/>
      <c r="Q76" s="159"/>
      <c r="R76" s="45"/>
      <c r="S76" s="365"/>
      <c r="T76" s="365"/>
      <c r="U76" s="365"/>
      <c r="V76" s="365"/>
      <c r="W76" s="365"/>
      <c r="X76" s="365"/>
      <c r="Y76" s="365"/>
      <c r="Z76" s="365"/>
      <c r="AA76" s="365"/>
      <c r="AB76" s="365"/>
    </row>
    <row r="77" ht="14.5" spans="1:28">
      <c r="A77" s="198"/>
      <c r="B77" s="198"/>
      <c r="C77" s="198"/>
      <c r="D77" s="198"/>
      <c r="E77" s="255"/>
      <c r="F77" s="198"/>
      <c r="G77" s="198"/>
      <c r="H77" s="198"/>
      <c r="I77" s="198"/>
      <c r="J77" s="363"/>
      <c r="N77" s="45"/>
      <c r="O77" s="45"/>
      <c r="P77" s="45"/>
      <c r="Q77" s="159"/>
      <c r="R77" s="45"/>
      <c r="S77" s="365"/>
      <c r="T77" s="365"/>
      <c r="U77" s="365"/>
      <c r="V77" s="365"/>
      <c r="W77" s="365"/>
      <c r="X77" s="365"/>
      <c r="Y77" s="365"/>
      <c r="Z77" s="365"/>
      <c r="AA77" s="365"/>
      <c r="AB77" s="365"/>
    </row>
    <row r="78" ht="14.5" spans="1:25">
      <c r="A78" s="198"/>
      <c r="B78" s="198"/>
      <c r="C78" s="198"/>
      <c r="D78" s="198"/>
      <c r="E78" s="255"/>
      <c r="F78" s="198"/>
      <c r="G78" s="198"/>
      <c r="H78" s="198"/>
      <c r="I78" s="198"/>
      <c r="J78" s="363"/>
      <c r="N78" s="365"/>
      <c r="O78" s="365"/>
      <c r="P78" s="365"/>
      <c r="Q78" s="365"/>
      <c r="R78" s="365"/>
      <c r="S78" s="365"/>
      <c r="T78" s="365"/>
      <c r="U78" s="365"/>
      <c r="V78" s="365"/>
      <c r="W78" s="365"/>
      <c r="X78" s="365"/>
      <c r="Y78" s="365"/>
    </row>
    <row r="79" ht="14.5" spans="1:25">
      <c r="A79" s="198"/>
      <c r="B79" s="198"/>
      <c r="C79" s="198"/>
      <c r="D79" s="198"/>
      <c r="E79" s="255"/>
      <c r="F79" s="198"/>
      <c r="G79" s="198"/>
      <c r="H79" s="198"/>
      <c r="I79" s="198"/>
      <c r="J79" s="363"/>
      <c r="N79" s="365"/>
      <c r="O79" s="365"/>
      <c r="P79" s="365"/>
      <c r="Q79" s="365"/>
      <c r="R79" s="365"/>
      <c r="S79" s="365"/>
      <c r="T79" s="365"/>
      <c r="U79" s="365"/>
      <c r="V79" s="365"/>
      <c r="W79" s="365"/>
      <c r="X79" s="365"/>
      <c r="Y79" s="365"/>
    </row>
    <row r="80" ht="14.5" spans="1:25">
      <c r="A80" s="262"/>
      <c r="B80" s="255"/>
      <c r="C80" s="255"/>
      <c r="D80" s="255"/>
      <c r="E80" s="255"/>
      <c r="F80" s="255"/>
      <c r="G80" s="262"/>
      <c r="H80" s="262"/>
      <c r="I80" s="262"/>
      <c r="J80" s="366"/>
      <c r="N80" s="365"/>
      <c r="O80" s="365"/>
      <c r="P80" s="365"/>
      <c r="Q80" s="365"/>
      <c r="R80" s="365"/>
      <c r="S80" s="365"/>
      <c r="T80" s="365"/>
      <c r="U80" s="365"/>
      <c r="V80" s="365"/>
      <c r="W80" s="365"/>
      <c r="X80" s="365"/>
      <c r="Y80" s="365"/>
    </row>
    <row r="81" ht="14.5" spans="1:25">
      <c r="A81" s="262"/>
      <c r="C81" s="255"/>
      <c r="D81" s="255"/>
      <c r="E81" s="255"/>
      <c r="F81" s="255"/>
      <c r="G81" s="262"/>
      <c r="H81" s="262"/>
      <c r="I81" s="262"/>
      <c r="J81" s="366"/>
      <c r="N81" s="365"/>
      <c r="O81" s="365"/>
      <c r="P81" s="365"/>
      <c r="Q81" s="365"/>
      <c r="R81" s="365"/>
      <c r="S81" s="365"/>
      <c r="T81" s="365"/>
      <c r="U81" s="365"/>
      <c r="V81" s="365"/>
      <c r="W81" s="365"/>
      <c r="X81" s="365"/>
      <c r="Y81" s="365"/>
    </row>
    <row r="82" ht="14.5" spans="1:16">
      <c r="A82" s="333"/>
      <c r="B82" s="379"/>
      <c r="C82" s="379"/>
      <c r="D82" s="379"/>
      <c r="E82" s="265"/>
      <c r="F82" s="379"/>
      <c r="G82" s="379"/>
      <c r="H82" s="379"/>
      <c r="I82" s="365"/>
      <c r="J82" s="365"/>
      <c r="K82" s="365"/>
      <c r="L82" s="365"/>
      <c r="M82" s="365"/>
      <c r="N82" s="365"/>
      <c r="O82" s="365"/>
      <c r="P82" s="365"/>
    </row>
    <row r="83" spans="2:2">
      <c r="B83" s="255" t="s">
        <v>137</v>
      </c>
    </row>
    <row r="94" spans="1:11">
      <c r="A94" s="45"/>
      <c r="E94" s="159"/>
      <c r="F94" s="45"/>
      <c r="G94" s="45"/>
      <c r="H94" s="45"/>
      <c r="I94" s="45"/>
      <c r="J94" s="363"/>
      <c r="K94" s="45"/>
    </row>
    <row r="95" spans="1:11">
      <c r="A95" s="45"/>
      <c r="B95" s="45"/>
      <c r="C95" s="45"/>
      <c r="D95" s="45"/>
      <c r="E95" s="159"/>
      <c r="F95" s="45"/>
      <c r="G95" s="45"/>
      <c r="H95" s="45"/>
      <c r="I95" s="45"/>
      <c r="J95" s="363"/>
      <c r="K95" s="45"/>
    </row>
    <row r="102" s="305" customFormat="1" spans="1:25">
      <c r="A102" s="151"/>
      <c r="B102" s="151"/>
      <c r="C102" s="151"/>
      <c r="D102" s="151"/>
      <c r="E102" s="151"/>
      <c r="F102" s="151"/>
      <c r="G102" s="151"/>
      <c r="H102" s="151"/>
      <c r="I102" s="151"/>
      <c r="J102" s="237"/>
      <c r="K102" s="151"/>
      <c r="L102" s="151"/>
      <c r="M102" s="151"/>
      <c r="N102" s="151"/>
      <c r="O102" s="151"/>
      <c r="P102" s="151"/>
      <c r="Q102" s="151"/>
      <c r="R102" s="151"/>
      <c r="S102" s="151"/>
      <c r="T102" s="151"/>
      <c r="U102" s="151"/>
      <c r="V102" s="151"/>
      <c r="W102" s="151"/>
      <c r="X102" s="151"/>
      <c r="Y102" s="151"/>
    </row>
    <row r="103" s="306" customFormat="1" ht="15" customHeight="1" spans="1:25">
      <c r="A103" s="151"/>
      <c r="B103" s="151"/>
      <c r="C103" s="151"/>
      <c r="D103" s="151"/>
      <c r="E103" s="151"/>
      <c r="F103" s="151"/>
      <c r="G103" s="151"/>
      <c r="H103" s="151"/>
      <c r="I103" s="151"/>
      <c r="J103" s="237"/>
      <c r="K103" s="151"/>
      <c r="L103" s="151"/>
      <c r="M103" s="151"/>
      <c r="N103" s="151"/>
      <c r="O103" s="151"/>
      <c r="P103" s="151"/>
      <c r="Q103" s="151"/>
      <c r="R103" s="151"/>
      <c r="S103" s="151"/>
      <c r="T103" s="151"/>
      <c r="U103" s="151"/>
      <c r="V103" s="151"/>
      <c r="W103" s="151"/>
      <c r="X103" s="151"/>
      <c r="Y103" s="151"/>
    </row>
    <row r="104" s="307" customFormat="1" spans="1:25">
      <c r="A104" s="151"/>
      <c r="B104" s="151"/>
      <c r="C104" s="151"/>
      <c r="D104" s="151"/>
      <c r="E104" s="151"/>
      <c r="F104" s="151"/>
      <c r="G104" s="151"/>
      <c r="H104" s="151"/>
      <c r="I104" s="151"/>
      <c r="J104" s="237"/>
      <c r="K104" s="151"/>
      <c r="L104" s="151"/>
      <c r="M104" s="151"/>
      <c r="N104" s="151"/>
      <c r="O104" s="151"/>
      <c r="P104" s="151"/>
      <c r="Q104" s="151"/>
      <c r="R104" s="151"/>
      <c r="S104" s="151"/>
      <c r="T104" s="151"/>
      <c r="U104" s="151"/>
      <c r="V104" s="151"/>
      <c r="W104" s="151"/>
      <c r="X104" s="151"/>
      <c r="Y104" s="151"/>
    </row>
    <row r="105" s="307" customFormat="1" spans="1:25">
      <c r="A105" s="151"/>
      <c r="B105" s="151"/>
      <c r="C105" s="151"/>
      <c r="D105" s="151"/>
      <c r="E105" s="151"/>
      <c r="F105" s="151"/>
      <c r="G105" s="151"/>
      <c r="H105" s="151"/>
      <c r="I105" s="151"/>
      <c r="J105" s="237"/>
      <c r="K105" s="151"/>
      <c r="L105" s="151"/>
      <c r="M105" s="151"/>
      <c r="N105" s="151"/>
      <c r="O105" s="151"/>
      <c r="P105" s="151"/>
      <c r="Q105" s="151"/>
      <c r="R105" s="151"/>
      <c r="S105" s="151"/>
      <c r="T105" s="151"/>
      <c r="U105" s="151"/>
      <c r="V105" s="151"/>
      <c r="W105" s="151"/>
      <c r="X105" s="151"/>
      <c r="Y105" s="151"/>
    </row>
    <row r="108" spans="14:25">
      <c r="N108" s="305"/>
      <c r="O108" s="305"/>
      <c r="P108" s="305"/>
      <c r="Q108" s="305"/>
      <c r="R108" s="305"/>
      <c r="S108" s="305"/>
      <c r="T108" s="305"/>
      <c r="U108" s="305"/>
      <c r="V108" s="305"/>
      <c r="W108" s="305"/>
      <c r="X108" s="305"/>
      <c r="Y108" s="305"/>
    </row>
    <row r="109" ht="13" spans="14:25">
      <c r="N109" s="306"/>
      <c r="O109" s="306"/>
      <c r="P109" s="306"/>
      <c r="Q109" s="306"/>
      <c r="R109" s="306"/>
      <c r="S109" s="306"/>
      <c r="T109" s="306"/>
      <c r="U109" s="306"/>
      <c r="V109" s="306"/>
      <c r="W109" s="306"/>
      <c r="X109" s="306"/>
      <c r="Y109" s="306"/>
    </row>
    <row r="110" spans="13:25">
      <c r="M110" s="305"/>
      <c r="N110" s="307"/>
      <c r="O110" s="307"/>
      <c r="P110" s="307"/>
      <c r="Q110" s="307"/>
      <c r="R110" s="307"/>
      <c r="S110" s="307"/>
      <c r="T110" s="307"/>
      <c r="U110" s="307"/>
      <c r="V110" s="307"/>
      <c r="W110" s="307"/>
      <c r="X110" s="307"/>
      <c r="Y110" s="307"/>
    </row>
    <row r="111" ht="13" spans="1:25">
      <c r="A111" s="307"/>
      <c r="B111" s="307"/>
      <c r="C111" s="307"/>
      <c r="D111" s="307"/>
      <c r="E111" s="307"/>
      <c r="F111" s="307"/>
      <c r="G111" s="307"/>
      <c r="H111" s="307"/>
      <c r="I111" s="307"/>
      <c r="J111" s="382"/>
      <c r="K111" s="307"/>
      <c r="L111" s="307"/>
      <c r="M111" s="306"/>
      <c r="N111" s="307"/>
      <c r="O111" s="307"/>
      <c r="P111" s="307"/>
      <c r="Q111" s="307"/>
      <c r="R111" s="307"/>
      <c r="S111" s="307"/>
      <c r="T111" s="307"/>
      <c r="U111" s="307"/>
      <c r="V111" s="307"/>
      <c r="W111" s="307"/>
      <c r="X111" s="307"/>
      <c r="Y111" s="307"/>
    </row>
    <row r="112" spans="13:13">
      <c r="M112" s="307"/>
    </row>
    <row r="113" spans="13:13">
      <c r="M113" s="307"/>
    </row>
  </sheetData>
  <pageMargins left="0.7" right="0.7" top="0.75" bottom="0.75" header="0.3" footer="0.3"/>
  <pageSetup paperSize="9" orientation="portrait"/>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3"/>
  <sheetViews>
    <sheetView zoomScale="92" zoomScaleNormal="92" topLeftCell="M1" workbookViewId="0">
      <selection activeCell="W4" sqref="W4"/>
    </sheetView>
  </sheetViews>
  <sheetFormatPr defaultColWidth="11.4272727272727" defaultRowHeight="12.5"/>
  <cols>
    <col min="1" max="1" width="68.4272727272727" style="151" customWidth="1"/>
    <col min="2" max="2" width="22.4272727272727" style="151" customWidth="1"/>
    <col min="3" max="3" width="100.572727272727" style="151" customWidth="1"/>
    <col min="4" max="4" width="19.5727272727273" style="151" customWidth="1"/>
    <col min="5" max="5" width="22" style="151" customWidth="1"/>
    <col min="6" max="6" width="14.8545454545455" style="151" customWidth="1"/>
    <col min="7" max="9" width="11.4272727272727" style="151"/>
    <col min="10" max="10" width="11.4272727272727" style="237"/>
    <col min="11" max="12" width="11.4272727272727" style="151"/>
    <col min="13" max="13" width="9.70909090909091" style="151" customWidth="1"/>
    <col min="14" max="14" width="11.4272727272727" style="151"/>
    <col min="15" max="15" width="9.28181818181818" style="151" customWidth="1"/>
    <col min="16" max="16" width="11.4272727272727" style="151"/>
    <col min="17" max="17" width="11.2818181818182" style="151" customWidth="1"/>
    <col min="18" max="22" width="11.4272727272727" style="151"/>
    <col min="23" max="23" width="11.4272727272727" style="151" customWidth="1"/>
    <col min="24" max="28" width="11.4272727272727" style="151"/>
    <col min="29" max="29" width="12" style="151" customWidth="1"/>
    <col min="30" max="16384" width="11.4272727272727" style="151"/>
  </cols>
  <sheetData>
    <row r="1" ht="23" spans="1:19">
      <c r="A1" s="150" t="s">
        <v>0</v>
      </c>
      <c r="G1" s="289" t="s">
        <v>84</v>
      </c>
      <c r="P1" s="289" t="s">
        <v>85</v>
      </c>
      <c r="S1" s="289" t="s">
        <v>86</v>
      </c>
    </row>
    <row r="2" ht="15.5" spans="1:16">
      <c r="A2" s="152"/>
      <c r="P2" s="289" t="s">
        <v>89</v>
      </c>
    </row>
    <row r="3" ht="13" spans="5:27">
      <c r="E3" s="153" t="s">
        <v>3</v>
      </c>
      <c r="H3" s="154"/>
      <c r="I3" s="154"/>
      <c r="J3" s="334"/>
      <c r="K3" s="154"/>
      <c r="L3" s="154"/>
      <c r="M3" s="154"/>
      <c r="N3" s="37"/>
      <c r="O3" s="37"/>
      <c r="AA3" s="231"/>
    </row>
    <row r="4" ht="25" spans="1:27">
      <c r="A4" s="155" t="s">
        <v>4</v>
      </c>
      <c r="B4" s="155" t="s">
        <v>5</v>
      </c>
      <c r="C4" s="155" t="s">
        <v>6</v>
      </c>
      <c r="D4" s="155" t="s">
        <v>7</v>
      </c>
      <c r="E4" s="155" t="s">
        <v>90</v>
      </c>
      <c r="F4" s="232" t="s">
        <v>91</v>
      </c>
      <c r="G4" s="232" t="s">
        <v>8</v>
      </c>
      <c r="H4" s="232" t="s">
        <v>9</v>
      </c>
      <c r="I4" s="232" t="s">
        <v>92</v>
      </c>
      <c r="J4" s="335" t="s">
        <v>93</v>
      </c>
      <c r="K4" s="232" t="s">
        <v>10</v>
      </c>
      <c r="L4" s="232" t="s">
        <v>11</v>
      </c>
      <c r="M4" s="232" t="s">
        <v>18</v>
      </c>
      <c r="N4" s="232" t="s">
        <v>94</v>
      </c>
      <c r="O4" s="232" t="s">
        <v>19</v>
      </c>
      <c r="P4" s="232" t="s">
        <v>95</v>
      </c>
      <c r="Q4" s="232" t="s">
        <v>96</v>
      </c>
      <c r="R4" s="232" t="s">
        <v>14</v>
      </c>
      <c r="S4" s="232" t="s">
        <v>15</v>
      </c>
      <c r="T4" s="232" t="s">
        <v>16</v>
      </c>
      <c r="U4" s="367" t="s">
        <v>17</v>
      </c>
      <c r="V4" s="367" t="s">
        <v>97</v>
      </c>
      <c r="W4" s="142" t="s">
        <v>98</v>
      </c>
      <c r="X4" s="367"/>
      <c r="Z4" s="378" t="s">
        <v>99</v>
      </c>
      <c r="AA4" s="378" t="s">
        <v>81</v>
      </c>
    </row>
    <row r="5" ht="38.25" spans="1:27">
      <c r="A5" s="157" t="s">
        <v>20</v>
      </c>
      <c r="B5" s="157" t="s">
        <v>21</v>
      </c>
      <c r="C5" s="157" t="s">
        <v>22</v>
      </c>
      <c r="D5" s="157" t="s">
        <v>23</v>
      </c>
      <c r="E5" s="157" t="s">
        <v>100</v>
      </c>
      <c r="F5" s="158"/>
      <c r="G5" s="158" t="s">
        <v>24</v>
      </c>
      <c r="H5" s="158" t="s">
        <v>25</v>
      </c>
      <c r="I5" s="158"/>
      <c r="J5" s="336"/>
      <c r="K5" s="158"/>
      <c r="L5" s="158"/>
      <c r="M5" s="158" t="s">
        <v>101</v>
      </c>
      <c r="N5" s="158" t="s">
        <v>101</v>
      </c>
      <c r="O5" s="158" t="s">
        <v>101</v>
      </c>
      <c r="P5" s="158" t="s">
        <v>101</v>
      </c>
      <c r="Q5" s="158" t="s">
        <v>102</v>
      </c>
      <c r="R5" s="158"/>
      <c r="S5" s="158" t="s">
        <v>28</v>
      </c>
      <c r="T5" s="158" t="s">
        <v>29</v>
      </c>
      <c r="U5" s="368"/>
      <c r="V5" s="368"/>
      <c r="W5" s="368"/>
      <c r="X5" s="368"/>
      <c r="Z5" s="158"/>
      <c r="AA5" s="158"/>
    </row>
    <row r="6" spans="1:33">
      <c r="A6" s="239" t="str">
        <f>B47</f>
        <v>ESTCAESS101_24h</v>
      </c>
      <c r="B6" s="45" t="s">
        <v>30</v>
      </c>
      <c r="C6" s="239"/>
      <c r="D6" s="239" t="s">
        <v>30</v>
      </c>
      <c r="E6" s="239"/>
      <c r="F6" s="234">
        <v>2020</v>
      </c>
      <c r="G6" s="241">
        <v>60</v>
      </c>
      <c r="H6" s="242">
        <v>0.52</v>
      </c>
      <c r="I6" s="242">
        <f>H6</f>
        <v>0.52</v>
      </c>
      <c r="J6" s="337">
        <v>5</v>
      </c>
      <c r="K6" s="337"/>
      <c r="L6" s="337"/>
      <c r="M6" s="273">
        <f>1312*1.35*45/(45+763)</f>
        <v>98.6435643564356</v>
      </c>
      <c r="N6" s="273">
        <f t="shared" ref="N6:N8" si="0">M6*0.4</f>
        <v>39.4574257425743</v>
      </c>
      <c r="O6" s="273">
        <f t="shared" ref="O6:O8" si="1">M6*0.25</f>
        <v>24.6608910891089</v>
      </c>
      <c r="P6" s="274">
        <v>0.066816</v>
      </c>
      <c r="Q6" s="369"/>
      <c r="R6" s="370">
        <v>31.54</v>
      </c>
      <c r="S6" s="238"/>
      <c r="T6" s="273"/>
      <c r="U6" s="273"/>
      <c r="V6" s="273"/>
      <c r="W6" s="310">
        <v>0</v>
      </c>
      <c r="X6" s="273"/>
      <c r="Z6" s="241">
        <v>0</v>
      </c>
      <c r="AA6" s="241">
        <v>5</v>
      </c>
      <c r="AC6" s="151">
        <f t="shared" ref="AC6:AG6" si="2">M6*1.45</f>
        <v>143.033168316832</v>
      </c>
      <c r="AE6" s="151">
        <f t="shared" si="2"/>
        <v>35.7582920792079</v>
      </c>
      <c r="AF6" s="151">
        <f t="shared" si="2"/>
        <v>0.0968832</v>
      </c>
      <c r="AG6" s="151">
        <f t="shared" si="2"/>
        <v>0</v>
      </c>
    </row>
    <row r="7" spans="1:33">
      <c r="A7" s="239"/>
      <c r="B7" s="239"/>
      <c r="C7" s="239" t="str">
        <f t="shared" ref="C7:C9" si="3">"AUX_"&amp;A6</f>
        <v>AUX_ESTCAESS101_24h</v>
      </c>
      <c r="D7" s="239"/>
      <c r="E7" s="308" t="str">
        <f>$B$86</f>
        <v>AUX_VARSOUT</v>
      </c>
      <c r="F7" s="234"/>
      <c r="G7" s="241"/>
      <c r="H7" s="242"/>
      <c r="I7" s="242"/>
      <c r="J7" s="337"/>
      <c r="K7" s="273"/>
      <c r="L7" s="337"/>
      <c r="M7" s="273"/>
      <c r="N7" s="273"/>
      <c r="O7" s="273"/>
      <c r="P7" s="274"/>
      <c r="Q7" s="369"/>
      <c r="R7" s="370"/>
      <c r="S7" s="238"/>
      <c r="T7" s="273"/>
      <c r="U7" s="273"/>
      <c r="V7" s="273"/>
      <c r="W7" s="310"/>
      <c r="X7" s="273"/>
      <c r="Z7" s="241"/>
      <c r="AA7" s="241"/>
      <c r="AG7" s="151">
        <f t="shared" ref="AG7:AG23" si="4">Q7*1.45</f>
        <v>0</v>
      </c>
    </row>
    <row r="8" spans="1:33">
      <c r="A8" s="45" t="str">
        <f>B48</f>
        <v>ESTCAESS102_24h</v>
      </c>
      <c r="B8" s="45" t="s">
        <v>30</v>
      </c>
      <c r="C8" s="45"/>
      <c r="D8" s="45" t="s">
        <v>30</v>
      </c>
      <c r="E8" s="45"/>
      <c r="F8" s="234">
        <v>2020</v>
      </c>
      <c r="G8" s="160">
        <v>60</v>
      </c>
      <c r="H8" s="309">
        <v>0.52</v>
      </c>
      <c r="I8" s="309">
        <f>H8</f>
        <v>0.52</v>
      </c>
      <c r="J8" s="338">
        <v>5</v>
      </c>
      <c r="K8" s="212"/>
      <c r="L8" s="212"/>
      <c r="M8" s="162">
        <f>M6*66/45</f>
        <v>144.677227722772</v>
      </c>
      <c r="N8" s="273">
        <f t="shared" si="0"/>
        <v>57.8708910891089</v>
      </c>
      <c r="O8" s="273">
        <f t="shared" si="1"/>
        <v>36.1693069306931</v>
      </c>
      <c r="P8" s="210">
        <v>0.066816</v>
      </c>
      <c r="Q8" s="369"/>
      <c r="R8" s="371">
        <v>31.54</v>
      </c>
      <c r="S8" s="160"/>
      <c r="T8" s="160"/>
      <c r="U8" s="160"/>
      <c r="V8" s="160"/>
      <c r="W8" s="372">
        <v>0</v>
      </c>
      <c r="X8" s="160"/>
      <c r="Z8" s="160"/>
      <c r="AA8" s="160"/>
      <c r="AC8" s="151">
        <f t="shared" ref="AC8:AG8" si="5">M8*1.45</f>
        <v>209.78198019802</v>
      </c>
      <c r="AE8" s="151">
        <f t="shared" si="5"/>
        <v>52.4454950495049</v>
      </c>
      <c r="AF8" s="151">
        <f t="shared" si="5"/>
        <v>0.0968832</v>
      </c>
      <c r="AG8" s="151">
        <f t="shared" si="5"/>
        <v>0</v>
      </c>
    </row>
    <row r="9" spans="1:33">
      <c r="A9" s="45"/>
      <c r="B9" s="45"/>
      <c r="C9" s="45" t="str">
        <f t="shared" si="3"/>
        <v>AUX_ESTCAESS102_24h</v>
      </c>
      <c r="D9" s="45"/>
      <c r="E9" s="308" t="str">
        <f>$B$86</f>
        <v>AUX_VARSOUT</v>
      </c>
      <c r="F9" s="234"/>
      <c r="G9" s="160"/>
      <c r="H9" s="309"/>
      <c r="I9" s="309"/>
      <c r="J9" s="338"/>
      <c r="K9" s="212"/>
      <c r="L9" s="212"/>
      <c r="M9" s="162"/>
      <c r="N9" s="273"/>
      <c r="O9" s="273"/>
      <c r="P9" s="210"/>
      <c r="Q9" s="369"/>
      <c r="R9" s="371"/>
      <c r="S9" s="160"/>
      <c r="T9" s="160"/>
      <c r="U9" s="160"/>
      <c r="V9" s="160"/>
      <c r="W9" s="372"/>
      <c r="X9" s="160"/>
      <c r="Z9" s="160"/>
      <c r="AA9" s="160"/>
      <c r="AG9" s="151">
        <f t="shared" si="4"/>
        <v>0</v>
      </c>
    </row>
    <row r="10" spans="1:27">
      <c r="A10" s="239" t="s">
        <v>147</v>
      </c>
      <c r="B10" s="239"/>
      <c r="C10" s="239"/>
      <c r="D10" s="239"/>
      <c r="E10" s="239"/>
      <c r="F10" s="234"/>
      <c r="G10" s="241"/>
      <c r="H10" s="242"/>
      <c r="I10" s="242"/>
      <c r="J10" s="337"/>
      <c r="K10" s="241"/>
      <c r="L10" s="241"/>
      <c r="M10" s="273"/>
      <c r="N10" s="273"/>
      <c r="O10" s="273"/>
      <c r="P10" s="274"/>
      <c r="Q10" s="275"/>
      <c r="R10" s="370"/>
      <c r="S10" s="370"/>
      <c r="T10" s="370"/>
      <c r="U10" s="370"/>
      <c r="V10" s="370"/>
      <c r="W10" s="310"/>
      <c r="X10" s="370"/>
      <c r="Z10" s="241"/>
      <c r="AA10" s="241"/>
    </row>
    <row r="11" spans="1:27">
      <c r="A11" s="239" t="s">
        <v>147</v>
      </c>
      <c r="B11" s="239"/>
      <c r="C11" s="239"/>
      <c r="D11" s="239"/>
      <c r="E11" s="308"/>
      <c r="F11" s="234"/>
      <c r="G11" s="241"/>
      <c r="H11" s="242"/>
      <c r="I11" s="242"/>
      <c r="J11" s="337"/>
      <c r="K11" s="241"/>
      <c r="L11" s="241"/>
      <c r="M11" s="273"/>
      <c r="N11" s="273"/>
      <c r="O11" s="273"/>
      <c r="P11" s="274"/>
      <c r="Q11" s="275"/>
      <c r="R11" s="370"/>
      <c r="S11" s="370"/>
      <c r="T11" s="370"/>
      <c r="U11" s="370"/>
      <c r="V11" s="370"/>
      <c r="W11" s="310"/>
      <c r="X11" s="370"/>
      <c r="Z11" s="241"/>
      <c r="AA11" s="241"/>
    </row>
    <row r="12" spans="1:33">
      <c r="A12" s="45" t="str">
        <f>B50</f>
        <v>ESTBATS101_24h</v>
      </c>
      <c r="B12" s="45" t="s">
        <v>30</v>
      </c>
      <c r="C12" s="45"/>
      <c r="D12" s="45" t="s">
        <v>30</v>
      </c>
      <c r="E12" s="45"/>
      <c r="F12" s="234">
        <v>2020</v>
      </c>
      <c r="G12" s="310">
        <v>12</v>
      </c>
      <c r="H12" s="311">
        <v>0.71</v>
      </c>
      <c r="I12" s="311">
        <f>H12</f>
        <v>0.71</v>
      </c>
      <c r="J12" s="339">
        <v>5</v>
      </c>
      <c r="K12" s="310"/>
      <c r="L12" s="310"/>
      <c r="M12" s="340">
        <f>10457*1.35*(254)/(254+435)</f>
        <v>5204.21669085631</v>
      </c>
      <c r="N12" s="273">
        <f t="shared" ref="N12:N16" si="6">M12*0.4</f>
        <v>2081.68667634253</v>
      </c>
      <c r="O12" s="273">
        <f t="shared" ref="O12:O16" si="7">M12*0.25</f>
        <v>1301.05417271408</v>
      </c>
      <c r="P12" s="210"/>
      <c r="Q12" s="369"/>
      <c r="R12" s="370">
        <v>31.54</v>
      </c>
      <c r="S12" s="160"/>
      <c r="T12" s="160"/>
      <c r="U12" s="160"/>
      <c r="V12" s="160"/>
      <c r="W12" s="373">
        <v>0</v>
      </c>
      <c r="X12" s="160"/>
      <c r="Z12" s="160">
        <v>0</v>
      </c>
      <c r="AA12" s="160">
        <v>5</v>
      </c>
      <c r="AC12" s="151">
        <f t="shared" ref="AC12:AC14" si="8">M12*1.45</f>
        <v>7546.11420174166</v>
      </c>
      <c r="AE12" s="151">
        <f t="shared" ref="AE12:AE14" si="9">O12*1.45</f>
        <v>1886.52855043541</v>
      </c>
      <c r="AG12" s="151">
        <f t="shared" si="4"/>
        <v>0</v>
      </c>
    </row>
    <row r="13" spans="1:33">
      <c r="A13" s="45"/>
      <c r="B13" s="45"/>
      <c r="C13" s="45" t="str">
        <f t="shared" ref="C13:C17" si="10">"AUX_"&amp;A12</f>
        <v>AUX_ESTBATS101_24h</v>
      </c>
      <c r="D13" s="45"/>
      <c r="E13" s="308" t="str">
        <f t="shared" ref="E13:E17" si="11">$B$86</f>
        <v>AUX_VARSOUT</v>
      </c>
      <c r="F13" s="234"/>
      <c r="G13" s="160"/>
      <c r="H13" s="309"/>
      <c r="I13" s="309"/>
      <c r="J13" s="338"/>
      <c r="K13" s="212"/>
      <c r="L13" s="212"/>
      <c r="M13" s="162"/>
      <c r="N13" s="273"/>
      <c r="O13" s="273"/>
      <c r="P13" s="210"/>
      <c r="Q13" s="369"/>
      <c r="R13" s="370"/>
      <c r="S13" s="160"/>
      <c r="T13" s="160"/>
      <c r="U13" s="160"/>
      <c r="V13" s="160"/>
      <c r="W13" s="151"/>
      <c r="X13" s="160"/>
      <c r="Z13" s="160"/>
      <c r="AA13" s="160"/>
      <c r="AG13" s="151">
        <f t="shared" si="4"/>
        <v>0</v>
      </c>
    </row>
    <row r="14" s="289" customFormat="1" spans="1:33">
      <c r="A14" s="304" t="str">
        <f>B51</f>
        <v>ESTBATS102_24h</v>
      </c>
      <c r="B14" s="304" t="s">
        <v>30</v>
      </c>
      <c r="C14" s="304"/>
      <c r="D14" s="304" t="s">
        <v>30</v>
      </c>
      <c r="E14" s="304"/>
      <c r="F14" s="310">
        <v>2020</v>
      </c>
      <c r="G14" s="310">
        <v>15</v>
      </c>
      <c r="H14" s="311">
        <v>0.83</v>
      </c>
      <c r="I14" s="311">
        <v>0.85</v>
      </c>
      <c r="J14" s="339">
        <v>5</v>
      </c>
      <c r="K14" s="310"/>
      <c r="L14" s="310"/>
      <c r="M14" s="340">
        <f>(10405+9128)/2*(956)/(956+435)*1.35</f>
        <v>9061.57074047448</v>
      </c>
      <c r="N14" s="340">
        <f t="shared" si="6"/>
        <v>3624.62829618979</v>
      </c>
      <c r="O14" s="340">
        <f t="shared" si="7"/>
        <v>2265.39268511862</v>
      </c>
      <c r="P14" s="341"/>
      <c r="Q14" s="310"/>
      <c r="R14" s="372">
        <v>31.54</v>
      </c>
      <c r="S14" s="372"/>
      <c r="T14" s="372"/>
      <c r="U14" s="372"/>
      <c r="V14" s="372"/>
      <c r="W14" s="373">
        <v>0</v>
      </c>
      <c r="X14" s="372"/>
      <c r="Z14" s="310">
        <v>0</v>
      </c>
      <c r="AA14" s="310">
        <v>5</v>
      </c>
      <c r="AC14" s="289">
        <f t="shared" si="8"/>
        <v>13139.277573688</v>
      </c>
      <c r="AD14" s="289">
        <f>N14*1.45</f>
        <v>5255.7110294752</v>
      </c>
      <c r="AE14" s="289">
        <f t="shared" si="9"/>
        <v>3284.819393422</v>
      </c>
      <c r="AG14" s="289">
        <f t="shared" si="4"/>
        <v>0</v>
      </c>
    </row>
    <row r="15" s="289" customFormat="1" spans="1:33">
      <c r="A15" s="304"/>
      <c r="B15" s="304"/>
      <c r="C15" s="304" t="str">
        <f t="shared" si="10"/>
        <v>AUX_ESTBATS102_24h</v>
      </c>
      <c r="D15" s="304"/>
      <c r="E15" s="203" t="str">
        <f t="shared" si="11"/>
        <v>AUX_VARSOUT</v>
      </c>
      <c r="F15" s="310"/>
      <c r="G15" s="310"/>
      <c r="H15" s="311"/>
      <c r="I15" s="311"/>
      <c r="J15" s="339"/>
      <c r="K15" s="310"/>
      <c r="L15" s="310"/>
      <c r="M15" s="340"/>
      <c r="N15" s="340"/>
      <c r="O15" s="340"/>
      <c r="P15" s="341"/>
      <c r="Q15" s="310"/>
      <c r="R15" s="372"/>
      <c r="S15" s="372"/>
      <c r="T15" s="372"/>
      <c r="U15" s="372"/>
      <c r="V15" s="372"/>
      <c r="W15" s="289"/>
      <c r="X15" s="372"/>
      <c r="Z15" s="310"/>
      <c r="AA15" s="310"/>
      <c r="AG15" s="289">
        <f t="shared" si="4"/>
        <v>0</v>
      </c>
    </row>
    <row r="16" spans="1:33">
      <c r="A16" s="45" t="str">
        <f>B52</f>
        <v>ESTBATS103_24h</v>
      </c>
      <c r="B16" s="45" t="s">
        <v>30</v>
      </c>
      <c r="C16" s="45"/>
      <c r="D16" s="45" t="s">
        <v>30</v>
      </c>
      <c r="E16" s="45"/>
      <c r="F16" s="234">
        <v>2020</v>
      </c>
      <c r="G16" s="160">
        <f>'NOINPUT-Input_DATA'!E10</f>
        <v>10</v>
      </c>
      <c r="H16" s="309">
        <f>'NOINPUT-Input_DATA'!D10</f>
        <v>0.85</v>
      </c>
      <c r="I16" s="309">
        <f>H16</f>
        <v>0.85</v>
      </c>
      <c r="J16" s="338">
        <v>5</v>
      </c>
      <c r="K16" s="212"/>
      <c r="L16" s="212"/>
      <c r="M16" s="162">
        <f>1000*1.35*445/(445+435)*M12/ELC_BulkEES!M6</f>
        <v>5880.30061217612</v>
      </c>
      <c r="N16" s="273">
        <f t="shared" si="6"/>
        <v>2352.12024487045</v>
      </c>
      <c r="O16" s="273">
        <f t="shared" si="7"/>
        <v>1470.07515304403</v>
      </c>
      <c r="P16" s="210"/>
      <c r="Q16" s="369"/>
      <c r="R16" s="370">
        <v>31.54</v>
      </c>
      <c r="S16" s="160"/>
      <c r="T16" s="160"/>
      <c r="U16" s="160"/>
      <c r="V16" s="160"/>
      <c r="W16" s="373">
        <v>0</v>
      </c>
      <c r="X16" s="160"/>
      <c r="Z16" s="160"/>
      <c r="AA16" s="160"/>
      <c r="AC16" s="151">
        <f>M16*1.45</f>
        <v>8526.43588765538</v>
      </c>
      <c r="AE16" s="151">
        <f>O16*1.45</f>
        <v>2131.60897191384</v>
      </c>
      <c r="AG16" s="151">
        <f t="shared" si="4"/>
        <v>0</v>
      </c>
    </row>
    <row r="17" spans="1:33">
      <c r="A17" s="45"/>
      <c r="B17" s="45"/>
      <c r="C17" s="45" t="str">
        <f t="shared" si="10"/>
        <v>AUX_ESTBATS103_24h</v>
      </c>
      <c r="D17" s="45"/>
      <c r="E17" s="308" t="str">
        <f t="shared" si="11"/>
        <v>AUX_VARSOUT</v>
      </c>
      <c r="F17" s="160"/>
      <c r="G17" s="160"/>
      <c r="H17" s="309"/>
      <c r="I17" s="309"/>
      <c r="J17" s="338"/>
      <c r="K17" s="212"/>
      <c r="L17" s="212"/>
      <c r="M17" s="162"/>
      <c r="N17" s="273"/>
      <c r="O17" s="273"/>
      <c r="P17" s="210"/>
      <c r="Q17" s="369"/>
      <c r="R17" s="370"/>
      <c r="S17" s="160"/>
      <c r="T17" s="160"/>
      <c r="U17" s="160"/>
      <c r="V17" s="160"/>
      <c r="W17" s="160"/>
      <c r="X17" s="160"/>
      <c r="Z17" s="160"/>
      <c r="AA17" s="160"/>
      <c r="AG17" s="151">
        <f t="shared" si="4"/>
        <v>0</v>
      </c>
    </row>
    <row r="18" s="159" customFormat="1" spans="1:33">
      <c r="A18" s="312" t="str">
        <f t="shared" ref="A18:A23" si="12">B53</f>
        <v>P_ESTCAESS101_24h</v>
      </c>
      <c r="B18" s="312" t="s">
        <v>31</v>
      </c>
      <c r="C18" s="312"/>
      <c r="D18" s="312" t="str">
        <f t="shared" ref="D18:D23" si="13">B71</f>
        <v>AUX_ESTCAESS101_24h</v>
      </c>
      <c r="E18" s="312"/>
      <c r="F18" s="313">
        <f>F6</f>
        <v>2020</v>
      </c>
      <c r="G18" s="313">
        <v>60</v>
      </c>
      <c r="H18" s="314"/>
      <c r="I18" s="314"/>
      <c r="J18" s="342"/>
      <c r="K18" s="312"/>
      <c r="L18" s="312"/>
      <c r="M18" s="343">
        <f>1312*1.35-M6</f>
        <v>1672.55643564356</v>
      </c>
      <c r="N18" s="162">
        <f t="shared" ref="N18:N23" si="14">M18*0.4</f>
        <v>669.022574257426</v>
      </c>
      <c r="O18" s="162">
        <f t="shared" ref="O18:O23" si="15">M18*0.25</f>
        <v>418.139108910891</v>
      </c>
      <c r="P18" s="344">
        <f>16.22*1.35-0.01</f>
        <v>21.887</v>
      </c>
      <c r="Q18" s="374"/>
      <c r="R18" s="375">
        <v>31.54</v>
      </c>
      <c r="S18" s="374"/>
      <c r="T18" s="374"/>
      <c r="U18" s="376">
        <v>1</v>
      </c>
      <c r="V18" s="376"/>
      <c r="W18" s="376">
        <v>0</v>
      </c>
      <c r="X18" s="376"/>
      <c r="Z18" s="375">
        <v>0</v>
      </c>
      <c r="AA18" s="375">
        <v>5</v>
      </c>
      <c r="AC18" s="159">
        <f t="shared" ref="AC18:AF18" si="16">M18*1.45</f>
        <v>2425.20683168317</v>
      </c>
      <c r="AE18" s="159">
        <f t="shared" si="16"/>
        <v>606.301707920792</v>
      </c>
      <c r="AF18" s="159">
        <f t="shared" si="16"/>
        <v>31.73615</v>
      </c>
      <c r="AG18" s="159">
        <f t="shared" si="4"/>
        <v>0</v>
      </c>
    </row>
    <row r="19" s="159" customFormat="1" spans="1:33">
      <c r="A19" s="246" t="str">
        <f t="shared" si="12"/>
        <v>P_ESTCAESS102_24h</v>
      </c>
      <c r="B19" s="246" t="s">
        <v>31</v>
      </c>
      <c r="C19" s="246"/>
      <c r="D19" s="246" t="str">
        <f t="shared" si="13"/>
        <v>AUX_ESTCAESS102_24h</v>
      </c>
      <c r="E19" s="246"/>
      <c r="F19" s="211">
        <f>F8</f>
        <v>2020</v>
      </c>
      <c r="G19" s="211">
        <v>60</v>
      </c>
      <c r="H19" s="314"/>
      <c r="I19" s="314"/>
      <c r="J19" s="345"/>
      <c r="K19" s="246"/>
      <c r="L19" s="246"/>
      <c r="M19" s="279">
        <f>M18*827/763</f>
        <v>1812.84950495049</v>
      </c>
      <c r="N19" s="162">
        <f t="shared" si="14"/>
        <v>725.139801980198</v>
      </c>
      <c r="O19" s="162">
        <f t="shared" si="15"/>
        <v>453.212376237624</v>
      </c>
      <c r="P19" s="280">
        <f>16.22*1.35-0.01</f>
        <v>21.887</v>
      </c>
      <c r="Q19" s="245"/>
      <c r="R19" s="248">
        <v>31.54</v>
      </c>
      <c r="S19" s="245"/>
      <c r="T19" s="245"/>
      <c r="U19" s="376">
        <v>1</v>
      </c>
      <c r="V19" s="376"/>
      <c r="W19" s="376">
        <v>0</v>
      </c>
      <c r="X19" s="376"/>
      <c r="Z19" s="248"/>
      <c r="AA19" s="248"/>
      <c r="AC19" s="159">
        <f t="shared" ref="AC19:AF19" si="17">M19*1.45</f>
        <v>2628.63178217822</v>
      </c>
      <c r="AE19" s="159">
        <f t="shared" si="17"/>
        <v>657.157945544554</v>
      </c>
      <c r="AF19" s="159">
        <f t="shared" si="17"/>
        <v>31.73615</v>
      </c>
      <c r="AG19" s="159">
        <f t="shared" si="4"/>
        <v>0</v>
      </c>
    </row>
    <row r="20" s="159" customFormat="1" spans="1:27">
      <c r="A20" s="246" t="s">
        <v>147</v>
      </c>
      <c r="B20" s="246"/>
      <c r="C20" s="246"/>
      <c r="D20" s="246"/>
      <c r="E20" s="246"/>
      <c r="F20" s="211"/>
      <c r="G20" s="211"/>
      <c r="H20" s="314"/>
      <c r="I20" s="314"/>
      <c r="J20" s="342"/>
      <c r="K20" s="246"/>
      <c r="L20" s="246"/>
      <c r="M20" s="279"/>
      <c r="N20" s="162"/>
      <c r="O20" s="162"/>
      <c r="P20" s="280"/>
      <c r="Q20" s="245"/>
      <c r="R20" s="248"/>
      <c r="S20" s="245"/>
      <c r="T20" s="245"/>
      <c r="U20" s="376"/>
      <c r="V20" s="376"/>
      <c r="W20" s="376"/>
      <c r="X20" s="376"/>
      <c r="Z20" s="248"/>
      <c r="AA20" s="248"/>
    </row>
    <row r="21" s="159" customFormat="1" spans="1:33">
      <c r="A21" s="246" t="str">
        <f t="shared" si="12"/>
        <v>P_ESTBATS101_24h</v>
      </c>
      <c r="B21" s="246" t="s">
        <v>31</v>
      </c>
      <c r="C21" s="246"/>
      <c r="D21" s="246" t="str">
        <f t="shared" si="13"/>
        <v>AUX_ESTBATS101_24h</v>
      </c>
      <c r="E21" s="246"/>
      <c r="F21" s="211">
        <f>F12</f>
        <v>2020</v>
      </c>
      <c r="G21" s="211">
        <f>G12</f>
        <v>12</v>
      </c>
      <c r="H21" s="314"/>
      <c r="I21" s="314"/>
      <c r="J21" s="345"/>
      <c r="K21" s="246"/>
      <c r="L21" s="246"/>
      <c r="M21" s="340">
        <f>10457*1.35*(435)/(254+435)</f>
        <v>8912.73330914369</v>
      </c>
      <c r="N21" s="162">
        <f t="shared" si="14"/>
        <v>3565.09332365747</v>
      </c>
      <c r="O21" s="162">
        <f t="shared" si="15"/>
        <v>2228.18332728592</v>
      </c>
      <c r="P21" s="280">
        <f>31.46*1.35</f>
        <v>42.471</v>
      </c>
      <c r="Q21" s="245"/>
      <c r="R21" s="248">
        <v>31.54</v>
      </c>
      <c r="S21" s="245"/>
      <c r="T21" s="245"/>
      <c r="U21" s="376">
        <v>1</v>
      </c>
      <c r="V21" s="376"/>
      <c r="W21" s="376">
        <v>0</v>
      </c>
      <c r="X21" s="376"/>
      <c r="Z21" s="248">
        <v>0</v>
      </c>
      <c r="AA21" s="248">
        <v>5</v>
      </c>
      <c r="AC21" s="159">
        <f t="shared" ref="AC21:AF21" si="18">M21*1.45</f>
        <v>12923.4632982583</v>
      </c>
      <c r="AE21" s="159">
        <f t="shared" si="18"/>
        <v>3230.86582456459</v>
      </c>
      <c r="AF21" s="159">
        <f t="shared" si="18"/>
        <v>61.58295</v>
      </c>
      <c r="AG21" s="159">
        <f t="shared" si="4"/>
        <v>0</v>
      </c>
    </row>
    <row r="22" s="289" customFormat="1" spans="1:33">
      <c r="A22" s="291" t="str">
        <f t="shared" si="12"/>
        <v>P_ESTBATS102_24h</v>
      </c>
      <c r="B22" s="291" t="s">
        <v>31</v>
      </c>
      <c r="C22" s="291"/>
      <c r="D22" s="291" t="str">
        <f t="shared" si="13"/>
        <v>AUX_ESTBATS102_24h</v>
      </c>
      <c r="E22" s="291"/>
      <c r="F22" s="227">
        <f>F14</f>
        <v>2020</v>
      </c>
      <c r="G22" s="227">
        <f>G14</f>
        <v>15</v>
      </c>
      <c r="H22" s="315"/>
      <c r="I22" s="315"/>
      <c r="J22" s="346"/>
      <c r="K22" s="291"/>
      <c r="L22" s="291"/>
      <c r="M22" s="188">
        <f>(10405+9128)/2*(435)/(956+435)*1.35</f>
        <v>4123.20425952552</v>
      </c>
      <c r="N22" s="340">
        <f t="shared" si="14"/>
        <v>1649.28170381021</v>
      </c>
      <c r="O22" s="340">
        <f t="shared" si="15"/>
        <v>1030.80106488138</v>
      </c>
      <c r="P22" s="226">
        <f>(26.48+23.3)/2*1.35</f>
        <v>33.6015</v>
      </c>
      <c r="Q22" s="182"/>
      <c r="R22" s="184">
        <v>31.54</v>
      </c>
      <c r="S22" s="182"/>
      <c r="T22" s="182"/>
      <c r="U22" s="373">
        <v>1</v>
      </c>
      <c r="V22" s="373"/>
      <c r="W22" s="376">
        <v>0</v>
      </c>
      <c r="X22" s="373"/>
      <c r="Z22" s="184">
        <v>0</v>
      </c>
      <c r="AA22" s="184">
        <v>5</v>
      </c>
      <c r="AC22" s="289">
        <f t="shared" ref="AC22:AF22" si="19">M22*1.45</f>
        <v>5978.64617631201</v>
      </c>
      <c r="AE22" s="289">
        <f t="shared" si="19"/>
        <v>1494.661544078</v>
      </c>
      <c r="AF22" s="289">
        <f t="shared" si="19"/>
        <v>48.722175</v>
      </c>
      <c r="AG22" s="289">
        <f t="shared" si="4"/>
        <v>0</v>
      </c>
    </row>
    <row r="23" s="159" customFormat="1" spans="1:33">
      <c r="A23" s="70" t="str">
        <f t="shared" si="12"/>
        <v>P_ESTBATS103_24h</v>
      </c>
      <c r="B23" s="70" t="s">
        <v>31</v>
      </c>
      <c r="C23" s="70"/>
      <c r="D23" s="70" t="str">
        <f t="shared" si="13"/>
        <v>AUX_ESTBATS103_24h</v>
      </c>
      <c r="E23" s="70"/>
      <c r="F23" s="222">
        <f>F16</f>
        <v>2020</v>
      </c>
      <c r="G23" s="222">
        <f>G16</f>
        <v>10</v>
      </c>
      <c r="H23" s="314"/>
      <c r="I23" s="314"/>
      <c r="J23" s="345"/>
      <c r="K23" s="70"/>
      <c r="L23" s="70"/>
      <c r="M23" s="347">
        <f>1000*1.35*435/(445+435)*M12/ELC_BulkEES!M6</f>
        <v>5748.15902538565</v>
      </c>
      <c r="N23" s="162">
        <f t="shared" si="14"/>
        <v>2299.26361015426</v>
      </c>
      <c r="O23" s="162">
        <f t="shared" si="15"/>
        <v>1437.03975634641</v>
      </c>
      <c r="P23" s="221">
        <f>6.5*P22/ELC_BulkEES!P13</f>
        <v>48.8776435045317</v>
      </c>
      <c r="Q23" s="175"/>
      <c r="R23" s="177">
        <v>31.54</v>
      </c>
      <c r="S23" s="175"/>
      <c r="T23" s="175"/>
      <c r="U23" s="376">
        <v>1</v>
      </c>
      <c r="V23" s="376"/>
      <c r="W23" s="376">
        <v>0</v>
      </c>
      <c r="X23" s="373" t="s">
        <v>148</v>
      </c>
      <c r="Z23" s="177"/>
      <c r="AA23" s="177"/>
      <c r="AC23" s="159">
        <f t="shared" ref="AC23:AF23" si="20">M23*1.45</f>
        <v>8334.83058680919</v>
      </c>
      <c r="AE23" s="159">
        <f t="shared" si="20"/>
        <v>2083.7076467023</v>
      </c>
      <c r="AF23" s="159">
        <f t="shared" si="20"/>
        <v>70.872583081571</v>
      </c>
      <c r="AG23" s="159">
        <f t="shared" si="4"/>
        <v>0</v>
      </c>
    </row>
    <row r="24" spans="1:27">
      <c r="A24" s="45"/>
      <c r="B24" s="45"/>
      <c r="C24" s="45"/>
      <c r="D24" s="45"/>
      <c r="E24" s="45"/>
      <c r="F24" s="160"/>
      <c r="G24" s="160"/>
      <c r="H24" s="316"/>
      <c r="I24" s="316"/>
      <c r="J24" s="348"/>
      <c r="K24" s="170"/>
      <c r="L24" s="170"/>
      <c r="M24" s="162"/>
      <c r="N24" s="273"/>
      <c r="O24" s="273"/>
      <c r="P24" s="210"/>
      <c r="Q24" s="369"/>
      <c r="R24" s="370"/>
      <c r="S24" s="159"/>
      <c r="T24" s="162"/>
      <c r="U24" s="162"/>
      <c r="V24" s="162"/>
      <c r="W24" s="162"/>
      <c r="X24" s="162"/>
      <c r="Z24" s="160"/>
      <c r="AA24" s="160"/>
    </row>
    <row r="25" spans="1:27">
      <c r="A25" s="45"/>
      <c r="B25" s="45"/>
      <c r="C25" s="45"/>
      <c r="D25" s="45"/>
      <c r="E25" s="308"/>
      <c r="F25" s="160"/>
      <c r="G25" s="160"/>
      <c r="H25" s="316"/>
      <c r="I25" s="316"/>
      <c r="J25" s="348"/>
      <c r="K25" s="170"/>
      <c r="L25" s="170"/>
      <c r="M25" s="162"/>
      <c r="N25" s="273"/>
      <c r="O25" s="273"/>
      <c r="P25" s="210"/>
      <c r="Q25" s="369"/>
      <c r="R25" s="370"/>
      <c r="S25" s="159"/>
      <c r="T25" s="162"/>
      <c r="U25" s="162"/>
      <c r="V25" s="162"/>
      <c r="W25" s="162"/>
      <c r="X25" s="162"/>
      <c r="Z25" s="160"/>
      <c r="AA25" s="160"/>
    </row>
    <row r="26" spans="1:27">
      <c r="A26" s="239"/>
      <c r="B26" s="239"/>
      <c r="C26" s="239"/>
      <c r="D26" s="239"/>
      <c r="E26" s="239"/>
      <c r="F26" s="241"/>
      <c r="G26" s="241"/>
      <c r="H26" s="242"/>
      <c r="I26" s="242"/>
      <c r="J26" s="337"/>
      <c r="K26" s="241"/>
      <c r="L26" s="241"/>
      <c r="M26" s="273"/>
      <c r="N26" s="273"/>
      <c r="O26" s="273"/>
      <c r="P26" s="274"/>
      <c r="Q26" s="275"/>
      <c r="R26" s="371"/>
      <c r="S26" s="370"/>
      <c r="T26" s="370"/>
      <c r="U26" s="370"/>
      <c r="V26" s="370"/>
      <c r="W26" s="370"/>
      <c r="X26" s="370"/>
      <c r="Z26" s="241"/>
      <c r="AA26" s="241"/>
    </row>
    <row r="27" spans="1:27">
      <c r="A27" s="239"/>
      <c r="B27" s="239"/>
      <c r="C27" s="239"/>
      <c r="D27" s="239"/>
      <c r="E27" s="308"/>
      <c r="F27" s="241"/>
      <c r="G27" s="241"/>
      <c r="H27" s="242"/>
      <c r="I27" s="242"/>
      <c r="J27" s="337"/>
      <c r="K27" s="241"/>
      <c r="L27" s="241"/>
      <c r="M27" s="273"/>
      <c r="N27" s="273"/>
      <c r="O27" s="273"/>
      <c r="P27" s="274"/>
      <c r="Q27" s="275"/>
      <c r="R27" s="371"/>
      <c r="S27" s="370"/>
      <c r="T27" s="370"/>
      <c r="U27" s="370"/>
      <c r="V27" s="370"/>
      <c r="W27" s="370"/>
      <c r="X27" s="370"/>
      <c r="Z27" s="241"/>
      <c r="AA27" s="241"/>
    </row>
    <row r="28" spans="1:27">
      <c r="A28" s="45"/>
      <c r="B28" s="45"/>
      <c r="C28" s="45"/>
      <c r="D28" s="45"/>
      <c r="E28" s="45"/>
      <c r="F28" s="160"/>
      <c r="G28" s="160"/>
      <c r="H28" s="161"/>
      <c r="I28" s="242"/>
      <c r="J28" s="170"/>
      <c r="K28" s="160"/>
      <c r="L28" s="160"/>
      <c r="M28" s="162"/>
      <c r="N28" s="273"/>
      <c r="O28" s="273"/>
      <c r="P28" s="210"/>
      <c r="Q28" s="275"/>
      <c r="R28" s="370"/>
      <c r="S28" s="371"/>
      <c r="T28" s="371"/>
      <c r="U28" s="371"/>
      <c r="V28" s="371"/>
      <c r="W28" s="371"/>
      <c r="X28" s="371"/>
      <c r="Z28" s="160"/>
      <c r="AA28" s="160"/>
    </row>
    <row r="29" spans="1:27">
      <c r="A29" s="45"/>
      <c r="B29" s="45"/>
      <c r="C29" s="45"/>
      <c r="D29" s="45"/>
      <c r="E29" s="308"/>
      <c r="F29" s="160"/>
      <c r="G29" s="160"/>
      <c r="H29" s="161"/>
      <c r="I29" s="242"/>
      <c r="J29" s="170"/>
      <c r="K29" s="160"/>
      <c r="L29" s="160"/>
      <c r="M29" s="162"/>
      <c r="N29" s="273"/>
      <c r="O29" s="273"/>
      <c r="P29" s="210"/>
      <c r="Q29" s="275"/>
      <c r="R29" s="370"/>
      <c r="S29" s="371"/>
      <c r="T29" s="371"/>
      <c r="U29" s="371"/>
      <c r="V29" s="371"/>
      <c r="W29" s="371"/>
      <c r="X29" s="371"/>
      <c r="Z29" s="160"/>
      <c r="AA29" s="160"/>
    </row>
    <row r="30" spans="1:27">
      <c r="A30" s="239"/>
      <c r="B30" s="239"/>
      <c r="C30" s="239"/>
      <c r="D30" s="239"/>
      <c r="E30" s="239"/>
      <c r="F30" s="241"/>
      <c r="G30" s="241"/>
      <c r="H30" s="242"/>
      <c r="I30" s="242"/>
      <c r="J30" s="337"/>
      <c r="K30" s="241"/>
      <c r="L30" s="241"/>
      <c r="M30" s="273"/>
      <c r="N30" s="273"/>
      <c r="O30" s="273"/>
      <c r="P30" s="274"/>
      <c r="Q30" s="275"/>
      <c r="R30" s="370"/>
      <c r="S30" s="370"/>
      <c r="T30" s="370"/>
      <c r="U30" s="370"/>
      <c r="V30" s="370"/>
      <c r="W30" s="370"/>
      <c r="X30" s="370"/>
      <c r="Z30" s="241"/>
      <c r="AA30" s="241"/>
    </row>
    <row r="31" spans="1:27">
      <c r="A31" s="239"/>
      <c r="B31" s="239"/>
      <c r="C31" s="239"/>
      <c r="D31" s="239"/>
      <c r="E31" s="308"/>
      <c r="F31" s="241"/>
      <c r="G31" s="241"/>
      <c r="H31" s="242"/>
      <c r="I31" s="242"/>
      <c r="J31" s="337"/>
      <c r="K31" s="241"/>
      <c r="L31" s="241"/>
      <c r="M31" s="273"/>
      <c r="N31" s="273"/>
      <c r="O31" s="273"/>
      <c r="P31" s="274"/>
      <c r="Q31" s="275"/>
      <c r="R31" s="370"/>
      <c r="S31" s="370"/>
      <c r="T31" s="370"/>
      <c r="U31" s="370"/>
      <c r="V31" s="370"/>
      <c r="W31" s="370"/>
      <c r="X31" s="370"/>
      <c r="Z31" s="241"/>
      <c r="AA31" s="241"/>
    </row>
    <row r="32" s="289" customFormat="1" spans="1:27">
      <c r="A32" s="304"/>
      <c r="B32" s="304"/>
      <c r="C32" s="304"/>
      <c r="D32" s="304"/>
      <c r="E32" s="304"/>
      <c r="F32" s="227"/>
      <c r="G32" s="227"/>
      <c r="H32" s="317"/>
      <c r="I32" s="242"/>
      <c r="J32" s="349"/>
      <c r="K32" s="304"/>
      <c r="L32" s="304"/>
      <c r="M32" s="340"/>
      <c r="N32" s="273"/>
      <c r="O32" s="273"/>
      <c r="P32" s="341"/>
      <c r="R32" s="310"/>
      <c r="Z32" s="310"/>
      <c r="AA32" s="310"/>
    </row>
    <row r="33" s="289" customFormat="1" spans="1:27">
      <c r="A33" s="304"/>
      <c r="B33" s="304"/>
      <c r="C33" s="304"/>
      <c r="D33" s="304"/>
      <c r="E33" s="304"/>
      <c r="F33" s="227"/>
      <c r="G33" s="227"/>
      <c r="H33" s="317"/>
      <c r="I33" s="242"/>
      <c r="J33" s="349"/>
      <c r="K33" s="304"/>
      <c r="L33" s="304"/>
      <c r="M33" s="188"/>
      <c r="N33" s="273"/>
      <c r="O33" s="273"/>
      <c r="P33" s="341"/>
      <c r="R33" s="310"/>
      <c r="Z33" s="310"/>
      <c r="AA33" s="310"/>
    </row>
    <row r="34" s="289" customFormat="1" spans="1:27">
      <c r="A34" s="304"/>
      <c r="B34" s="304"/>
      <c r="C34" s="304"/>
      <c r="D34" s="304"/>
      <c r="E34" s="304"/>
      <c r="F34" s="227"/>
      <c r="G34" s="227"/>
      <c r="H34" s="317"/>
      <c r="I34" s="242"/>
      <c r="J34" s="349"/>
      <c r="K34" s="304"/>
      <c r="L34" s="304"/>
      <c r="M34" s="340"/>
      <c r="N34" s="273"/>
      <c r="O34" s="273"/>
      <c r="P34" s="341"/>
      <c r="R34" s="310"/>
      <c r="Z34" s="310"/>
      <c r="AA34" s="310"/>
    </row>
    <row r="35" s="289" customFormat="1" spans="1:27">
      <c r="A35" s="293"/>
      <c r="B35" s="293"/>
      <c r="C35" s="293"/>
      <c r="D35" s="293"/>
      <c r="E35" s="293"/>
      <c r="F35" s="318"/>
      <c r="G35" s="318"/>
      <c r="H35" s="317"/>
      <c r="I35" s="242"/>
      <c r="J35" s="349"/>
      <c r="K35" s="293"/>
      <c r="L35" s="293"/>
      <c r="M35" s="347"/>
      <c r="N35" s="273"/>
      <c r="O35" s="273"/>
      <c r="P35" s="302"/>
      <c r="Q35" s="292"/>
      <c r="R35" s="294"/>
      <c r="S35" s="292"/>
      <c r="T35" s="292"/>
      <c r="Z35" s="294"/>
      <c r="AA35" s="294"/>
    </row>
    <row r="36" s="288" customFormat="1" ht="13" spans="1:27">
      <c r="A36" s="319"/>
      <c r="B36" s="320"/>
      <c r="C36" s="320"/>
      <c r="D36" s="319"/>
      <c r="E36" s="320"/>
      <c r="F36" s="321"/>
      <c r="G36" s="322"/>
      <c r="H36" s="320"/>
      <c r="I36" s="320"/>
      <c r="J36" s="350"/>
      <c r="K36" s="320"/>
      <c r="L36" s="320"/>
      <c r="M36" s="351"/>
      <c r="N36" s="351"/>
      <c r="O36" s="351"/>
      <c r="P36" s="352"/>
      <c r="Q36" s="320"/>
      <c r="R36" s="377"/>
      <c r="S36" s="320"/>
      <c r="T36" s="320"/>
      <c r="U36" s="376"/>
      <c r="V36" s="376"/>
      <c r="W36" s="376"/>
      <c r="X36" s="376"/>
      <c r="Z36" s="377"/>
      <c r="AA36" s="377"/>
    </row>
    <row r="37" ht="13" spans="1:27">
      <c r="A37" s="239"/>
      <c r="B37" s="239"/>
      <c r="C37" s="239"/>
      <c r="D37" s="239"/>
      <c r="E37" s="239"/>
      <c r="F37" s="323"/>
      <c r="G37" s="324"/>
      <c r="H37" s="324"/>
      <c r="I37" s="324"/>
      <c r="J37" s="353"/>
      <c r="K37" s="353"/>
      <c r="L37" s="239"/>
      <c r="M37" s="354"/>
      <c r="N37" s="354"/>
      <c r="O37" s="354"/>
      <c r="P37" s="324"/>
      <c r="Q37" s="324"/>
      <c r="R37" s="324"/>
      <c r="S37" s="239"/>
      <c r="T37" s="355"/>
      <c r="U37" s="355"/>
      <c r="V37" s="355"/>
      <c r="W37" s="355"/>
      <c r="X37" s="355"/>
      <c r="Z37" s="324"/>
      <c r="AA37" s="324"/>
    </row>
    <row r="38" spans="1:27">
      <c r="A38" s="239"/>
      <c r="B38" s="239"/>
      <c r="C38" s="239"/>
      <c r="D38" s="239"/>
      <c r="E38" s="239"/>
      <c r="F38" s="324"/>
      <c r="G38" s="324"/>
      <c r="H38" s="324"/>
      <c r="I38" s="324"/>
      <c r="J38" s="353"/>
      <c r="K38" s="353"/>
      <c r="L38" s="239"/>
      <c r="M38" s="324"/>
      <c r="N38" s="324"/>
      <c r="O38" s="324"/>
      <c r="P38" s="324"/>
      <c r="Q38" s="324"/>
      <c r="R38" s="324"/>
      <c r="S38" s="239"/>
      <c r="T38" s="355"/>
      <c r="U38" s="355"/>
      <c r="V38" s="355"/>
      <c r="W38" s="355"/>
      <c r="X38" s="355"/>
      <c r="Z38" s="324"/>
      <c r="AA38" s="324"/>
    </row>
    <row r="39" spans="1:27">
      <c r="A39" s="239"/>
      <c r="B39" s="239"/>
      <c r="C39" s="239"/>
      <c r="D39" s="239"/>
      <c r="E39" s="239"/>
      <c r="F39" s="324"/>
      <c r="G39" s="324"/>
      <c r="H39" s="324"/>
      <c r="I39" s="324"/>
      <c r="J39" s="353"/>
      <c r="K39" s="324"/>
      <c r="L39" s="355"/>
      <c r="M39" s="324"/>
      <c r="N39" s="324"/>
      <c r="O39" s="324"/>
      <c r="P39" s="324"/>
      <c r="Q39" s="324"/>
      <c r="R39" s="324"/>
      <c r="S39" s="239"/>
      <c r="T39" s="355"/>
      <c r="U39" s="355"/>
      <c r="V39" s="355"/>
      <c r="W39" s="355"/>
      <c r="X39" s="355"/>
      <c r="Z39" s="324"/>
      <c r="AA39" s="324"/>
    </row>
    <row r="40" spans="1:26">
      <c r="A40" s="239"/>
      <c r="B40" s="246"/>
      <c r="C40" s="246"/>
      <c r="D40" s="246"/>
      <c r="E40" s="211"/>
      <c r="F40" s="211"/>
      <c r="G40" s="246"/>
      <c r="H40" s="246"/>
      <c r="I40" s="246"/>
      <c r="J40" s="345"/>
      <c r="K40" s="246"/>
      <c r="L40" s="279"/>
      <c r="M40" s="279"/>
      <c r="N40" s="279"/>
      <c r="O40" s="280"/>
      <c r="P40" s="245"/>
      <c r="Q40" s="248"/>
      <c r="R40" s="245"/>
      <c r="S40" s="245"/>
      <c r="Y40" s="248"/>
      <c r="Z40" s="248"/>
    </row>
    <row r="41" spans="1:26">
      <c r="A41" s="246"/>
      <c r="B41" s="246"/>
      <c r="C41" s="246"/>
      <c r="D41" s="246"/>
      <c r="E41" s="211"/>
      <c r="F41" s="211"/>
      <c r="G41" s="246"/>
      <c r="H41" s="246"/>
      <c r="I41" s="246"/>
      <c r="J41" s="345"/>
      <c r="K41" s="246"/>
      <c r="L41" s="279"/>
      <c r="M41" s="279"/>
      <c r="N41" s="279"/>
      <c r="O41" s="280"/>
      <c r="P41" s="245"/>
      <c r="Q41" s="248"/>
      <c r="R41" s="371"/>
      <c r="S41" s="371"/>
      <c r="Y41" s="160"/>
      <c r="Z41" s="160"/>
    </row>
    <row r="42" spans="1:16">
      <c r="A42" s="159"/>
      <c r="B42" s="45"/>
      <c r="C42" s="45"/>
      <c r="D42" s="45"/>
      <c r="E42" s="211"/>
      <c r="F42" s="211"/>
      <c r="G42" s="325"/>
      <c r="H42" s="236"/>
      <c r="I42" s="236"/>
      <c r="J42" s="236"/>
      <c r="K42" s="236"/>
      <c r="L42" s="236"/>
      <c r="M42" s="236"/>
      <c r="N42" s="356"/>
      <c r="O42" s="160"/>
      <c r="P42" s="236"/>
    </row>
    <row r="43" spans="1:16">
      <c r="A43" s="159"/>
      <c r="B43" s="45"/>
      <c r="C43" s="45"/>
      <c r="D43" s="45"/>
      <c r="E43" s="211"/>
      <c r="F43" s="211"/>
      <c r="G43" s="325"/>
      <c r="H43" s="236"/>
      <c r="I43" s="236"/>
      <c r="J43" s="236"/>
      <c r="K43" s="236"/>
      <c r="L43" s="236"/>
      <c r="M43" s="236"/>
      <c r="N43" s="356"/>
      <c r="O43" s="160"/>
      <c r="P43" s="236"/>
    </row>
    <row r="44" ht="13" spans="1:17">
      <c r="A44" s="193" t="s">
        <v>33</v>
      </c>
      <c r="B44" s="193"/>
      <c r="C44" s="194"/>
      <c r="D44" s="194"/>
      <c r="E44" s="194"/>
      <c r="F44" s="194"/>
      <c r="G44" s="194"/>
      <c r="H44" s="194"/>
      <c r="I44" s="194"/>
      <c r="P44" s="160"/>
      <c r="Q44" s="236"/>
    </row>
    <row r="45" ht="13" spans="1:17">
      <c r="A45" s="195" t="s">
        <v>34</v>
      </c>
      <c r="B45" s="195" t="s">
        <v>4</v>
      </c>
      <c r="C45" s="195" t="s">
        <v>35</v>
      </c>
      <c r="D45" s="195" t="s">
        <v>36</v>
      </c>
      <c r="E45" s="195" t="s">
        <v>37</v>
      </c>
      <c r="F45" s="195" t="s">
        <v>38</v>
      </c>
      <c r="G45" s="195" t="s">
        <v>39</v>
      </c>
      <c r="H45" s="195" t="s">
        <v>40</v>
      </c>
      <c r="I45" s="357"/>
      <c r="J45" s="358"/>
      <c r="P45" s="160"/>
      <c r="Q45" s="236"/>
    </row>
    <row r="46" ht="25.75" spans="1:16">
      <c r="A46" s="196" t="s">
        <v>41</v>
      </c>
      <c r="B46" s="196" t="s">
        <v>42</v>
      </c>
      <c r="C46" s="196" t="s">
        <v>43</v>
      </c>
      <c r="D46" s="196" t="s">
        <v>44</v>
      </c>
      <c r="E46" s="196" t="s">
        <v>45</v>
      </c>
      <c r="F46" s="196" t="s">
        <v>46</v>
      </c>
      <c r="G46" s="196" t="s">
        <v>47</v>
      </c>
      <c r="H46" s="196" t="s">
        <v>48</v>
      </c>
      <c r="I46" s="359"/>
      <c r="J46" s="360"/>
      <c r="M46" s="245"/>
      <c r="N46" s="245"/>
      <c r="O46" s="248"/>
      <c r="P46" s="236"/>
    </row>
    <row r="47" ht="15.5" spans="1:26">
      <c r="A47" s="197" t="s">
        <v>49</v>
      </c>
      <c r="B47" s="198" t="s">
        <v>149</v>
      </c>
      <c r="C47" s="197" t="s">
        <v>114</v>
      </c>
      <c r="D47" s="199" t="s">
        <v>52</v>
      </c>
      <c r="E47" s="326" t="s">
        <v>57</v>
      </c>
      <c r="F47" s="199" t="s">
        <v>54</v>
      </c>
      <c r="G47" s="199" t="s">
        <v>55</v>
      </c>
      <c r="H47" s="327"/>
      <c r="I47" s="327"/>
      <c r="J47" s="361"/>
      <c r="K47" s="362"/>
      <c r="Y47" s="45"/>
      <c r="Z47" s="45"/>
    </row>
    <row r="48" spans="1:13">
      <c r="A48" s="197" t="s">
        <v>49</v>
      </c>
      <c r="B48" s="198" t="s">
        <v>150</v>
      </c>
      <c r="C48" s="197" t="s">
        <v>116</v>
      </c>
      <c r="D48" s="199" t="s">
        <v>52</v>
      </c>
      <c r="E48" s="326" t="s">
        <v>57</v>
      </c>
      <c r="F48" s="199" t="s">
        <v>54</v>
      </c>
      <c r="G48" s="199" t="s">
        <v>55</v>
      </c>
      <c r="H48" s="198"/>
      <c r="I48" s="198"/>
      <c r="J48" s="363"/>
      <c r="K48" s="45"/>
      <c r="M48" s="245"/>
    </row>
    <row r="49" ht="14.5" spans="1:28">
      <c r="A49" s="197" t="s">
        <v>147</v>
      </c>
      <c r="B49" s="198"/>
      <c r="C49" s="198"/>
      <c r="D49" s="199"/>
      <c r="E49" s="326"/>
      <c r="F49" s="199"/>
      <c r="G49" s="199"/>
      <c r="H49" s="198"/>
      <c r="I49" s="198"/>
      <c r="J49" s="363"/>
      <c r="K49" s="45"/>
      <c r="M49" s="245"/>
      <c r="N49" s="364"/>
      <c r="O49" s="248"/>
      <c r="P49" s="236"/>
      <c r="Z49" s="365"/>
      <c r="AA49" s="365"/>
      <c r="AB49" s="365"/>
    </row>
    <row r="50" ht="15.5" spans="1:28">
      <c r="A50" s="197" t="s">
        <v>49</v>
      </c>
      <c r="B50" s="255" t="s">
        <v>151</v>
      </c>
      <c r="C50" s="255" t="s">
        <v>104</v>
      </c>
      <c r="D50" s="257" t="s">
        <v>52</v>
      </c>
      <c r="E50" s="326" t="s">
        <v>57</v>
      </c>
      <c r="F50" s="257" t="s">
        <v>54</v>
      </c>
      <c r="G50" s="199" t="s">
        <v>55</v>
      </c>
      <c r="H50" s="255"/>
      <c r="I50" s="255"/>
      <c r="J50" s="345"/>
      <c r="K50" s="246"/>
      <c r="M50" s="245"/>
      <c r="N50" s="364"/>
      <c r="O50" s="248"/>
      <c r="P50" s="236"/>
      <c r="Z50" s="365"/>
      <c r="AA50" s="365"/>
      <c r="AB50" s="365"/>
    </row>
    <row r="51" ht="14.5" spans="1:28">
      <c r="A51" s="197" t="s">
        <v>49</v>
      </c>
      <c r="B51" s="255" t="s">
        <v>152</v>
      </c>
      <c r="C51" s="255" t="s">
        <v>121</v>
      </c>
      <c r="D51" s="257" t="s">
        <v>52</v>
      </c>
      <c r="E51" s="326" t="s">
        <v>57</v>
      </c>
      <c r="F51" s="257" t="s">
        <v>54</v>
      </c>
      <c r="G51" s="199" t="s">
        <v>55</v>
      </c>
      <c r="H51" s="255"/>
      <c r="I51" s="255"/>
      <c r="J51" s="345"/>
      <c r="K51" s="246"/>
      <c r="M51" s="245"/>
      <c r="N51" s="364"/>
      <c r="O51" s="248"/>
      <c r="P51" s="236"/>
      <c r="Z51" s="365"/>
      <c r="AA51" s="365"/>
      <c r="AB51" s="365"/>
    </row>
    <row r="52" ht="14.5" spans="1:28">
      <c r="A52" s="197" t="s">
        <v>49</v>
      </c>
      <c r="B52" s="258" t="s">
        <v>153</v>
      </c>
      <c r="C52" s="258" t="s">
        <v>108</v>
      </c>
      <c r="D52" s="260" t="s">
        <v>52</v>
      </c>
      <c r="E52" s="326" t="s">
        <v>57</v>
      </c>
      <c r="F52" s="260" t="s">
        <v>54</v>
      </c>
      <c r="G52" s="199" t="s">
        <v>55</v>
      </c>
      <c r="H52" s="258"/>
      <c r="I52" s="255"/>
      <c r="J52" s="345"/>
      <c r="K52" s="246"/>
      <c r="M52" s="245"/>
      <c r="N52" s="364"/>
      <c r="O52" s="248"/>
      <c r="P52" s="236"/>
      <c r="Z52" s="365"/>
      <c r="AA52" s="365"/>
      <c r="AB52" s="365"/>
    </row>
    <row r="53" ht="14.5" spans="1:31">
      <c r="A53" s="197" t="s">
        <v>56</v>
      </c>
      <c r="B53" s="198" t="str">
        <f t="shared" ref="B53:B58" si="21">"P_"&amp;B47</f>
        <v>P_ESTCAESS101_24h</v>
      </c>
      <c r="C53" s="197" t="str">
        <f t="shared" ref="C53:C58" si="22">C47&amp;" (accompanying tech to represent power)"</f>
        <v>Diabatic CAES ELC Storage: DayNite---Compressed Air Energy Storage (accompanying tech to represent power)</v>
      </c>
      <c r="D53" s="199" t="s">
        <v>52</v>
      </c>
      <c r="E53" s="198" t="s">
        <v>57</v>
      </c>
      <c r="F53" s="199" t="s">
        <v>54</v>
      </c>
      <c r="G53" s="199" t="s">
        <v>55</v>
      </c>
      <c r="H53" s="194"/>
      <c r="I53" s="194"/>
      <c r="L53" s="212"/>
      <c r="N53" s="365"/>
      <c r="O53" s="365"/>
      <c r="P53" s="365"/>
      <c r="Q53" s="365"/>
      <c r="R53" s="365"/>
      <c r="S53" s="365"/>
      <c r="T53" s="365"/>
      <c r="U53" s="365"/>
      <c r="V53" s="365"/>
      <c r="W53" s="365"/>
      <c r="X53" s="365"/>
      <c r="Y53" s="365"/>
      <c r="Z53" s="365"/>
      <c r="AA53" s="365"/>
      <c r="AE53" s="365"/>
    </row>
    <row r="54" ht="14.5" spans="1:31">
      <c r="A54" s="197" t="s">
        <v>56</v>
      </c>
      <c r="B54" s="198" t="str">
        <f t="shared" si="21"/>
        <v>P_ESTCAESS102_24h</v>
      </c>
      <c r="C54" s="197" t="str">
        <f t="shared" si="22"/>
        <v>Adiabatic CAES ELC Storage: DayNite (accompanying tech to represent power)</v>
      </c>
      <c r="D54" s="199" t="s">
        <v>52</v>
      </c>
      <c r="E54" s="198" t="s">
        <v>57</v>
      </c>
      <c r="F54" s="199" t="s">
        <v>54</v>
      </c>
      <c r="G54" s="199" t="s">
        <v>55</v>
      </c>
      <c r="H54" s="198"/>
      <c r="I54" s="198"/>
      <c r="J54" s="363"/>
      <c r="P54" s="365"/>
      <c r="Q54" s="365"/>
      <c r="R54" s="365"/>
      <c r="S54" s="365"/>
      <c r="T54" s="365"/>
      <c r="U54" s="365"/>
      <c r="V54" s="365"/>
      <c r="W54" s="365"/>
      <c r="X54" s="365"/>
      <c r="Y54" s="365"/>
      <c r="Z54" s="365"/>
      <c r="AA54" s="365"/>
      <c r="AE54" s="365"/>
    </row>
    <row r="55" ht="14.5" spans="1:31">
      <c r="A55" s="197" t="s">
        <v>147</v>
      </c>
      <c r="B55" s="255"/>
      <c r="C55" s="256"/>
      <c r="D55" s="257"/>
      <c r="E55" s="255"/>
      <c r="F55" s="257"/>
      <c r="G55" s="199"/>
      <c r="H55" s="255"/>
      <c r="I55" s="255"/>
      <c r="J55" s="345"/>
      <c r="N55" s="365"/>
      <c r="O55" s="365"/>
      <c r="P55" s="365"/>
      <c r="Q55" s="365"/>
      <c r="R55" s="365"/>
      <c r="S55" s="365"/>
      <c r="T55" s="365"/>
      <c r="U55" s="365"/>
      <c r="V55" s="365"/>
      <c r="W55" s="365"/>
      <c r="X55" s="365"/>
      <c r="Y55" s="365"/>
      <c r="Z55" s="365"/>
      <c r="AA55" s="365"/>
      <c r="AE55" s="365"/>
    </row>
    <row r="56" ht="14.5" spans="1:31">
      <c r="A56" s="197" t="s">
        <v>56</v>
      </c>
      <c r="B56" s="328" t="str">
        <f t="shared" si="21"/>
        <v>P_ESTBATS101_24h</v>
      </c>
      <c r="C56" s="328" t="str">
        <f t="shared" si="22"/>
        <v>Battery (Lead-acid) Bulk ELC Storage: DayNite (accompanying tech to represent power)</v>
      </c>
      <c r="D56" s="257" t="s">
        <v>52</v>
      </c>
      <c r="E56" s="255" t="s">
        <v>57</v>
      </c>
      <c r="F56" s="257" t="s">
        <v>54</v>
      </c>
      <c r="G56" s="199" t="s">
        <v>55</v>
      </c>
      <c r="H56" s="255"/>
      <c r="I56" s="255"/>
      <c r="J56" s="345"/>
      <c r="N56" s="365"/>
      <c r="O56" s="365"/>
      <c r="P56" s="365"/>
      <c r="Q56" s="365"/>
      <c r="R56" s="365"/>
      <c r="S56" s="365"/>
      <c r="T56" s="365"/>
      <c r="U56" s="365"/>
      <c r="V56" s="365"/>
      <c r="W56" s="365"/>
      <c r="X56" s="365"/>
      <c r="Y56" s="365"/>
      <c r="Z56" s="365"/>
      <c r="AA56" s="365"/>
      <c r="AE56" s="365"/>
    </row>
    <row r="57" ht="14.5" spans="1:31">
      <c r="A57" s="197" t="s">
        <v>56</v>
      </c>
      <c r="B57" s="328" t="str">
        <f t="shared" si="21"/>
        <v>P_ESTBATS102_24h</v>
      </c>
      <c r="C57" s="328" t="str">
        <f t="shared" si="22"/>
        <v>Battery (Li-ion) Bulk ELC Storage: DayNite: 4hour duration (accompanying tech to represent power)</v>
      </c>
      <c r="D57" s="257" t="s">
        <v>52</v>
      </c>
      <c r="E57" s="255" t="s">
        <v>57</v>
      </c>
      <c r="F57" s="257" t="s">
        <v>54</v>
      </c>
      <c r="G57" s="199" t="s">
        <v>55</v>
      </c>
      <c r="H57" s="255"/>
      <c r="I57" s="255"/>
      <c r="J57" s="345"/>
      <c r="N57" s="365"/>
      <c r="O57" s="365"/>
      <c r="P57" s="365"/>
      <c r="Q57" s="365"/>
      <c r="R57" s="365"/>
      <c r="S57" s="365"/>
      <c r="T57" s="365"/>
      <c r="U57" s="365"/>
      <c r="V57" s="365"/>
      <c r="W57" s="365"/>
      <c r="X57" s="365"/>
      <c r="Y57" s="365"/>
      <c r="Z57" s="365"/>
      <c r="AA57" s="365"/>
      <c r="AE57" s="365"/>
    </row>
    <row r="58" ht="14.5" spans="1:31">
      <c r="A58" s="197" t="s">
        <v>56</v>
      </c>
      <c r="B58" s="328" t="str">
        <f t="shared" si="21"/>
        <v>P_ESTBATS103_24h</v>
      </c>
      <c r="C58" s="328" t="str">
        <f t="shared" si="22"/>
        <v>Battery (NaS) Bulk ELC Storage: DayNite (accompanying tech to represent power)</v>
      </c>
      <c r="D58" s="257" t="s">
        <v>52</v>
      </c>
      <c r="E58" s="255" t="s">
        <v>57</v>
      </c>
      <c r="F58" s="257" t="s">
        <v>54</v>
      </c>
      <c r="G58" s="199" t="s">
        <v>55</v>
      </c>
      <c r="H58" s="255"/>
      <c r="I58" s="255"/>
      <c r="J58" s="345"/>
      <c r="N58" s="365"/>
      <c r="O58" s="365"/>
      <c r="P58" s="365"/>
      <c r="Q58" s="365"/>
      <c r="R58" s="365"/>
      <c r="S58" s="365"/>
      <c r="T58" s="365"/>
      <c r="U58" s="365"/>
      <c r="V58" s="365"/>
      <c r="W58" s="365"/>
      <c r="X58" s="365"/>
      <c r="Y58" s="365"/>
      <c r="Z58" s="365"/>
      <c r="AA58" s="365"/>
      <c r="AE58" s="365"/>
    </row>
    <row r="59" ht="14.5" spans="1:31">
      <c r="A59" s="329"/>
      <c r="B59" s="198"/>
      <c r="C59" s="197"/>
      <c r="D59" s="199"/>
      <c r="E59" s="198"/>
      <c r="F59" s="199"/>
      <c r="G59" s="257"/>
      <c r="H59" s="255"/>
      <c r="I59" s="255"/>
      <c r="J59" s="345"/>
      <c r="N59" s="365"/>
      <c r="O59" s="365"/>
      <c r="P59" s="365"/>
      <c r="Q59" s="365"/>
      <c r="R59" s="365"/>
      <c r="S59" s="365"/>
      <c r="T59" s="365"/>
      <c r="U59" s="365"/>
      <c r="V59" s="365"/>
      <c r="W59" s="365"/>
      <c r="X59" s="365"/>
      <c r="Y59" s="365"/>
      <c r="Z59" s="365"/>
      <c r="AA59" s="365"/>
      <c r="AE59" s="365"/>
    </row>
    <row r="60" ht="14.5" spans="1:31">
      <c r="A60" s="329"/>
      <c r="B60" s="255"/>
      <c r="C60" s="256"/>
      <c r="D60" s="257"/>
      <c r="E60" s="255"/>
      <c r="F60" s="257"/>
      <c r="G60" s="257"/>
      <c r="H60" s="255"/>
      <c r="I60" s="255"/>
      <c r="J60" s="345"/>
      <c r="N60" s="365"/>
      <c r="O60" s="365"/>
      <c r="P60" s="365"/>
      <c r="Q60" s="365"/>
      <c r="R60" s="365"/>
      <c r="S60" s="365"/>
      <c r="T60" s="365"/>
      <c r="U60" s="365"/>
      <c r="V60" s="365"/>
      <c r="W60" s="365"/>
      <c r="X60" s="365"/>
      <c r="Y60" s="365"/>
      <c r="Z60" s="365"/>
      <c r="AA60" s="365"/>
      <c r="AE60" s="365"/>
    </row>
    <row r="61" ht="14.5" spans="1:31">
      <c r="A61" s="329"/>
      <c r="B61" s="328"/>
      <c r="C61" s="328"/>
      <c r="D61" s="257"/>
      <c r="E61" s="255"/>
      <c r="F61" s="257"/>
      <c r="G61" s="257"/>
      <c r="H61" s="255"/>
      <c r="I61" s="255"/>
      <c r="J61" s="345"/>
      <c r="AB61" s="365"/>
      <c r="AE61" s="365"/>
    </row>
    <row r="62" ht="14.5" spans="1:31">
      <c r="A62" s="330"/>
      <c r="B62" s="331"/>
      <c r="C62" s="331"/>
      <c r="D62" s="260"/>
      <c r="E62" s="258"/>
      <c r="F62" s="260"/>
      <c r="G62" s="260"/>
      <c r="H62" s="258"/>
      <c r="I62" s="255"/>
      <c r="J62" s="345"/>
      <c r="AB62" s="365"/>
      <c r="AE62" s="365"/>
    </row>
    <row r="63" ht="14.5" spans="1:28">
      <c r="A63" s="295"/>
      <c r="B63" s="295"/>
      <c r="C63" s="295"/>
      <c r="D63" s="332"/>
      <c r="E63" s="295"/>
      <c r="F63" s="332"/>
      <c r="G63" s="333"/>
      <c r="H63" s="333"/>
      <c r="I63" s="262"/>
      <c r="J63" s="366"/>
      <c r="AB63" s="365"/>
    </row>
    <row r="64" ht="14.5" spans="1:28">
      <c r="A64" s="255"/>
      <c r="B64" s="194"/>
      <c r="C64" s="194"/>
      <c r="D64" s="257"/>
      <c r="E64" s="194"/>
      <c r="F64" s="257"/>
      <c r="G64" s="194"/>
      <c r="H64" s="194"/>
      <c r="I64" s="194"/>
      <c r="AB64" s="365"/>
    </row>
    <row r="65" ht="14.5" spans="1:28">
      <c r="A65" s="198"/>
      <c r="B65" s="206"/>
      <c r="C65" s="206"/>
      <c r="D65" s="198"/>
      <c r="E65" s="198"/>
      <c r="F65" s="198"/>
      <c r="G65" s="199"/>
      <c r="H65" s="198"/>
      <c r="I65" s="198"/>
      <c r="J65" s="363"/>
      <c r="K65" s="45"/>
      <c r="AB65" s="365"/>
    </row>
    <row r="66" ht="14.5" spans="1:28">
      <c r="A66" s="198"/>
      <c r="B66" s="206"/>
      <c r="C66" s="206"/>
      <c r="D66" s="198"/>
      <c r="E66" s="198"/>
      <c r="F66" s="198"/>
      <c r="G66" s="199"/>
      <c r="H66" s="198"/>
      <c r="I66" s="198"/>
      <c r="J66" s="363"/>
      <c r="K66" s="45"/>
      <c r="AB66" s="365"/>
    </row>
    <row r="67" ht="14.5" spans="1:28">
      <c r="A67" s="45"/>
      <c r="B67" s="37"/>
      <c r="C67" s="37"/>
      <c r="D67" s="45"/>
      <c r="E67" s="45"/>
      <c r="F67" s="45"/>
      <c r="G67" s="159"/>
      <c r="H67" s="45"/>
      <c r="I67" s="45"/>
      <c r="J67" s="363"/>
      <c r="K67" s="45"/>
      <c r="AB67" s="365"/>
    </row>
    <row r="68" ht="14.5" spans="1:28">
      <c r="A68" s="193" t="s">
        <v>61</v>
      </c>
      <c r="B68" s="206"/>
      <c r="C68" s="206"/>
      <c r="D68" s="206"/>
      <c r="E68" s="206"/>
      <c r="F68" s="206"/>
      <c r="G68" s="206"/>
      <c r="H68" s="206"/>
      <c r="I68" s="206"/>
      <c r="J68" s="77"/>
      <c r="K68" s="45"/>
      <c r="AB68" s="365"/>
    </row>
    <row r="69" ht="14.5" spans="1:28">
      <c r="A69" s="207" t="s">
        <v>62</v>
      </c>
      <c r="B69" s="207" t="s">
        <v>63</v>
      </c>
      <c r="C69" s="207" t="s">
        <v>64</v>
      </c>
      <c r="D69" s="208" t="s">
        <v>65</v>
      </c>
      <c r="E69" s="208" t="s">
        <v>66</v>
      </c>
      <c r="F69" s="208" t="s">
        <v>67</v>
      </c>
      <c r="G69" s="208" t="s">
        <v>68</v>
      </c>
      <c r="H69" s="208" t="s">
        <v>69</v>
      </c>
      <c r="I69" s="380"/>
      <c r="J69" s="381"/>
      <c r="K69" s="45"/>
      <c r="AB69" s="365"/>
    </row>
    <row r="70" ht="25.75" spans="1:28">
      <c r="A70" s="209" t="s">
        <v>70</v>
      </c>
      <c r="B70" s="209" t="s">
        <v>71</v>
      </c>
      <c r="C70" s="209" t="s">
        <v>72</v>
      </c>
      <c r="D70" s="209" t="s">
        <v>65</v>
      </c>
      <c r="E70" s="209" t="s">
        <v>73</v>
      </c>
      <c r="F70" s="209" t="s">
        <v>74</v>
      </c>
      <c r="G70" s="209" t="s">
        <v>75</v>
      </c>
      <c r="H70" s="209" t="s">
        <v>76</v>
      </c>
      <c r="I70" s="359"/>
      <c r="J70" s="360"/>
      <c r="K70" s="45"/>
      <c r="N70" s="45"/>
      <c r="O70" s="45"/>
      <c r="P70" s="45"/>
      <c r="Q70" s="159"/>
      <c r="R70" s="45"/>
      <c r="AB70" s="365"/>
    </row>
    <row r="71" ht="14.5" spans="1:28">
      <c r="A71" s="198" t="s">
        <v>77</v>
      </c>
      <c r="B71" s="198" t="str">
        <f t="shared" ref="B71:B76" si="23">"AUX_"&amp;B47</f>
        <v>AUX_ESTCAESS101_24h</v>
      </c>
      <c r="C71" s="198" t="str">
        <f t="shared" ref="C71:C76" si="24">"Auxiliary input for "&amp;C47</f>
        <v>Auxiliary input for Diabatic CAES ELC Storage: DayNite---Compressed Air Energy Storage</v>
      </c>
      <c r="D71" s="198" t="s">
        <v>52</v>
      </c>
      <c r="E71" s="255" t="s">
        <v>78</v>
      </c>
      <c r="F71" s="198" t="s">
        <v>54</v>
      </c>
      <c r="G71" s="198"/>
      <c r="H71" s="198"/>
      <c r="I71" s="198"/>
      <c r="J71" s="363"/>
      <c r="K71" s="45"/>
      <c r="N71" s="45"/>
      <c r="O71" s="45"/>
      <c r="P71" s="45"/>
      <c r="Q71" s="159"/>
      <c r="R71" s="45"/>
      <c r="AB71" s="365"/>
    </row>
    <row r="72" ht="14.5" spans="1:28">
      <c r="A72" s="198" t="s">
        <v>77</v>
      </c>
      <c r="B72" s="198" t="str">
        <f t="shared" si="23"/>
        <v>AUX_ESTCAESS102_24h</v>
      </c>
      <c r="C72" s="198" t="str">
        <f t="shared" si="24"/>
        <v>Auxiliary input for Adiabatic CAES ELC Storage: DayNite</v>
      </c>
      <c r="D72" s="198" t="s">
        <v>52</v>
      </c>
      <c r="E72" s="255" t="s">
        <v>78</v>
      </c>
      <c r="F72" s="198" t="s">
        <v>54</v>
      </c>
      <c r="G72" s="198"/>
      <c r="H72" s="198"/>
      <c r="I72" s="198"/>
      <c r="J72" s="363"/>
      <c r="K72" s="45"/>
      <c r="N72" s="159"/>
      <c r="O72" s="159"/>
      <c r="P72" s="159"/>
      <c r="Q72" s="159"/>
      <c r="R72" s="159"/>
      <c r="AB72" s="365"/>
    </row>
    <row r="73" ht="14.5" spans="1:28">
      <c r="A73" s="198" t="s">
        <v>147</v>
      </c>
      <c r="B73" s="198"/>
      <c r="C73" s="198"/>
      <c r="D73" s="198"/>
      <c r="E73" s="255"/>
      <c r="F73" s="198"/>
      <c r="G73" s="198"/>
      <c r="H73" s="198"/>
      <c r="I73" s="198"/>
      <c r="J73" s="363"/>
      <c r="K73" s="45"/>
      <c r="N73" s="159"/>
      <c r="O73" s="159"/>
      <c r="P73" s="159"/>
      <c r="Q73" s="159"/>
      <c r="R73" s="159"/>
      <c r="AB73" s="365"/>
    </row>
    <row r="74" ht="14.5" spans="1:28">
      <c r="A74" s="198" t="s">
        <v>77</v>
      </c>
      <c r="B74" s="198" t="str">
        <f t="shared" si="23"/>
        <v>AUX_ESTBATS101_24h</v>
      </c>
      <c r="C74" s="198" t="str">
        <f t="shared" si="24"/>
        <v>Auxiliary input for Battery (Lead-acid) Bulk ELC Storage: DayNite</v>
      </c>
      <c r="D74" s="198" t="s">
        <v>52</v>
      </c>
      <c r="E74" s="255" t="s">
        <v>78</v>
      </c>
      <c r="F74" s="198" t="s">
        <v>54</v>
      </c>
      <c r="G74" s="198"/>
      <c r="H74" s="198"/>
      <c r="I74" s="198"/>
      <c r="J74" s="363"/>
      <c r="N74" s="159"/>
      <c r="O74" s="159"/>
      <c r="P74" s="159"/>
      <c r="Q74" s="159"/>
      <c r="R74" s="159"/>
      <c r="AB74" s="365"/>
    </row>
    <row r="75" ht="14.5" spans="1:28">
      <c r="A75" s="198" t="s">
        <v>77</v>
      </c>
      <c r="B75" s="198" t="str">
        <f t="shared" si="23"/>
        <v>AUX_ESTBATS102_24h</v>
      </c>
      <c r="C75" s="198" t="str">
        <f t="shared" si="24"/>
        <v>Auxiliary input for Battery (Li-ion) Bulk ELC Storage: DayNite: 4hour duration</v>
      </c>
      <c r="D75" s="198" t="s">
        <v>52</v>
      </c>
      <c r="E75" s="255" t="s">
        <v>78</v>
      </c>
      <c r="F75" s="198" t="s">
        <v>54</v>
      </c>
      <c r="G75" s="198"/>
      <c r="H75" s="198"/>
      <c r="I75" s="198"/>
      <c r="J75" s="363"/>
      <c r="N75" s="159"/>
      <c r="O75" s="159"/>
      <c r="P75" s="159"/>
      <c r="Q75" s="159"/>
      <c r="R75" s="159"/>
      <c r="AB75" s="365"/>
    </row>
    <row r="76" ht="14.5" spans="1:28">
      <c r="A76" s="198" t="s">
        <v>77</v>
      </c>
      <c r="B76" s="198" t="str">
        <f t="shared" si="23"/>
        <v>AUX_ESTBATS103_24h</v>
      </c>
      <c r="C76" s="198" t="str">
        <f t="shared" si="24"/>
        <v>Auxiliary input for Battery (NaS) Bulk ELC Storage: DayNite</v>
      </c>
      <c r="D76" s="198" t="s">
        <v>52</v>
      </c>
      <c r="E76" s="255" t="s">
        <v>78</v>
      </c>
      <c r="F76" s="198" t="s">
        <v>54</v>
      </c>
      <c r="G76" s="198"/>
      <c r="H76" s="198"/>
      <c r="I76" s="198"/>
      <c r="J76" s="363"/>
      <c r="N76" s="45"/>
      <c r="O76" s="45"/>
      <c r="P76" s="45"/>
      <c r="Q76" s="159"/>
      <c r="R76" s="45"/>
      <c r="S76" s="365"/>
      <c r="T76" s="365"/>
      <c r="U76" s="365"/>
      <c r="V76" s="365"/>
      <c r="W76" s="365"/>
      <c r="X76" s="365"/>
      <c r="Y76" s="365"/>
      <c r="Z76" s="365"/>
      <c r="AA76" s="365"/>
      <c r="AB76" s="365"/>
    </row>
    <row r="77" ht="14.5" spans="1:28">
      <c r="A77" s="198"/>
      <c r="B77" s="198"/>
      <c r="C77" s="198"/>
      <c r="D77" s="198"/>
      <c r="E77" s="255"/>
      <c r="F77" s="198"/>
      <c r="G77" s="198"/>
      <c r="H77" s="198"/>
      <c r="I77" s="198"/>
      <c r="J77" s="363"/>
      <c r="N77" s="45"/>
      <c r="O77" s="45"/>
      <c r="P77" s="45"/>
      <c r="Q77" s="159"/>
      <c r="R77" s="45"/>
      <c r="S77" s="365"/>
      <c r="T77" s="365"/>
      <c r="U77" s="365"/>
      <c r="V77" s="365"/>
      <c r="W77" s="365"/>
      <c r="X77" s="365"/>
      <c r="Y77" s="365"/>
      <c r="Z77" s="365"/>
      <c r="AA77" s="365"/>
      <c r="AB77" s="365"/>
    </row>
    <row r="78" ht="14.5" spans="1:25">
      <c r="A78" s="198"/>
      <c r="B78" s="198"/>
      <c r="C78" s="198"/>
      <c r="D78" s="198"/>
      <c r="E78" s="255"/>
      <c r="F78" s="198"/>
      <c r="G78" s="198"/>
      <c r="H78" s="198"/>
      <c r="I78" s="198"/>
      <c r="J78" s="363"/>
      <c r="N78" s="365"/>
      <c r="O78" s="365"/>
      <c r="P78" s="365"/>
      <c r="Q78" s="365"/>
      <c r="R78" s="365"/>
      <c r="S78" s="365"/>
      <c r="T78" s="365"/>
      <c r="U78" s="365"/>
      <c r="V78" s="365"/>
      <c r="W78" s="365"/>
      <c r="X78" s="365"/>
      <c r="Y78" s="365"/>
    </row>
    <row r="79" ht="14.5" spans="1:25">
      <c r="A79" s="198"/>
      <c r="B79" s="198"/>
      <c r="C79" s="198"/>
      <c r="D79" s="198"/>
      <c r="E79" s="255"/>
      <c r="F79" s="198"/>
      <c r="G79" s="198"/>
      <c r="H79" s="198"/>
      <c r="I79" s="198"/>
      <c r="J79" s="363"/>
      <c r="N79" s="365"/>
      <c r="O79" s="365"/>
      <c r="P79" s="365"/>
      <c r="Q79" s="365"/>
      <c r="R79" s="365"/>
      <c r="S79" s="365"/>
      <c r="T79" s="365"/>
      <c r="U79" s="365"/>
      <c r="V79" s="365"/>
      <c r="W79" s="365"/>
      <c r="X79" s="365"/>
      <c r="Y79" s="365"/>
    </row>
    <row r="80" ht="14.5" spans="1:25">
      <c r="A80" s="262"/>
      <c r="B80" s="255"/>
      <c r="C80" s="255"/>
      <c r="D80" s="255"/>
      <c r="E80" s="255"/>
      <c r="F80" s="255"/>
      <c r="G80" s="262"/>
      <c r="H80" s="262"/>
      <c r="I80" s="262"/>
      <c r="J80" s="366"/>
      <c r="N80" s="365"/>
      <c r="O80" s="365"/>
      <c r="P80" s="365"/>
      <c r="Q80" s="365"/>
      <c r="R80" s="365"/>
      <c r="S80" s="365"/>
      <c r="T80" s="365"/>
      <c r="U80" s="365"/>
      <c r="V80" s="365"/>
      <c r="W80" s="365"/>
      <c r="X80" s="365"/>
      <c r="Y80" s="365"/>
    </row>
    <row r="81" ht="14.5" spans="1:25">
      <c r="A81" s="262"/>
      <c r="C81" s="255"/>
      <c r="D81" s="255"/>
      <c r="E81" s="255"/>
      <c r="F81" s="255"/>
      <c r="G81" s="262"/>
      <c r="H81" s="262"/>
      <c r="I81" s="262"/>
      <c r="J81" s="366"/>
      <c r="N81" s="365"/>
      <c r="O81" s="365"/>
      <c r="P81" s="365"/>
      <c r="Q81" s="365"/>
      <c r="R81" s="365"/>
      <c r="S81" s="365"/>
      <c r="T81" s="365"/>
      <c r="U81" s="365"/>
      <c r="V81" s="365"/>
      <c r="W81" s="365"/>
      <c r="X81" s="365"/>
      <c r="Y81" s="365"/>
    </row>
    <row r="82" ht="14.5" spans="1:16">
      <c r="A82" s="333"/>
      <c r="B82" s="379"/>
      <c r="C82" s="379"/>
      <c r="D82" s="379"/>
      <c r="E82" s="265"/>
      <c r="F82" s="379"/>
      <c r="G82" s="379"/>
      <c r="H82" s="379"/>
      <c r="I82" s="365"/>
      <c r="J82" s="365"/>
      <c r="K82" s="365"/>
      <c r="L82" s="365"/>
      <c r="M82" s="365"/>
      <c r="N82" s="365"/>
      <c r="O82" s="365"/>
      <c r="P82" s="365"/>
    </row>
    <row r="86" spans="2:2">
      <c r="B86" s="255" t="s">
        <v>137</v>
      </c>
    </row>
    <row r="94" spans="1:11">
      <c r="A94" s="45"/>
      <c r="E94" s="159"/>
      <c r="F94" s="45"/>
      <c r="G94" s="45"/>
      <c r="H94" s="45"/>
      <c r="I94" s="45"/>
      <c r="J94" s="363"/>
      <c r="K94" s="45"/>
    </row>
    <row r="95" spans="1:11">
      <c r="A95" s="45"/>
      <c r="B95" s="45"/>
      <c r="C95" s="45"/>
      <c r="D95" s="45"/>
      <c r="E95" s="159"/>
      <c r="F95" s="45"/>
      <c r="G95" s="45"/>
      <c r="H95" s="45"/>
      <c r="I95" s="45"/>
      <c r="J95" s="363"/>
      <c r="K95" s="45"/>
    </row>
    <row r="102" s="305" customFormat="1" spans="1:25">
      <c r="A102" s="151"/>
      <c r="B102" s="151"/>
      <c r="C102" s="151"/>
      <c r="D102" s="151"/>
      <c r="E102" s="151"/>
      <c r="F102" s="151"/>
      <c r="G102" s="151"/>
      <c r="H102" s="151"/>
      <c r="I102" s="151"/>
      <c r="J102" s="237"/>
      <c r="K102" s="151"/>
      <c r="L102" s="151"/>
      <c r="M102" s="151"/>
      <c r="N102" s="151"/>
      <c r="O102" s="151"/>
      <c r="P102" s="151"/>
      <c r="Q102" s="151"/>
      <c r="R102" s="151"/>
      <c r="S102" s="151"/>
      <c r="T102" s="151"/>
      <c r="U102" s="151"/>
      <c r="V102" s="151"/>
      <c r="W102" s="151"/>
      <c r="X102" s="151"/>
      <c r="Y102" s="151"/>
    </row>
    <row r="103" s="306" customFormat="1" ht="15" customHeight="1" spans="1:25">
      <c r="A103" s="151"/>
      <c r="B103" s="151"/>
      <c r="C103" s="151"/>
      <c r="D103" s="151"/>
      <c r="E103" s="151"/>
      <c r="F103" s="151"/>
      <c r="G103" s="151"/>
      <c r="H103" s="151"/>
      <c r="I103" s="151"/>
      <c r="J103" s="237"/>
      <c r="K103" s="151"/>
      <c r="L103" s="151"/>
      <c r="M103" s="151"/>
      <c r="N103" s="151"/>
      <c r="O103" s="151"/>
      <c r="P103" s="151"/>
      <c r="Q103" s="151"/>
      <c r="R103" s="151"/>
      <c r="S103" s="151"/>
      <c r="T103" s="151"/>
      <c r="U103" s="151"/>
      <c r="V103" s="151"/>
      <c r="W103" s="151"/>
      <c r="X103" s="151"/>
      <c r="Y103" s="151"/>
    </row>
    <row r="104" s="307" customFormat="1" spans="1:25">
      <c r="A104" s="151"/>
      <c r="B104" s="151"/>
      <c r="C104" s="151"/>
      <c r="D104" s="151"/>
      <c r="E104" s="151"/>
      <c r="F104" s="151"/>
      <c r="G104" s="151"/>
      <c r="H104" s="151"/>
      <c r="I104" s="151"/>
      <c r="J104" s="237"/>
      <c r="K104" s="151"/>
      <c r="L104" s="151"/>
      <c r="M104" s="151"/>
      <c r="N104" s="151"/>
      <c r="O104" s="151"/>
      <c r="P104" s="151"/>
      <c r="Q104" s="151"/>
      <c r="R104" s="151"/>
      <c r="S104" s="151"/>
      <c r="T104" s="151"/>
      <c r="U104" s="151"/>
      <c r="V104" s="151"/>
      <c r="W104" s="151"/>
      <c r="X104" s="151"/>
      <c r="Y104" s="151"/>
    </row>
    <row r="105" s="307" customFormat="1" spans="1:25">
      <c r="A105" s="151"/>
      <c r="B105" s="151"/>
      <c r="C105" s="151"/>
      <c r="D105" s="151"/>
      <c r="E105" s="151"/>
      <c r="F105" s="151"/>
      <c r="G105" s="151"/>
      <c r="H105" s="151"/>
      <c r="I105" s="151"/>
      <c r="J105" s="237"/>
      <c r="K105" s="151"/>
      <c r="L105" s="151"/>
      <c r="M105" s="151"/>
      <c r="N105" s="151"/>
      <c r="O105" s="151"/>
      <c r="P105" s="151"/>
      <c r="Q105" s="151"/>
      <c r="R105" s="151"/>
      <c r="S105" s="151"/>
      <c r="T105" s="151"/>
      <c r="U105" s="151"/>
      <c r="V105" s="151"/>
      <c r="W105" s="151"/>
      <c r="X105" s="151"/>
      <c r="Y105" s="151"/>
    </row>
    <row r="108" spans="14:25">
      <c r="N108" s="305"/>
      <c r="O108" s="305"/>
      <c r="P108" s="305"/>
      <c r="Q108" s="305"/>
      <c r="R108" s="305"/>
      <c r="S108" s="305"/>
      <c r="T108" s="305"/>
      <c r="U108" s="305"/>
      <c r="V108" s="305"/>
      <c r="W108" s="305"/>
      <c r="X108" s="305"/>
      <c r="Y108" s="305"/>
    </row>
    <row r="109" ht="13" spans="14:25">
      <c r="N109" s="306"/>
      <c r="O109" s="306"/>
      <c r="P109" s="306"/>
      <c r="Q109" s="306"/>
      <c r="R109" s="306"/>
      <c r="S109" s="306"/>
      <c r="T109" s="306"/>
      <c r="U109" s="306"/>
      <c r="V109" s="306"/>
      <c r="W109" s="306"/>
      <c r="X109" s="306"/>
      <c r="Y109" s="306"/>
    </row>
    <row r="110" spans="13:25">
      <c r="M110" s="305"/>
      <c r="N110" s="307"/>
      <c r="O110" s="307"/>
      <c r="P110" s="307"/>
      <c r="Q110" s="307"/>
      <c r="R110" s="307"/>
      <c r="S110" s="307"/>
      <c r="T110" s="307"/>
      <c r="U110" s="307"/>
      <c r="V110" s="307"/>
      <c r="W110" s="307"/>
      <c r="X110" s="307"/>
      <c r="Y110" s="307"/>
    </row>
    <row r="111" ht="13" spans="1:25">
      <c r="A111" s="307"/>
      <c r="B111" s="307"/>
      <c r="C111" s="307"/>
      <c r="D111" s="307"/>
      <c r="E111" s="307"/>
      <c r="F111" s="307"/>
      <c r="G111" s="307"/>
      <c r="H111" s="307"/>
      <c r="I111" s="307"/>
      <c r="J111" s="382"/>
      <c r="K111" s="307"/>
      <c r="L111" s="307"/>
      <c r="M111" s="306"/>
      <c r="N111" s="307"/>
      <c r="O111" s="307"/>
      <c r="P111" s="307"/>
      <c r="Q111" s="307"/>
      <c r="R111" s="307"/>
      <c r="S111" s="307"/>
      <c r="T111" s="307"/>
      <c r="U111" s="307"/>
      <c r="V111" s="307"/>
      <c r="W111" s="307"/>
      <c r="X111" s="307"/>
      <c r="Y111" s="307"/>
    </row>
    <row r="112" spans="13:13">
      <c r="M112" s="307"/>
    </row>
    <row r="113" spans="13:13">
      <c r="M113" s="307"/>
    </row>
  </sheetData>
  <pageMargins left="0.7" right="0.7" top="0.75" bottom="0.75" header="0.3" footer="0.3"/>
  <pageSetup paperSize="9"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8"/>
  <sheetViews>
    <sheetView zoomScale="73" zoomScaleNormal="73" topLeftCell="J1" workbookViewId="0">
      <selection activeCell="R20" sqref="R20"/>
    </sheetView>
  </sheetViews>
  <sheetFormatPr defaultColWidth="11.4272727272727" defaultRowHeight="12.5"/>
  <cols>
    <col min="1" max="1" width="19.7090909090909" style="151" customWidth="1"/>
    <col min="2" max="2" width="16.5727272727273" style="151" customWidth="1"/>
    <col min="3" max="3" width="49.2818181818182" style="151" customWidth="1"/>
    <col min="4" max="4" width="16.8545454545455" style="151" customWidth="1"/>
    <col min="5" max="5" width="15.1363636363636" style="151" customWidth="1"/>
    <col min="6" max="16384" width="11.4272727272727" style="151"/>
  </cols>
  <sheetData>
    <row r="1" ht="23" spans="1:1">
      <c r="A1" s="150" t="s">
        <v>154</v>
      </c>
    </row>
    <row r="3" ht="13" spans="5:8">
      <c r="E3" s="153"/>
      <c r="G3" s="154"/>
      <c r="H3" s="154"/>
    </row>
    <row r="4" ht="25" spans="1:17">
      <c r="A4" s="155" t="s">
        <v>4</v>
      </c>
      <c r="B4" s="155" t="s">
        <v>5</v>
      </c>
      <c r="C4" s="155" t="s">
        <v>6</v>
      </c>
      <c r="D4" s="155" t="s">
        <v>7</v>
      </c>
      <c r="E4" s="155" t="s">
        <v>90</v>
      </c>
      <c r="F4" s="232" t="s">
        <v>91</v>
      </c>
      <c r="G4" s="232" t="s">
        <v>8</v>
      </c>
      <c r="H4" s="232" t="s">
        <v>9</v>
      </c>
      <c r="I4" s="232" t="s">
        <v>10</v>
      </c>
      <c r="J4" s="232" t="s">
        <v>18</v>
      </c>
      <c r="K4" s="232" t="s">
        <v>94</v>
      </c>
      <c r="L4" s="232" t="s">
        <v>19</v>
      </c>
      <c r="M4" s="232" t="s">
        <v>95</v>
      </c>
      <c r="N4" s="232" t="s">
        <v>96</v>
      </c>
      <c r="O4" s="232" t="s">
        <v>14</v>
      </c>
      <c r="P4" s="37" t="s">
        <v>17</v>
      </c>
      <c r="Q4" s="151" t="s">
        <v>155</v>
      </c>
    </row>
    <row r="5" ht="25.75" spans="1:15">
      <c r="A5" s="157" t="s">
        <v>20</v>
      </c>
      <c r="B5" s="157" t="s">
        <v>21</v>
      </c>
      <c r="C5" s="157" t="s">
        <v>22</v>
      </c>
      <c r="D5" s="157" t="s">
        <v>23</v>
      </c>
      <c r="E5" s="157" t="s">
        <v>100</v>
      </c>
      <c r="F5" s="158"/>
      <c r="G5" s="158" t="s">
        <v>24</v>
      </c>
      <c r="H5" s="158" t="s">
        <v>25</v>
      </c>
      <c r="I5" s="158"/>
      <c r="J5" s="158" t="s">
        <v>156</v>
      </c>
      <c r="K5" s="158" t="s">
        <v>156</v>
      </c>
      <c r="L5" s="158" t="s">
        <v>156</v>
      </c>
      <c r="M5" s="158" t="s">
        <v>157</v>
      </c>
      <c r="N5" s="158" t="s">
        <v>27</v>
      </c>
      <c r="O5" s="158" t="s">
        <v>158</v>
      </c>
    </row>
    <row r="6" spans="1:17">
      <c r="A6" s="159" t="str">
        <f>B22</f>
        <v>RSDBATS01</v>
      </c>
      <c r="B6" s="45" t="s">
        <v>30</v>
      </c>
      <c r="C6" s="45"/>
      <c r="D6" s="45" t="s">
        <v>159</v>
      </c>
      <c r="E6" s="45"/>
      <c r="F6" s="234">
        <v>2020</v>
      </c>
      <c r="G6" s="160">
        <f>'NOINPUT-Input_DATA'!E11</f>
        <v>8</v>
      </c>
      <c r="H6" s="161">
        <f>'NOINPUT-Input_DATA'!D11</f>
        <v>0.8</v>
      </c>
      <c r="I6" s="161"/>
      <c r="J6" s="162">
        <v>254.75806395</v>
      </c>
      <c r="K6" s="273">
        <f t="shared" ref="K6:K10" si="0">J6*0.4</f>
        <v>101.90322558</v>
      </c>
      <c r="L6" s="273">
        <f t="shared" ref="L6:L10" si="1">J6*0.25</f>
        <v>63.6895159875</v>
      </c>
      <c r="M6" s="210"/>
      <c r="N6" s="275"/>
      <c r="O6" s="276">
        <v>31.54</v>
      </c>
      <c r="Q6" s="151">
        <v>0</v>
      </c>
    </row>
    <row r="7" spans="1:15">
      <c r="A7" s="159"/>
      <c r="B7" s="45"/>
      <c r="C7" s="198" t="str">
        <f>B36</f>
        <v>AUX_RSDBATS01</v>
      </c>
      <c r="D7" s="45"/>
      <c r="E7" s="45">
        <f>ELC_BulkEES!$B$47</f>
        <v>0</v>
      </c>
      <c r="F7" s="234"/>
      <c r="G7" s="160"/>
      <c r="H7" s="161"/>
      <c r="I7" s="297"/>
      <c r="J7" s="162"/>
      <c r="K7" s="243"/>
      <c r="L7" s="243"/>
      <c r="M7" s="210"/>
      <c r="N7" s="275"/>
      <c r="O7" s="276"/>
    </row>
    <row r="8" spans="1:17">
      <c r="A8" s="238" t="str">
        <f>B23</f>
        <v>RSDBATS02</v>
      </c>
      <c r="B8" s="239" t="s">
        <v>30</v>
      </c>
      <c r="C8" s="239"/>
      <c r="D8" s="239" t="s">
        <v>159</v>
      </c>
      <c r="E8" s="239"/>
      <c r="F8" s="234">
        <v>2020</v>
      </c>
      <c r="G8" s="241">
        <f>'NOINPUT-Input_DATA'!E12</f>
        <v>10</v>
      </c>
      <c r="H8" s="242">
        <f>'NOINPUT-Input_DATA'!D12</f>
        <v>0.9</v>
      </c>
      <c r="I8" s="242"/>
      <c r="J8" s="273">
        <v>957.555176140351</v>
      </c>
      <c r="K8" s="273">
        <f t="shared" si="0"/>
        <v>383.02207045614</v>
      </c>
      <c r="L8" s="273">
        <f t="shared" si="1"/>
        <v>239.388794035088</v>
      </c>
      <c r="M8" s="274"/>
      <c r="N8" s="275"/>
      <c r="O8" s="282">
        <v>31.54</v>
      </c>
      <c r="Q8" s="151">
        <v>0</v>
      </c>
    </row>
    <row r="9" spans="1:15">
      <c r="A9" s="238"/>
      <c r="B9" s="239"/>
      <c r="C9" s="240" t="str">
        <f>"AUX_"&amp;A8</f>
        <v>AUX_RSDBATS02</v>
      </c>
      <c r="D9" s="239"/>
      <c r="E9" s="239">
        <f>ELC_BulkEES!$B$47</f>
        <v>0</v>
      </c>
      <c r="F9" s="290"/>
      <c r="G9" s="238"/>
      <c r="H9" s="238"/>
      <c r="I9" s="298"/>
      <c r="J9" s="238"/>
      <c r="K9" s="250"/>
      <c r="L9" s="250"/>
      <c r="M9" s="238"/>
      <c r="N9" s="299"/>
      <c r="O9" s="284"/>
    </row>
    <row r="10" spans="1:17">
      <c r="A10" s="159" t="str">
        <f>B24</f>
        <v>RSDBATS03</v>
      </c>
      <c r="B10" s="45" t="s">
        <v>30</v>
      </c>
      <c r="C10" s="45"/>
      <c r="D10" s="45" t="s">
        <v>159</v>
      </c>
      <c r="E10" s="45"/>
      <c r="F10" s="234">
        <v>2020</v>
      </c>
      <c r="G10" s="160">
        <f>'NOINPUT-Input_DATA'!E13</f>
        <v>10</v>
      </c>
      <c r="H10" s="161">
        <f>'NOINPUT-Input_DATA'!D13</f>
        <v>0.9</v>
      </c>
      <c r="I10" s="161"/>
      <c r="J10" s="162">
        <v>227.76154788096</v>
      </c>
      <c r="K10" s="273">
        <f t="shared" si="0"/>
        <v>91.104619152384</v>
      </c>
      <c r="L10" s="273">
        <f t="shared" si="1"/>
        <v>56.94038697024</v>
      </c>
      <c r="M10" s="210"/>
      <c r="N10" s="275"/>
      <c r="O10" s="276">
        <v>31.54</v>
      </c>
      <c r="Q10" s="151">
        <v>0</v>
      </c>
    </row>
    <row r="11" spans="1:15">
      <c r="A11" s="159"/>
      <c r="B11" s="45"/>
      <c r="C11" s="246" t="str">
        <f>"AUX_"&amp;A10</f>
        <v>AUX_RSDBATS03</v>
      </c>
      <c r="E11" s="151">
        <f>ELC_BulkEES!$B$47</f>
        <v>0</v>
      </c>
      <c r="F11" s="234"/>
      <c r="G11" s="160"/>
      <c r="H11" s="161"/>
      <c r="I11" s="297"/>
      <c r="J11" s="162"/>
      <c r="K11" s="162"/>
      <c r="L11" s="162"/>
      <c r="M11" s="210"/>
      <c r="N11" s="275"/>
      <c r="O11" s="276"/>
    </row>
    <row r="12" s="289" customFormat="1" ht="13" spans="1:18">
      <c r="A12" s="182" t="str">
        <f>B25</f>
        <v>P_RSDBATS01</v>
      </c>
      <c r="B12" s="182" t="s">
        <v>31</v>
      </c>
      <c r="C12" s="291"/>
      <c r="D12" s="182" t="str">
        <f>B36</f>
        <v>AUX_RSDBATS01</v>
      </c>
      <c r="E12" s="182"/>
      <c r="F12" s="184">
        <f>F6</f>
        <v>2020</v>
      </c>
      <c r="G12" s="184">
        <f>G6</f>
        <v>8</v>
      </c>
      <c r="H12" s="187"/>
      <c r="I12" s="184"/>
      <c r="J12" s="300"/>
      <c r="K12" s="300"/>
      <c r="L12" s="300"/>
      <c r="M12" s="226">
        <f>'NOINPUT-Input_DATA'!L11</f>
        <v>4.2</v>
      </c>
      <c r="N12" s="184"/>
      <c r="O12" s="184">
        <v>31.54</v>
      </c>
      <c r="P12" s="301">
        <v>1</v>
      </c>
      <c r="Q12" s="289">
        <v>0</v>
      </c>
      <c r="R12" s="304"/>
    </row>
    <row r="13" s="289" customFormat="1" ht="13" spans="1:18">
      <c r="A13" s="182" t="str">
        <f>B26</f>
        <v>P_RSDBATS02</v>
      </c>
      <c r="B13" s="182" t="s">
        <v>31</v>
      </c>
      <c r="C13" s="291"/>
      <c r="D13" s="182" t="str">
        <f>B37</f>
        <v>AUX_RSDBATS02</v>
      </c>
      <c r="E13" s="182"/>
      <c r="F13" s="184">
        <f>F8</f>
        <v>2020</v>
      </c>
      <c r="G13" s="184">
        <f>G8</f>
        <v>10</v>
      </c>
      <c r="H13" s="187"/>
      <c r="I13" s="184"/>
      <c r="J13" s="300"/>
      <c r="K13" s="300"/>
      <c r="L13" s="300"/>
      <c r="M13" s="226">
        <f>'NOINPUT-Input_DATA'!L12</f>
        <v>4.2</v>
      </c>
      <c r="N13" s="184"/>
      <c r="O13" s="184">
        <v>31.54</v>
      </c>
      <c r="P13" s="301">
        <v>1</v>
      </c>
      <c r="Q13" s="289">
        <v>0</v>
      </c>
      <c r="R13" s="304"/>
    </row>
    <row r="14" s="289" customFormat="1" ht="13" spans="1:18">
      <c r="A14" s="292" t="str">
        <f>B27</f>
        <v>P_RSDBATS03</v>
      </c>
      <c r="B14" s="292" t="s">
        <v>31</v>
      </c>
      <c r="C14" s="293"/>
      <c r="D14" s="292" t="str">
        <f>B38</f>
        <v>AUX_RSDBATS03</v>
      </c>
      <c r="E14" s="292"/>
      <c r="F14" s="294">
        <f>F10</f>
        <v>2020</v>
      </c>
      <c r="G14" s="294">
        <f>G10</f>
        <v>10</v>
      </c>
      <c r="H14" s="187"/>
      <c r="I14" s="294"/>
      <c r="J14" s="300"/>
      <c r="K14" s="300"/>
      <c r="L14" s="300"/>
      <c r="M14" s="302">
        <f>'NOINPUT-Input_DATA'!L13</f>
        <v>10.1</v>
      </c>
      <c r="N14" s="294"/>
      <c r="O14" s="294">
        <v>31.54</v>
      </c>
      <c r="P14" s="301">
        <v>1</v>
      </c>
      <c r="Q14" s="289">
        <v>0</v>
      </c>
      <c r="R14" s="304"/>
    </row>
    <row r="15" ht="27.75" customHeight="1" spans="6:6">
      <c r="F15" s="290"/>
    </row>
    <row r="16" ht="14.25" customHeight="1" spans="1:6">
      <c r="A16" s="151" t="s">
        <v>160</v>
      </c>
      <c r="F16" s="290"/>
    </row>
    <row r="17" spans="1:19">
      <c r="A17" s="260" t="str">
        <f>B30</f>
        <v>EUPVSOLRS01</v>
      </c>
      <c r="B17" s="70" t="s">
        <v>161</v>
      </c>
      <c r="C17" s="70"/>
      <c r="D17" s="70" t="s">
        <v>30</v>
      </c>
      <c r="E17" s="231"/>
      <c r="F17" s="254">
        <v>2020</v>
      </c>
      <c r="G17" s="177">
        <v>30</v>
      </c>
      <c r="H17" s="180">
        <v>0.9</v>
      </c>
      <c r="I17" s="180"/>
      <c r="J17" s="181">
        <v>957.555176140351</v>
      </c>
      <c r="K17" s="181"/>
      <c r="L17" s="181">
        <v>313.242783684211</v>
      </c>
      <c r="M17" s="221"/>
      <c r="N17" s="177"/>
      <c r="O17" s="303">
        <v>0.0036</v>
      </c>
      <c r="S17" s="151" t="s">
        <v>162</v>
      </c>
    </row>
    <row r="18" ht="27.75" customHeight="1"/>
    <row r="19" ht="27.75" customHeight="1" spans="1:8">
      <c r="A19" s="193"/>
      <c r="B19" s="193"/>
      <c r="C19" s="194"/>
      <c r="D19" s="194"/>
      <c r="E19" s="194"/>
      <c r="F19" s="194"/>
      <c r="G19" s="194"/>
      <c r="H19" s="194"/>
    </row>
    <row r="20" ht="27.75" customHeight="1" spans="1:8">
      <c r="A20" s="195" t="s">
        <v>34</v>
      </c>
      <c r="B20" s="195" t="s">
        <v>4</v>
      </c>
      <c r="C20" s="195" t="s">
        <v>35</v>
      </c>
      <c r="D20" s="195" t="s">
        <v>36</v>
      </c>
      <c r="E20" s="195" t="s">
        <v>37</v>
      </c>
      <c r="F20" s="195" t="s">
        <v>38</v>
      </c>
      <c r="G20" s="195" t="s">
        <v>39</v>
      </c>
      <c r="H20" s="195" t="s">
        <v>40</v>
      </c>
    </row>
    <row r="21" ht="27.75" customHeight="1" spans="1:8">
      <c r="A21" s="196" t="s">
        <v>41</v>
      </c>
      <c r="B21" s="196" t="s">
        <v>42</v>
      </c>
      <c r="C21" s="196" t="s">
        <v>43</v>
      </c>
      <c r="D21" s="196" t="s">
        <v>44</v>
      </c>
      <c r="E21" s="196" t="s">
        <v>45</v>
      </c>
      <c r="F21" s="196" t="s">
        <v>46</v>
      </c>
      <c r="G21" s="196" t="s">
        <v>47</v>
      </c>
      <c r="H21" s="196" t="s">
        <v>48</v>
      </c>
    </row>
    <row r="22" spans="1:8">
      <c r="A22" s="197" t="s">
        <v>49</v>
      </c>
      <c r="B22" s="198" t="s">
        <v>163</v>
      </c>
      <c r="C22" s="197" t="s">
        <v>164</v>
      </c>
      <c r="D22" s="199" t="s">
        <v>52</v>
      </c>
      <c r="E22" s="198" t="s">
        <v>60</v>
      </c>
      <c r="F22" s="199" t="s">
        <v>54</v>
      </c>
      <c r="G22" s="199" t="s">
        <v>55</v>
      </c>
      <c r="H22" s="198"/>
    </row>
    <row r="23" spans="1:8">
      <c r="A23" s="197" t="s">
        <v>49</v>
      </c>
      <c r="B23" s="198" t="s">
        <v>165</v>
      </c>
      <c r="C23" s="197" t="s">
        <v>166</v>
      </c>
      <c r="D23" s="199" t="s">
        <v>52</v>
      </c>
      <c r="E23" s="198" t="s">
        <v>60</v>
      </c>
      <c r="F23" s="199" t="s">
        <v>54</v>
      </c>
      <c r="G23" s="199" t="s">
        <v>55</v>
      </c>
      <c r="H23" s="198"/>
    </row>
    <row r="24" spans="1:8">
      <c r="A24" s="197" t="s">
        <v>49</v>
      </c>
      <c r="B24" s="198" t="s">
        <v>167</v>
      </c>
      <c r="C24" s="197" t="s">
        <v>168</v>
      </c>
      <c r="D24" s="199" t="s">
        <v>52</v>
      </c>
      <c r="E24" s="198" t="s">
        <v>60</v>
      </c>
      <c r="F24" s="199" t="s">
        <v>54</v>
      </c>
      <c r="G24" s="199" t="s">
        <v>55</v>
      </c>
      <c r="H24" s="198"/>
    </row>
    <row r="25" ht="25" spans="1:8">
      <c r="A25" s="197" t="s">
        <v>56</v>
      </c>
      <c r="B25" s="198" t="str">
        <f>"P_"&amp;B22</f>
        <v>P_RSDBATS01</v>
      </c>
      <c r="C25" s="263" t="str">
        <f>C22&amp;" (accompanying tech to represent power)"</f>
        <v>RSD - Battery (Lead-acid) ELC Storage: DayNite (accompanying tech to represent power)</v>
      </c>
      <c r="D25" s="199" t="s">
        <v>52</v>
      </c>
      <c r="E25" s="198" t="s">
        <v>57</v>
      </c>
      <c r="F25" s="199" t="s">
        <v>54</v>
      </c>
      <c r="G25" s="199" t="s">
        <v>55</v>
      </c>
      <c r="H25" s="198"/>
    </row>
    <row r="26" ht="25" spans="1:8">
      <c r="A26" s="197" t="s">
        <v>56</v>
      </c>
      <c r="B26" s="198" t="str">
        <f>"P_"&amp;B23</f>
        <v>P_RSDBATS02</v>
      </c>
      <c r="C26" s="263" t="str">
        <f>C23&amp;" (accompanying tech to represent power)"</f>
        <v>RSD - Battery (Li-ion) ELC Storage: DayNite (accompanying tech to represent power)</v>
      </c>
      <c r="D26" s="199" t="s">
        <v>52</v>
      </c>
      <c r="E26" s="198" t="s">
        <v>57</v>
      </c>
      <c r="F26" s="199" t="s">
        <v>54</v>
      </c>
      <c r="G26" s="199" t="s">
        <v>55</v>
      </c>
      <c r="H26" s="198"/>
    </row>
    <row r="27" ht="25" spans="1:8">
      <c r="A27" s="197" t="s">
        <v>56</v>
      </c>
      <c r="B27" s="198" t="str">
        <f>"P_"&amp;B24</f>
        <v>P_RSDBATS03</v>
      </c>
      <c r="C27" s="263" t="str">
        <f>C24&amp;" (accompanying tech to represent power)"</f>
        <v>RSD - Battery (NaNiCl ZEBRA) ELC Storage: DayNite (accompanying tech to represent power)</v>
      </c>
      <c r="D27" s="199" t="s">
        <v>52</v>
      </c>
      <c r="E27" s="198" t="s">
        <v>57</v>
      </c>
      <c r="F27" s="199" t="s">
        <v>54</v>
      </c>
      <c r="G27" s="199" t="s">
        <v>55</v>
      </c>
      <c r="H27" s="198"/>
    </row>
    <row r="28" spans="1:8">
      <c r="A28" s="262"/>
      <c r="B28" s="255"/>
      <c r="C28" s="261"/>
      <c r="D28" s="257"/>
      <c r="E28" s="255"/>
      <c r="F28" s="257"/>
      <c r="G28" s="199"/>
      <c r="H28" s="262"/>
    </row>
    <row r="29" spans="7:7">
      <c r="G29" s="199"/>
    </row>
    <row r="30" spans="1:8">
      <c r="A30" s="295" t="s">
        <v>169</v>
      </c>
      <c r="B30" s="296" t="s">
        <v>170</v>
      </c>
      <c r="C30" s="296" t="s">
        <v>171</v>
      </c>
      <c r="D30" s="295" t="s">
        <v>52</v>
      </c>
      <c r="E30" s="295" t="s">
        <v>57</v>
      </c>
      <c r="F30" s="295" t="s">
        <v>54</v>
      </c>
      <c r="G30" s="295" t="s">
        <v>55</v>
      </c>
      <c r="H30" s="295"/>
    </row>
    <row r="31" spans="1:8">
      <c r="A31" s="255"/>
      <c r="B31" s="266"/>
      <c r="C31" s="266"/>
      <c r="D31" s="255"/>
      <c r="E31" s="255"/>
      <c r="F31" s="255"/>
      <c r="G31" s="255"/>
      <c r="H31" s="255"/>
    </row>
    <row r="33" ht="13" spans="1:8">
      <c r="A33" s="193"/>
      <c r="B33" s="206"/>
      <c r="C33" s="206"/>
      <c r="D33" s="206"/>
      <c r="E33" s="206"/>
      <c r="F33" s="206"/>
      <c r="G33" s="206"/>
      <c r="H33" s="206"/>
    </row>
    <row r="34" ht="13" spans="1:8">
      <c r="A34" s="207" t="s">
        <v>62</v>
      </c>
      <c r="B34" s="207" t="s">
        <v>63</v>
      </c>
      <c r="C34" s="207" t="s">
        <v>64</v>
      </c>
      <c r="D34" s="208" t="s">
        <v>65</v>
      </c>
      <c r="E34" s="208" t="s">
        <v>66</v>
      </c>
      <c r="F34" s="208" t="s">
        <v>67</v>
      </c>
      <c r="G34" s="208" t="s">
        <v>68</v>
      </c>
      <c r="H34" s="208" t="s">
        <v>69</v>
      </c>
    </row>
    <row r="35" ht="38.25" spans="1:8">
      <c r="A35" s="209" t="s">
        <v>70</v>
      </c>
      <c r="B35" s="209" t="s">
        <v>71</v>
      </c>
      <c r="C35" s="209" t="s">
        <v>72</v>
      </c>
      <c r="D35" s="209" t="s">
        <v>65</v>
      </c>
      <c r="E35" s="209" t="s">
        <v>73</v>
      </c>
      <c r="F35" s="209" t="s">
        <v>74</v>
      </c>
      <c r="G35" s="209" t="s">
        <v>75</v>
      </c>
      <c r="H35" s="209" t="s">
        <v>76</v>
      </c>
    </row>
    <row r="36" ht="25.75" spans="1:8">
      <c r="A36" s="267" t="s">
        <v>77</v>
      </c>
      <c r="B36" s="198" t="str">
        <f>"AUX_"&amp;B22</f>
        <v>AUX_RSDBATS01</v>
      </c>
      <c r="C36" s="268" t="str">
        <f>"Auxiliary input for "&amp;C22</f>
        <v>Auxiliary input for RSD - Battery (Lead-acid) ELC Storage: DayNite</v>
      </c>
      <c r="D36" s="198" t="s">
        <v>52</v>
      </c>
      <c r="E36" s="202" t="s">
        <v>78</v>
      </c>
      <c r="F36" s="198" t="s">
        <v>54</v>
      </c>
      <c r="G36" s="194"/>
      <c r="H36" s="194"/>
    </row>
    <row r="37" ht="25.75" spans="1:8">
      <c r="A37" s="267" t="s">
        <v>77</v>
      </c>
      <c r="B37" s="198" t="str">
        <f>"AUX_"&amp;B23</f>
        <v>AUX_RSDBATS02</v>
      </c>
      <c r="C37" s="268" t="str">
        <f>"Auxiliary input for "&amp;C23</f>
        <v>Auxiliary input for RSD - Battery (Li-ion) ELC Storage: DayNite</v>
      </c>
      <c r="D37" s="198" t="s">
        <v>52</v>
      </c>
      <c r="E37" s="202" t="s">
        <v>78</v>
      </c>
      <c r="F37" s="198" t="s">
        <v>54</v>
      </c>
      <c r="G37" s="194"/>
      <c r="H37" s="194"/>
    </row>
    <row r="38" ht="25" spans="1:8">
      <c r="A38" s="267" t="s">
        <v>77</v>
      </c>
      <c r="B38" s="198" t="str">
        <f>"AUX_"&amp;B24</f>
        <v>AUX_RSDBATS03</v>
      </c>
      <c r="C38" s="268" t="str">
        <f>"Auxiliary input for "&amp;C24</f>
        <v>Auxiliary input for RSD - Battery (NaNiCl ZEBRA) ELC Storage: DayNite</v>
      </c>
      <c r="D38" s="198" t="s">
        <v>52</v>
      </c>
      <c r="E38" s="202" t="s">
        <v>78</v>
      </c>
      <c r="F38" s="198" t="s">
        <v>54</v>
      </c>
      <c r="G38" s="194"/>
      <c r="H38" s="194"/>
    </row>
  </sheetData>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5"/>
  <sheetViews>
    <sheetView zoomScale="48" zoomScaleNormal="48" workbookViewId="0">
      <selection activeCell="S6" sqref="S6:V15"/>
    </sheetView>
  </sheetViews>
  <sheetFormatPr defaultColWidth="11.4272727272727" defaultRowHeight="12.5"/>
  <cols>
    <col min="1" max="1" width="19.7090909090909" style="151" customWidth="1"/>
    <col min="2" max="2" width="16.5727272727273" style="151" customWidth="1"/>
    <col min="3" max="3" width="82.8545454545455" style="151" customWidth="1"/>
    <col min="4" max="4" width="16.8545454545455" style="151" customWidth="1"/>
    <col min="5" max="5" width="15.1363636363636" style="151" customWidth="1"/>
    <col min="6" max="18" width="11.4272727272727" style="151"/>
    <col min="19" max="21" width="12.8181818181818" style="151"/>
    <col min="22" max="16384" width="11.4272727272727" style="151"/>
  </cols>
  <sheetData>
    <row r="1" ht="23" spans="1:1">
      <c r="A1" s="150" t="s">
        <v>154</v>
      </c>
    </row>
    <row r="3" ht="13" spans="5:8">
      <c r="E3" s="153"/>
      <c r="G3" s="154"/>
      <c r="H3" s="154"/>
    </row>
    <row r="4" ht="25" spans="1:17">
      <c r="A4" s="155" t="s">
        <v>4</v>
      </c>
      <c r="B4" s="155" t="s">
        <v>5</v>
      </c>
      <c r="C4" s="155" t="s">
        <v>6</v>
      </c>
      <c r="D4" s="155" t="s">
        <v>7</v>
      </c>
      <c r="E4" s="155" t="s">
        <v>90</v>
      </c>
      <c r="F4" s="232" t="s">
        <v>91</v>
      </c>
      <c r="G4" s="232" t="s">
        <v>8</v>
      </c>
      <c r="H4" s="232" t="s">
        <v>9</v>
      </c>
      <c r="I4" s="232" t="s">
        <v>10</v>
      </c>
      <c r="J4" s="232" t="s">
        <v>18</v>
      </c>
      <c r="K4" s="232" t="s">
        <v>94</v>
      </c>
      <c r="L4" s="232" t="s">
        <v>19</v>
      </c>
      <c r="M4" s="232" t="s">
        <v>95</v>
      </c>
      <c r="N4" s="232" t="s">
        <v>96</v>
      </c>
      <c r="O4" s="232" t="s">
        <v>14</v>
      </c>
      <c r="P4" s="37" t="s">
        <v>17</v>
      </c>
      <c r="Q4" s="142" t="s">
        <v>98</v>
      </c>
    </row>
    <row r="5" ht="25.75" spans="1:15">
      <c r="A5" s="157" t="s">
        <v>20</v>
      </c>
      <c r="B5" s="157" t="s">
        <v>21</v>
      </c>
      <c r="C5" s="157" t="s">
        <v>22</v>
      </c>
      <c r="D5" s="157" t="s">
        <v>23</v>
      </c>
      <c r="E5" s="157" t="s">
        <v>100</v>
      </c>
      <c r="F5" s="158"/>
      <c r="G5" s="158" t="s">
        <v>24</v>
      </c>
      <c r="H5" s="158" t="s">
        <v>25</v>
      </c>
      <c r="I5" s="158"/>
      <c r="J5" s="158" t="s">
        <v>156</v>
      </c>
      <c r="K5" s="158" t="s">
        <v>156</v>
      </c>
      <c r="L5" s="158" t="s">
        <v>156</v>
      </c>
      <c r="M5" s="158" t="s">
        <v>157</v>
      </c>
      <c r="N5" s="158" t="s">
        <v>27</v>
      </c>
      <c r="O5" s="158" t="s">
        <v>158</v>
      </c>
    </row>
    <row r="6" spans="1:21">
      <c r="A6" s="238" t="str">
        <f>B20</f>
        <v>COMBATS01</v>
      </c>
      <c r="B6" s="239" t="s">
        <v>30</v>
      </c>
      <c r="C6" s="239"/>
      <c r="D6" s="240" t="s">
        <v>172</v>
      </c>
      <c r="E6" s="240"/>
      <c r="F6" s="234">
        <v>2020</v>
      </c>
      <c r="G6" s="241">
        <f>'NOINPUT-Input_DATA'!E14</f>
        <v>8</v>
      </c>
      <c r="H6" s="242">
        <f>'NOINPUT-Input_DATA'!D14</f>
        <v>0.8</v>
      </c>
      <c r="I6" s="242"/>
      <c r="J6" s="273">
        <v>254.475</v>
      </c>
      <c r="K6" s="273">
        <f t="shared" ref="K6:K10" si="0">J6*0.4</f>
        <v>101.79</v>
      </c>
      <c r="L6" s="273">
        <f t="shared" ref="L6:L10" si="1">J6*0.25</f>
        <v>63.61875</v>
      </c>
      <c r="M6" s="274"/>
      <c r="N6" s="275"/>
      <c r="O6" s="276">
        <v>31.54</v>
      </c>
      <c r="Q6" s="151">
        <v>0</v>
      </c>
      <c r="S6" s="151">
        <f>J6*1.45</f>
        <v>368.98875</v>
      </c>
      <c r="U6" s="151">
        <f>L6*1.45</f>
        <v>92.2471875</v>
      </c>
    </row>
    <row r="7" spans="1:15">
      <c r="A7" s="243"/>
      <c r="B7" s="243"/>
      <c r="C7" s="240" t="str">
        <f>"AUX_"&amp;A6</f>
        <v>AUX_COMBATS01</v>
      </c>
      <c r="D7" s="240"/>
      <c r="E7" s="240">
        <f>ELC_BulkEES!$B$47</f>
        <v>0</v>
      </c>
      <c r="F7" s="244"/>
      <c r="G7" s="243"/>
      <c r="H7" s="243"/>
      <c r="I7" s="277"/>
      <c r="J7" s="243"/>
      <c r="K7" s="243"/>
      <c r="L7" s="243"/>
      <c r="M7" s="243"/>
      <c r="N7" s="278"/>
      <c r="O7" s="276"/>
    </row>
    <row r="8" spans="1:21">
      <c r="A8" s="245" t="str">
        <f>B21</f>
        <v>COMBATS02</v>
      </c>
      <c r="B8" s="246" t="s">
        <v>30</v>
      </c>
      <c r="C8" s="246"/>
      <c r="D8" s="246" t="s">
        <v>172</v>
      </c>
      <c r="E8" s="246"/>
      <c r="F8" s="247">
        <v>2020</v>
      </c>
      <c r="G8" s="248">
        <f>'NOINPUT-Input_DATA'!E15</f>
        <v>10</v>
      </c>
      <c r="H8" s="249">
        <f>'NOINPUT-Input_DATA'!D15</f>
        <v>0.9</v>
      </c>
      <c r="I8" s="249"/>
      <c r="J8" s="279">
        <v>956.491228070176</v>
      </c>
      <c r="K8" s="273">
        <f t="shared" si="0"/>
        <v>382.59649122807</v>
      </c>
      <c r="L8" s="273">
        <f t="shared" si="1"/>
        <v>239.122807017544</v>
      </c>
      <c r="M8" s="280"/>
      <c r="N8" s="281"/>
      <c r="O8" s="282">
        <v>31.54</v>
      </c>
      <c r="Q8" s="151">
        <v>0</v>
      </c>
      <c r="S8" s="151">
        <f>J8*1.45</f>
        <v>1386.91228070176</v>
      </c>
      <c r="T8" s="151">
        <f>K8*1.45</f>
        <v>554.764912280702</v>
      </c>
      <c r="U8" s="151">
        <f>L8*1.45</f>
        <v>346.728070175439</v>
      </c>
    </row>
    <row r="9" spans="1:15">
      <c r="A9" s="250"/>
      <c r="B9" s="250"/>
      <c r="C9" s="246" t="str">
        <f>"AUX_"&amp;A8</f>
        <v>AUX_COMBATS02</v>
      </c>
      <c r="E9" s="151">
        <f>ELC_BulkEES!$B$47</f>
        <v>0</v>
      </c>
      <c r="F9" s="244"/>
      <c r="G9" s="250"/>
      <c r="H9" s="250"/>
      <c r="I9" s="283"/>
      <c r="J9" s="250"/>
      <c r="K9" s="250"/>
      <c r="L9" s="250"/>
      <c r="M9" s="250"/>
      <c r="N9" s="278"/>
      <c r="O9" s="284"/>
    </row>
    <row r="10" spans="1:21">
      <c r="A10" s="243" t="str">
        <f>B22</f>
        <v>COMBATS03</v>
      </c>
      <c r="B10" s="240" t="s">
        <v>30</v>
      </c>
      <c r="C10" s="240"/>
      <c r="D10" s="240" t="s">
        <v>172</v>
      </c>
      <c r="E10" s="240"/>
      <c r="F10" s="247">
        <v>2020</v>
      </c>
      <c r="G10" s="251">
        <f>'NOINPUT-Input_DATA'!E16</f>
        <v>10</v>
      </c>
      <c r="H10" s="252">
        <f>'NOINPUT-Input_DATA'!D16</f>
        <v>0.9</v>
      </c>
      <c r="I10" s="252"/>
      <c r="J10" s="285">
        <v>227.50848</v>
      </c>
      <c r="K10" s="273">
        <f t="shared" si="0"/>
        <v>91.003392</v>
      </c>
      <c r="L10" s="273">
        <f t="shared" si="1"/>
        <v>56.87712</v>
      </c>
      <c r="M10" s="286"/>
      <c r="N10" s="281"/>
      <c r="O10" s="276">
        <v>31.54</v>
      </c>
      <c r="Q10" s="151">
        <v>0</v>
      </c>
      <c r="S10" s="151">
        <f>J10*1.45</f>
        <v>329.887296</v>
      </c>
      <c r="U10" s="151">
        <f>L10*1.45</f>
        <v>82.471824</v>
      </c>
    </row>
    <row r="11" spans="1:15">
      <c r="A11" s="243"/>
      <c r="B11" s="243"/>
      <c r="C11" s="240" t="str">
        <f>"AUX_"&amp;A10</f>
        <v>AUX_COMBATS03</v>
      </c>
      <c r="D11" s="240"/>
      <c r="E11" s="240">
        <f>ELC_BulkEES!$B$47</f>
        <v>0</v>
      </c>
      <c r="F11" s="244"/>
      <c r="G11" s="251"/>
      <c r="H11" s="251"/>
      <c r="I11" s="277"/>
      <c r="J11" s="251"/>
      <c r="K11" s="251"/>
      <c r="L11" s="251"/>
      <c r="M11" s="251"/>
      <c r="N11" s="281"/>
      <c r="O11" s="276"/>
    </row>
    <row r="12" ht="13" spans="1:22">
      <c r="A12" s="245" t="str">
        <f>B23</f>
        <v>P_COMBATS01</v>
      </c>
      <c r="B12" s="245" t="s">
        <v>31</v>
      </c>
      <c r="C12" s="246"/>
      <c r="D12" s="245" t="str">
        <f>B33</f>
        <v>AUX_COMBATS01</v>
      </c>
      <c r="E12" s="245"/>
      <c r="F12" s="247">
        <f>F6</f>
        <v>2020</v>
      </c>
      <c r="G12" s="248">
        <f>G6</f>
        <v>8</v>
      </c>
      <c r="H12" s="253"/>
      <c r="I12" s="248"/>
      <c r="J12" s="287"/>
      <c r="K12" s="287"/>
      <c r="L12" s="287"/>
      <c r="M12" s="280">
        <v>6.09</v>
      </c>
      <c r="N12" s="248"/>
      <c r="O12" s="248">
        <v>31.54</v>
      </c>
      <c r="P12" s="288">
        <v>1</v>
      </c>
      <c r="Q12" s="151">
        <v>0</v>
      </c>
      <c r="V12" s="151">
        <f>M12*1.45</f>
        <v>8.8305</v>
      </c>
    </row>
    <row r="13" ht="13" spans="1:22">
      <c r="A13" s="243" t="str">
        <f>B24</f>
        <v>P_COMBATS02</v>
      </c>
      <c r="B13" s="243" t="s">
        <v>31</v>
      </c>
      <c r="C13" s="240"/>
      <c r="D13" s="243" t="str">
        <f>B34</f>
        <v>AUX_COMBATS02</v>
      </c>
      <c r="E13" s="243"/>
      <c r="F13" s="247">
        <f>F8</f>
        <v>2020</v>
      </c>
      <c r="G13" s="251">
        <f>G8</f>
        <v>10</v>
      </c>
      <c r="H13" s="253"/>
      <c r="I13" s="251"/>
      <c r="J13" s="287"/>
      <c r="K13" s="287"/>
      <c r="L13" s="287"/>
      <c r="M13" s="286">
        <v>6.09</v>
      </c>
      <c r="N13" s="251"/>
      <c r="O13" s="251">
        <v>31.54</v>
      </c>
      <c r="P13" s="288">
        <v>1</v>
      </c>
      <c r="Q13" s="151">
        <v>0</v>
      </c>
      <c r="V13" s="151">
        <f t="shared" ref="V13:V14" si="2">M13*1.45</f>
        <v>8.8305</v>
      </c>
    </row>
    <row r="14" ht="17.25" customHeight="1" spans="1:22">
      <c r="A14" s="175" t="str">
        <f>B25</f>
        <v>P_COMBATS03</v>
      </c>
      <c r="B14" s="175" t="s">
        <v>31</v>
      </c>
      <c r="C14" s="70"/>
      <c r="D14" s="175" t="str">
        <f>B35</f>
        <v>AUX_COMBATS03</v>
      </c>
      <c r="E14" s="175"/>
      <c r="F14" s="254">
        <f>F10</f>
        <v>2020</v>
      </c>
      <c r="G14" s="177">
        <f>G10</f>
        <v>10</v>
      </c>
      <c r="H14" s="253"/>
      <c r="I14" s="177"/>
      <c r="J14" s="287"/>
      <c r="K14" s="287"/>
      <c r="L14" s="287"/>
      <c r="M14" s="221">
        <v>14.645</v>
      </c>
      <c r="N14" s="177"/>
      <c r="O14" s="177">
        <v>31.54</v>
      </c>
      <c r="P14" s="288">
        <v>1</v>
      </c>
      <c r="Q14" s="151">
        <v>0</v>
      </c>
      <c r="V14" s="151">
        <f t="shared" si="2"/>
        <v>21.23525</v>
      </c>
    </row>
    <row r="15" ht="14.25" customHeight="1"/>
    <row r="16" ht="14.25" customHeight="1"/>
    <row r="17" ht="27.75" customHeight="1" spans="1:8">
      <c r="A17" s="193"/>
      <c r="B17" s="193"/>
      <c r="C17" s="194"/>
      <c r="D17" s="194"/>
      <c r="E17" s="194"/>
      <c r="F17" s="194"/>
      <c r="G17" s="194"/>
      <c r="H17" s="194"/>
    </row>
    <row r="18" ht="27.75" customHeight="1" spans="1:8">
      <c r="A18" s="195" t="s">
        <v>34</v>
      </c>
      <c r="B18" s="195" t="s">
        <v>4</v>
      </c>
      <c r="C18" s="195" t="s">
        <v>35</v>
      </c>
      <c r="D18" s="195" t="s">
        <v>36</v>
      </c>
      <c r="E18" s="195" t="s">
        <v>37</v>
      </c>
      <c r="F18" s="195" t="s">
        <v>38</v>
      </c>
      <c r="G18" s="195" t="s">
        <v>39</v>
      </c>
      <c r="H18" s="195" t="s">
        <v>40</v>
      </c>
    </row>
    <row r="19" ht="27.75" customHeight="1" spans="1:8">
      <c r="A19" s="196" t="s">
        <v>41</v>
      </c>
      <c r="B19" s="196" t="s">
        <v>42</v>
      </c>
      <c r="C19" s="196" t="s">
        <v>43</v>
      </c>
      <c r="D19" s="196" t="s">
        <v>44</v>
      </c>
      <c r="E19" s="196" t="s">
        <v>45</v>
      </c>
      <c r="F19" s="196" t="s">
        <v>46</v>
      </c>
      <c r="G19" s="196" t="s">
        <v>47</v>
      </c>
      <c r="H19" s="196" t="s">
        <v>48</v>
      </c>
    </row>
    <row r="20" spans="1:8">
      <c r="A20" s="197" t="s">
        <v>49</v>
      </c>
      <c r="B20" s="255" t="s">
        <v>173</v>
      </c>
      <c r="C20" s="256" t="s">
        <v>174</v>
      </c>
      <c r="D20" s="257" t="s">
        <v>52</v>
      </c>
      <c r="E20" s="255" t="s">
        <v>60</v>
      </c>
      <c r="F20" s="257" t="s">
        <v>54</v>
      </c>
      <c r="G20" s="199" t="s">
        <v>55</v>
      </c>
      <c r="H20" s="255"/>
    </row>
    <row r="21" spans="1:8">
      <c r="A21" s="197" t="s">
        <v>49</v>
      </c>
      <c r="B21" s="255" t="s">
        <v>175</v>
      </c>
      <c r="C21" s="256" t="s">
        <v>176</v>
      </c>
      <c r="D21" s="257" t="s">
        <v>52</v>
      </c>
      <c r="E21" s="255" t="s">
        <v>60</v>
      </c>
      <c r="F21" s="257" t="s">
        <v>54</v>
      </c>
      <c r="G21" s="199" t="s">
        <v>55</v>
      </c>
      <c r="H21" s="255"/>
    </row>
    <row r="22" spans="1:8">
      <c r="A22" s="197" t="s">
        <v>49</v>
      </c>
      <c r="B22" s="258" t="s">
        <v>177</v>
      </c>
      <c r="C22" s="259" t="s">
        <v>178</v>
      </c>
      <c r="D22" s="260" t="s">
        <v>52</v>
      </c>
      <c r="E22" s="258" t="s">
        <v>60</v>
      </c>
      <c r="F22" s="260" t="s">
        <v>54</v>
      </c>
      <c r="G22" s="260" t="s">
        <v>55</v>
      </c>
      <c r="H22" s="258"/>
    </row>
    <row r="23" spans="1:8">
      <c r="A23" s="197" t="s">
        <v>56</v>
      </c>
      <c r="B23" s="255" t="str">
        <f>"P_"&amp;B20</f>
        <v>P_COMBATS01</v>
      </c>
      <c r="C23" s="261" t="str">
        <f>C20&amp;" (accompanying tech to represent power)"</f>
        <v>COM - Battery (Lead-acid) ELC Storage: DayNite (accompanying tech to represent power)</v>
      </c>
      <c r="D23" s="257" t="s">
        <v>52</v>
      </c>
      <c r="E23" s="255" t="s">
        <v>57</v>
      </c>
      <c r="F23" s="257" t="s">
        <v>54</v>
      </c>
      <c r="G23" s="262"/>
      <c r="H23" s="262"/>
    </row>
    <row r="24" spans="1:8">
      <c r="A24" s="197" t="s">
        <v>56</v>
      </c>
      <c r="B24" s="198" t="str">
        <f t="shared" ref="B24:B25" si="3">"P_"&amp;B21</f>
        <v>P_COMBATS02</v>
      </c>
      <c r="C24" s="263" t="str">
        <f t="shared" ref="C24:C25" si="4">C21&amp;" (accompanying tech to represent power)"</f>
        <v>COM - Battery (Li-ion) ELC Storage: DayNite (accompanying tech to represent power)</v>
      </c>
      <c r="D24" s="199" t="s">
        <v>52</v>
      </c>
      <c r="E24" s="198" t="s">
        <v>57</v>
      </c>
      <c r="F24" s="199" t="s">
        <v>54</v>
      </c>
      <c r="G24" s="262"/>
      <c r="H24" s="262"/>
    </row>
    <row r="25" spans="1:8">
      <c r="A25" s="197" t="s">
        <v>56</v>
      </c>
      <c r="B25" s="258" t="str">
        <f t="shared" si="3"/>
        <v>P_COMBATS03</v>
      </c>
      <c r="C25" s="264" t="str">
        <f t="shared" si="4"/>
        <v>COM - Battery (NaNiCl ZEBRA) ELC Storage: DayNite (accompanying tech to represent power)</v>
      </c>
      <c r="D25" s="260" t="s">
        <v>52</v>
      </c>
      <c r="E25" s="258" t="s">
        <v>57</v>
      </c>
      <c r="F25" s="260" t="s">
        <v>54</v>
      </c>
      <c r="G25" s="265"/>
      <c r="H25" s="265"/>
    </row>
    <row r="26" spans="1:8">
      <c r="A26" s="262"/>
      <c r="B26" s="255"/>
      <c r="C26" s="261"/>
      <c r="D26" s="257"/>
      <c r="E26" s="255"/>
      <c r="F26" s="257"/>
      <c r="G26" s="262"/>
      <c r="H26" s="262"/>
    </row>
    <row r="28" spans="1:8">
      <c r="A28" s="255"/>
      <c r="B28" s="266"/>
      <c r="C28" s="266"/>
      <c r="D28" s="255"/>
      <c r="E28" s="255"/>
      <c r="F28" s="255"/>
      <c r="G28" s="255"/>
      <c r="H28" s="255"/>
    </row>
    <row r="30" ht="13" spans="1:8">
      <c r="A30" s="193"/>
      <c r="B30" s="206"/>
      <c r="C30" s="206"/>
      <c r="D30" s="206"/>
      <c r="E30" s="206"/>
      <c r="F30" s="206"/>
      <c r="G30" s="206"/>
      <c r="H30" s="206"/>
    </row>
    <row r="31" ht="13" spans="1:8">
      <c r="A31" s="207" t="s">
        <v>62</v>
      </c>
      <c r="B31" s="207" t="s">
        <v>63</v>
      </c>
      <c r="C31" s="207" t="s">
        <v>64</v>
      </c>
      <c r="D31" s="208" t="s">
        <v>65</v>
      </c>
      <c r="E31" s="208" t="s">
        <v>66</v>
      </c>
      <c r="F31" s="208" t="s">
        <v>67</v>
      </c>
      <c r="G31" s="208" t="s">
        <v>68</v>
      </c>
      <c r="H31" s="208" t="s">
        <v>69</v>
      </c>
    </row>
    <row r="32" ht="38.25" spans="1:8">
      <c r="A32" s="209" t="s">
        <v>70</v>
      </c>
      <c r="B32" s="209" t="s">
        <v>71</v>
      </c>
      <c r="C32" s="209" t="s">
        <v>72</v>
      </c>
      <c r="D32" s="209" t="s">
        <v>65</v>
      </c>
      <c r="E32" s="209" t="s">
        <v>73</v>
      </c>
      <c r="F32" s="209" t="s">
        <v>74</v>
      </c>
      <c r="G32" s="209" t="s">
        <v>75</v>
      </c>
      <c r="H32" s="209" t="s">
        <v>76</v>
      </c>
    </row>
    <row r="33" ht="13.25" spans="1:8">
      <c r="A33" s="267" t="s">
        <v>77</v>
      </c>
      <c r="B33" s="198" t="str">
        <f>"AUX_"&amp;B20</f>
        <v>AUX_COMBATS01</v>
      </c>
      <c r="C33" s="268" t="str">
        <f>"Auxiliary input for "&amp;C20</f>
        <v>Auxiliary input for COM - Battery (Lead-acid) ELC Storage: DayNite</v>
      </c>
      <c r="D33" s="198" t="s">
        <v>52</v>
      </c>
      <c r="E33" s="202" t="s">
        <v>78</v>
      </c>
      <c r="F33" s="198" t="s">
        <v>54</v>
      </c>
      <c r="G33" s="194"/>
      <c r="H33" s="194"/>
    </row>
    <row r="34" ht="13.25" spans="1:8">
      <c r="A34" s="267" t="s">
        <v>77</v>
      </c>
      <c r="B34" s="255" t="str">
        <f t="shared" ref="B34:B35" si="5">"AUX_"&amp;B21</f>
        <v>AUX_COMBATS02</v>
      </c>
      <c r="C34" s="269" t="str">
        <f t="shared" ref="C34:C35" si="6">"Auxiliary input for "&amp;C21</f>
        <v>Auxiliary input for COM - Battery (Li-ion) ELC Storage: DayNite</v>
      </c>
      <c r="D34" s="255" t="s">
        <v>52</v>
      </c>
      <c r="E34" s="270" t="s">
        <v>78</v>
      </c>
      <c r="F34" s="255" t="s">
        <v>54</v>
      </c>
      <c r="G34" s="262"/>
      <c r="H34" s="262"/>
    </row>
    <row r="35" spans="1:8">
      <c r="A35" s="267" t="s">
        <v>77</v>
      </c>
      <c r="B35" s="258" t="str">
        <f t="shared" si="5"/>
        <v>AUX_COMBATS03</v>
      </c>
      <c r="C35" s="271" t="str">
        <f t="shared" si="6"/>
        <v>Auxiliary input for COM - Battery (NaNiCl ZEBRA) ELC Storage: DayNite</v>
      </c>
      <c r="D35" s="258" t="s">
        <v>52</v>
      </c>
      <c r="E35" s="272" t="s">
        <v>78</v>
      </c>
      <c r="F35" s="258" t="s">
        <v>54</v>
      </c>
      <c r="G35" s="265"/>
      <c r="H35" s="265"/>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
  <sheetViews>
    <sheetView topLeftCell="C1" workbookViewId="0">
      <selection activeCell="N4" sqref="N4"/>
    </sheetView>
  </sheetViews>
  <sheetFormatPr defaultColWidth="11.4272727272727" defaultRowHeight="12.5"/>
  <cols>
    <col min="1" max="1" width="14.8545454545455" style="151" customWidth="1"/>
    <col min="2" max="2" width="11.4272727272727" style="151"/>
    <col min="3" max="3" width="23.2818181818182" style="151" customWidth="1"/>
    <col min="4" max="7" width="11.4272727272727" style="151"/>
    <col min="8" max="8" width="14.7090909090909" style="151" customWidth="1"/>
    <col min="9" max="16" width="11.4272727272727" style="151"/>
    <col min="17" max="17" width="11.7272727272727" style="151"/>
    <col min="18" max="16384" width="11.4272727272727" style="151"/>
  </cols>
  <sheetData>
    <row r="1" ht="23" spans="1:1">
      <c r="A1" s="150" t="s">
        <v>179</v>
      </c>
    </row>
    <row r="2" ht="15.5" spans="1:1">
      <c r="A2" s="152"/>
    </row>
    <row r="3" ht="13" spans="3:7">
      <c r="C3" s="153" t="s">
        <v>3</v>
      </c>
      <c r="D3" s="154"/>
      <c r="E3" s="154"/>
      <c r="F3" s="154"/>
      <c r="G3" s="37"/>
    </row>
    <row r="4" ht="25" spans="1:14">
      <c r="A4" s="155" t="s">
        <v>4</v>
      </c>
      <c r="B4" s="155" t="s">
        <v>5</v>
      </c>
      <c r="C4" s="155" t="s">
        <v>7</v>
      </c>
      <c r="D4" s="232" t="s">
        <v>91</v>
      </c>
      <c r="E4" s="232" t="s">
        <v>8</v>
      </c>
      <c r="F4" s="232" t="s">
        <v>9</v>
      </c>
      <c r="G4" s="233" t="s">
        <v>18</v>
      </c>
      <c r="H4" s="232" t="s">
        <v>94</v>
      </c>
      <c r="I4" s="232" t="s">
        <v>19</v>
      </c>
      <c r="J4" s="233" t="s">
        <v>95</v>
      </c>
      <c r="K4" s="233" t="s">
        <v>96</v>
      </c>
      <c r="L4" s="232" t="s">
        <v>14</v>
      </c>
      <c r="M4" s="232" t="s">
        <v>180</v>
      </c>
      <c r="N4" s="142" t="s">
        <v>98</v>
      </c>
    </row>
    <row r="5" ht="25.75" spans="1:13">
      <c r="A5" s="157" t="s">
        <v>20</v>
      </c>
      <c r="B5" s="157" t="s">
        <v>21</v>
      </c>
      <c r="C5" s="157" t="s">
        <v>23</v>
      </c>
      <c r="D5" s="158"/>
      <c r="E5" s="158" t="s">
        <v>24</v>
      </c>
      <c r="F5" s="158" t="s">
        <v>25</v>
      </c>
      <c r="G5" s="158" t="s">
        <v>27</v>
      </c>
      <c r="H5" s="158"/>
      <c r="I5" s="158" t="s">
        <v>27</v>
      </c>
      <c r="J5" s="158" t="s">
        <v>181</v>
      </c>
      <c r="K5" s="158" t="s">
        <v>27</v>
      </c>
      <c r="L5" s="158"/>
      <c r="M5" s="158"/>
    </row>
    <row r="6" spans="1:18">
      <c r="A6" s="159" t="str">
        <f>B15</f>
        <v>STGHTH01</v>
      </c>
      <c r="B6" s="45" t="s">
        <v>182</v>
      </c>
      <c r="C6" s="45" t="str">
        <f>B6</f>
        <v>HETHTH</v>
      </c>
      <c r="D6" s="234">
        <v>2020</v>
      </c>
      <c r="E6" s="160">
        <f>'NOINPUT-Input_DATA'!E18</f>
        <v>30</v>
      </c>
      <c r="F6" s="161">
        <f>'NOINPUT-Input_DATA'!D18</f>
        <v>0.7</v>
      </c>
      <c r="G6" s="162">
        <v>1115.05</v>
      </c>
      <c r="H6" s="162">
        <f>G6*0.4</f>
        <v>446.02</v>
      </c>
      <c r="I6" s="162">
        <f>G6*0.25</f>
        <v>278.7625</v>
      </c>
      <c r="J6" s="210">
        <v>22.33</v>
      </c>
      <c r="K6" s="160"/>
      <c r="L6" s="236">
        <v>1</v>
      </c>
      <c r="N6" s="151">
        <v>0</v>
      </c>
      <c r="P6" s="151">
        <f>G6*1.45</f>
        <v>1616.8225</v>
      </c>
      <c r="Q6" s="151">
        <f t="shared" ref="Q6:R7" si="0">I6*1.45</f>
        <v>404.205625</v>
      </c>
      <c r="R6" s="151">
        <f t="shared" si="0"/>
        <v>32.3785</v>
      </c>
    </row>
    <row r="7" spans="1:18">
      <c r="A7" s="159" t="str">
        <f>B16</f>
        <v>STGHTH02</v>
      </c>
      <c r="B7" s="45" t="s">
        <v>182</v>
      </c>
      <c r="C7" s="45" t="str">
        <f>B7</f>
        <v>HETHTH</v>
      </c>
      <c r="D7" s="234">
        <v>2020</v>
      </c>
      <c r="E7" s="160">
        <f>'NOINPUT-Input_DATA'!E19</f>
        <v>20</v>
      </c>
      <c r="F7" s="161">
        <f>'NOINPUT-Input_DATA'!D19</f>
        <v>0.7</v>
      </c>
      <c r="G7" s="162">
        <v>3714.9</v>
      </c>
      <c r="H7" s="162">
        <f>G7*0.4</f>
        <v>1485.96</v>
      </c>
      <c r="I7" s="162">
        <f>G7*0.25</f>
        <v>928.725</v>
      </c>
      <c r="J7" s="210">
        <v>74.24</v>
      </c>
      <c r="K7" s="160"/>
      <c r="L7" s="236">
        <v>1</v>
      </c>
      <c r="N7" s="151">
        <v>0</v>
      </c>
      <c r="P7" s="151">
        <f>G7*1.45</f>
        <v>5386.605</v>
      </c>
      <c r="R7" s="151">
        <f t="shared" si="0"/>
        <v>107.648</v>
      </c>
    </row>
    <row r="8" spans="11:12">
      <c r="K8" s="237"/>
      <c r="L8" s="212"/>
    </row>
    <row r="9" spans="3:12">
      <c r="C9" s="45"/>
      <c r="L9" s="212"/>
    </row>
    <row r="12" ht="13" spans="1:8">
      <c r="A12" s="193" t="s">
        <v>33</v>
      </c>
      <c r="B12" s="193"/>
      <c r="C12" s="194"/>
      <c r="D12" s="194"/>
      <c r="E12" s="194"/>
      <c r="F12" s="194"/>
      <c r="G12" s="194"/>
      <c r="H12" s="194"/>
    </row>
    <row r="13" ht="13" spans="1:8">
      <c r="A13" s="195" t="s">
        <v>34</v>
      </c>
      <c r="B13" s="195" t="s">
        <v>4</v>
      </c>
      <c r="C13" s="195" t="s">
        <v>35</v>
      </c>
      <c r="D13" s="195" t="s">
        <v>36</v>
      </c>
      <c r="E13" s="195" t="s">
        <v>37</v>
      </c>
      <c r="F13" s="195" t="s">
        <v>38</v>
      </c>
      <c r="G13" s="195" t="s">
        <v>39</v>
      </c>
      <c r="H13" s="195" t="s">
        <v>40</v>
      </c>
    </row>
    <row r="14" ht="25.75" spans="1:8">
      <c r="A14" s="196" t="s">
        <v>41</v>
      </c>
      <c r="B14" s="196" t="s">
        <v>42</v>
      </c>
      <c r="C14" s="196" t="s">
        <v>43</v>
      </c>
      <c r="D14" s="196" t="s">
        <v>44</v>
      </c>
      <c r="E14" s="196" t="s">
        <v>45</v>
      </c>
      <c r="F14" s="196" t="s">
        <v>46</v>
      </c>
      <c r="G14" s="196" t="s">
        <v>47</v>
      </c>
      <c r="H14" s="196" t="s">
        <v>48</v>
      </c>
    </row>
    <row r="15" ht="14" spans="1:8">
      <c r="A15" s="197" t="s">
        <v>49</v>
      </c>
      <c r="B15" s="198" t="s">
        <v>183</v>
      </c>
      <c r="C15" s="197" t="s">
        <v>184</v>
      </c>
      <c r="D15" s="199" t="s">
        <v>52</v>
      </c>
      <c r="E15" s="198" t="s">
        <v>185</v>
      </c>
      <c r="F15" s="199" t="s">
        <v>125</v>
      </c>
      <c r="G15" s="199"/>
      <c r="H15" s="198"/>
    </row>
    <row r="16" spans="1:8">
      <c r="A16" s="197" t="s">
        <v>49</v>
      </c>
      <c r="B16" s="198" t="s">
        <v>186</v>
      </c>
      <c r="C16" s="197" t="s">
        <v>187</v>
      </c>
      <c r="D16" s="199" t="s">
        <v>52</v>
      </c>
      <c r="E16" s="198" t="s">
        <v>185</v>
      </c>
      <c r="F16" s="199" t="s">
        <v>125</v>
      </c>
      <c r="G16" s="199"/>
      <c r="H16" s="198"/>
    </row>
    <row r="17" spans="1:8">
      <c r="A17" s="235"/>
      <c r="B17" s="45"/>
      <c r="C17" s="235"/>
      <c r="D17" s="159"/>
      <c r="E17" s="45"/>
      <c r="F17" s="159"/>
      <c r="G17" s="159"/>
      <c r="H17" s="45"/>
    </row>
    <row r="18" ht="13" spans="1:8">
      <c r="A18" s="205"/>
      <c r="B18" s="45"/>
      <c r="C18" s="45"/>
      <c r="D18" s="159"/>
      <c r="E18" s="45"/>
      <c r="F18" s="159"/>
      <c r="G18" s="159"/>
      <c r="H18" s="45"/>
    </row>
    <row r="19" ht="13" spans="1:8">
      <c r="A19" s="205"/>
      <c r="B19" s="45"/>
      <c r="C19" s="45"/>
      <c r="D19" s="159"/>
      <c r="E19" s="45"/>
      <c r="F19" s="159"/>
      <c r="G19" s="159"/>
      <c r="H19" s="45"/>
    </row>
    <row r="20" ht="13" spans="1:8">
      <c r="A20" s="205"/>
      <c r="B20" s="159"/>
      <c r="C20" s="159"/>
      <c r="D20" s="159"/>
      <c r="E20" s="159"/>
      <c r="F20" s="159"/>
      <c r="G20" s="159"/>
      <c r="H20" s="159"/>
    </row>
    <row r="23" ht="13" spans="1:8">
      <c r="A23" s="193" t="s">
        <v>61</v>
      </c>
      <c r="B23" s="206"/>
      <c r="C23" s="206"/>
      <c r="D23" s="206"/>
      <c r="E23" s="206"/>
      <c r="F23" s="206"/>
      <c r="G23" s="206"/>
      <c r="H23" s="206"/>
    </row>
    <row r="24" ht="13" spans="1:8">
      <c r="A24" s="207" t="s">
        <v>62</v>
      </c>
      <c r="B24" s="207" t="s">
        <v>63</v>
      </c>
      <c r="C24" s="207" t="s">
        <v>64</v>
      </c>
      <c r="D24" s="208" t="s">
        <v>65</v>
      </c>
      <c r="E24" s="208" t="s">
        <v>66</v>
      </c>
      <c r="F24" s="208" t="s">
        <v>67</v>
      </c>
      <c r="G24" s="208" t="s">
        <v>68</v>
      </c>
      <c r="H24" s="208" t="s">
        <v>69</v>
      </c>
    </row>
    <row r="25" ht="38.25" spans="1:8">
      <c r="A25" s="209" t="s">
        <v>70</v>
      </c>
      <c r="B25" s="209" t="s">
        <v>71</v>
      </c>
      <c r="C25" s="209" t="s">
        <v>72</v>
      </c>
      <c r="D25" s="209" t="s">
        <v>65</v>
      </c>
      <c r="E25" s="209" t="s">
        <v>73</v>
      </c>
      <c r="F25" s="209" t="s">
        <v>74</v>
      </c>
      <c r="G25" s="209" t="s">
        <v>75</v>
      </c>
      <c r="H25" s="209" t="s">
        <v>76</v>
      </c>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7"/>
  <sheetViews>
    <sheetView zoomScale="72" zoomScaleNormal="72" workbookViewId="0">
      <selection activeCell="E37" sqref="E37"/>
    </sheetView>
  </sheetViews>
  <sheetFormatPr defaultColWidth="11.4272727272727" defaultRowHeight="12.5"/>
  <cols>
    <col min="1" max="1" width="35.7090909090909" customWidth="1"/>
    <col min="2" max="2" width="13.2818181818182" customWidth="1"/>
    <col min="3" max="3" width="51.5727272727273" customWidth="1"/>
    <col min="4" max="4" width="9.28181818181818" customWidth="1"/>
    <col min="5" max="5" width="8.28181818181818" customWidth="1"/>
    <col min="6" max="6" width="8.85454545454546" customWidth="1"/>
    <col min="7" max="7" width="9.70909090909091" customWidth="1"/>
    <col min="8" max="8" width="10.7090909090909" customWidth="1"/>
    <col min="9" max="9" width="12.7090909090909" customWidth="1"/>
    <col min="10" max="10" width="13.7090909090909" customWidth="1"/>
    <col min="11" max="11" width="9.85454545454546" customWidth="1"/>
    <col min="12" max="12" width="8.13636363636364" customWidth="1"/>
  </cols>
  <sheetData>
    <row r="1" ht="23" spans="1:15">
      <c r="A1" s="150" t="s">
        <v>188</v>
      </c>
      <c r="B1" s="151"/>
      <c r="C1" s="151"/>
      <c r="D1" s="151"/>
      <c r="E1" s="151"/>
      <c r="F1" s="151"/>
      <c r="G1" s="151"/>
      <c r="H1" s="151"/>
      <c r="I1" s="151"/>
      <c r="J1" s="151"/>
      <c r="K1" s="151"/>
      <c r="L1" s="151"/>
      <c r="M1" s="151"/>
      <c r="N1" s="151"/>
      <c r="O1" s="151"/>
    </row>
    <row r="2" ht="15.5" spans="1:15">
      <c r="A2" s="152"/>
      <c r="B2" s="151"/>
      <c r="C2" s="151"/>
      <c r="D2" s="151"/>
      <c r="E2" s="151"/>
      <c r="F2" s="151"/>
      <c r="G2" s="151"/>
      <c r="H2" s="151"/>
      <c r="I2" s="151"/>
      <c r="J2" s="151"/>
      <c r="K2" s="151"/>
      <c r="L2" s="151"/>
      <c r="M2" s="151"/>
      <c r="N2" s="151"/>
      <c r="O2" s="151"/>
    </row>
    <row r="3" ht="13" spans="1:14">
      <c r="A3" s="151"/>
      <c r="B3" s="151"/>
      <c r="C3" s="153" t="s">
        <v>189</v>
      </c>
      <c r="D3" s="154"/>
      <c r="E3" s="154"/>
      <c r="F3" s="154"/>
      <c r="G3" s="37"/>
      <c r="H3" s="151"/>
      <c r="I3" s="151"/>
      <c r="J3" s="151"/>
      <c r="K3" s="151"/>
      <c r="L3" s="151"/>
      <c r="M3" s="151"/>
      <c r="N3" s="151"/>
    </row>
    <row r="4" ht="26" spans="1:14">
      <c r="A4" s="155" t="s">
        <v>4</v>
      </c>
      <c r="B4" s="155" t="s">
        <v>5</v>
      </c>
      <c r="C4" s="155" t="s">
        <v>7</v>
      </c>
      <c r="D4" s="155" t="s">
        <v>91</v>
      </c>
      <c r="E4" s="155" t="s">
        <v>8</v>
      </c>
      <c r="F4" s="155" t="s">
        <v>9</v>
      </c>
      <c r="G4" s="156" t="s">
        <v>18</v>
      </c>
      <c r="H4" s="156" t="s">
        <v>19</v>
      </c>
      <c r="I4" s="155" t="s">
        <v>95</v>
      </c>
      <c r="J4" s="155" t="s">
        <v>190</v>
      </c>
      <c r="K4" s="155" t="s">
        <v>14</v>
      </c>
      <c r="L4" s="155" t="s">
        <v>180</v>
      </c>
      <c r="M4" s="151"/>
      <c r="N4" s="151"/>
    </row>
    <row r="5" ht="25.75" spans="1:14">
      <c r="A5" s="157" t="s">
        <v>20</v>
      </c>
      <c r="B5" s="157" t="s">
        <v>21</v>
      </c>
      <c r="C5" s="157" t="s">
        <v>23</v>
      </c>
      <c r="D5" s="158"/>
      <c r="E5" s="158" t="s">
        <v>24</v>
      </c>
      <c r="F5" s="158" t="s">
        <v>25</v>
      </c>
      <c r="G5" s="158" t="s">
        <v>27</v>
      </c>
      <c r="H5" s="158" t="s">
        <v>27</v>
      </c>
      <c r="I5" s="158" t="s">
        <v>181</v>
      </c>
      <c r="J5" s="158" t="s">
        <v>27</v>
      </c>
      <c r="K5" s="158"/>
      <c r="L5" s="158"/>
      <c r="M5" s="151"/>
      <c r="N5" s="151"/>
    </row>
    <row r="6" spans="1:14">
      <c r="A6" s="159" t="str">
        <f>B35</f>
        <v>STGCOO01</v>
      </c>
      <c r="B6" s="45" t="s">
        <v>191</v>
      </c>
      <c r="C6" s="45" t="str">
        <f>B6</f>
        <v>COOFRE</v>
      </c>
      <c r="D6" s="160">
        <v>2020</v>
      </c>
      <c r="E6" s="160">
        <f>'NOINPUT-Input_DATA'!E20</f>
        <v>30</v>
      </c>
      <c r="F6" s="161">
        <f>'NOINPUT-Input_DATA'!D20</f>
        <v>0.7</v>
      </c>
      <c r="G6" s="162">
        <f>'NOINPUT-Input_DATA'!I20</f>
        <v>769</v>
      </c>
      <c r="H6" s="162">
        <f>'NOINPUT-Input_DATA'!K20</f>
        <v>128</v>
      </c>
      <c r="I6" s="210">
        <f>'NOINPUT-Input_DATA'!L20</f>
        <v>15.4</v>
      </c>
      <c r="J6" s="160"/>
      <c r="K6" s="211">
        <v>1</v>
      </c>
      <c r="L6" s="151"/>
      <c r="M6" s="151"/>
      <c r="N6" s="151"/>
    </row>
    <row r="7" spans="1:14">
      <c r="A7" s="159" t="str">
        <f>B36</f>
        <v>STGCOO02</v>
      </c>
      <c r="B7" s="45" t="s">
        <v>191</v>
      </c>
      <c r="C7" s="45" t="str">
        <f>B7</f>
        <v>COOFRE</v>
      </c>
      <c r="D7" s="160">
        <v>2020</v>
      </c>
      <c r="E7" s="160">
        <f>'NOINPUT-Input_DATA'!E21</f>
        <v>20</v>
      </c>
      <c r="F7" s="161">
        <f>'NOINPUT-Input_DATA'!D21</f>
        <v>0.7</v>
      </c>
      <c r="G7" s="162">
        <f>'NOINPUT-Input_DATA'!I21</f>
        <v>2562</v>
      </c>
      <c r="H7" s="160"/>
      <c r="I7" s="210">
        <f>'NOINPUT-Input_DATA'!L21</f>
        <v>51.2</v>
      </c>
      <c r="J7" s="160"/>
      <c r="K7" s="211">
        <v>1</v>
      </c>
      <c r="L7" s="151"/>
      <c r="M7" s="151"/>
      <c r="N7" s="151"/>
    </row>
    <row r="8" spans="1:14">
      <c r="A8" s="151"/>
      <c r="B8" s="151"/>
      <c r="D8" s="151"/>
      <c r="E8" s="151"/>
      <c r="F8" s="151"/>
      <c r="G8" s="151"/>
      <c r="H8" s="151"/>
      <c r="I8" s="151"/>
      <c r="J8" s="151"/>
      <c r="K8" s="151"/>
      <c r="L8" s="212"/>
      <c r="M8" s="151"/>
      <c r="N8" s="151"/>
    </row>
    <row r="9" spans="1:14">
      <c r="A9" s="151"/>
      <c r="B9" s="151"/>
      <c r="C9" s="151"/>
      <c r="D9" s="151"/>
      <c r="E9" s="151"/>
      <c r="F9" s="151"/>
      <c r="G9" s="151"/>
      <c r="H9" s="151"/>
      <c r="I9" s="151"/>
      <c r="J9" s="151"/>
      <c r="K9" s="151"/>
      <c r="L9" s="151"/>
      <c r="M9" s="151"/>
      <c r="N9" s="151"/>
    </row>
    <row r="10" spans="1:15">
      <c r="A10" s="151"/>
      <c r="B10" s="151"/>
      <c r="C10" s="151"/>
      <c r="D10" s="151"/>
      <c r="E10" s="151"/>
      <c r="F10" s="151"/>
      <c r="G10" s="151"/>
      <c r="H10" s="151"/>
      <c r="I10" s="151"/>
      <c r="J10" s="151"/>
      <c r="K10" s="151"/>
      <c r="L10" s="151"/>
      <c r="M10" s="151"/>
      <c r="N10" s="151"/>
      <c r="O10" s="151"/>
    </row>
    <row r="11" spans="1:15">
      <c r="A11" s="151"/>
      <c r="B11" s="151"/>
      <c r="C11" s="151"/>
      <c r="D11" s="151"/>
      <c r="E11" s="151"/>
      <c r="F11" s="151"/>
      <c r="G11" s="151"/>
      <c r="H11" s="151"/>
      <c r="I11" s="151"/>
      <c r="J11" s="151"/>
      <c r="K11" s="151"/>
      <c r="L11" s="151"/>
      <c r="M11" s="151"/>
      <c r="N11" s="151"/>
      <c r="O11" s="151"/>
    </row>
    <row r="12" ht="15.5" spans="1:8">
      <c r="A12" s="406" t="s">
        <v>192</v>
      </c>
      <c r="B12" s="164"/>
      <c r="C12" s="165" t="s">
        <v>189</v>
      </c>
      <c r="D12" s="165"/>
      <c r="E12" s="166"/>
      <c r="F12" s="166"/>
      <c r="H12" s="166"/>
    </row>
    <row r="13" ht="29" spans="1:16">
      <c r="A13" s="167" t="s">
        <v>4</v>
      </c>
      <c r="B13" s="167" t="s">
        <v>5</v>
      </c>
      <c r="C13" s="167" t="s">
        <v>7</v>
      </c>
      <c r="D13" s="167" t="s">
        <v>91</v>
      </c>
      <c r="E13" s="167" t="s">
        <v>193</v>
      </c>
      <c r="F13" s="167" t="s">
        <v>17</v>
      </c>
      <c r="G13" s="167" t="s">
        <v>194</v>
      </c>
      <c r="H13" s="167" t="s">
        <v>14</v>
      </c>
      <c r="I13" s="213" t="s">
        <v>195</v>
      </c>
      <c r="J13" s="167" t="s">
        <v>196</v>
      </c>
      <c r="K13" s="167" t="s">
        <v>197</v>
      </c>
      <c r="L13" s="167" t="s">
        <v>12</v>
      </c>
      <c r="M13" s="213" t="s">
        <v>198</v>
      </c>
      <c r="N13" s="213" t="s">
        <v>199</v>
      </c>
      <c r="O13" s="213" t="s">
        <v>200</v>
      </c>
      <c r="P13" s="213" t="s">
        <v>201</v>
      </c>
    </row>
    <row r="14" ht="25.75" spans="1:16">
      <c r="A14" s="157" t="s">
        <v>20</v>
      </c>
      <c r="B14" s="157" t="s">
        <v>23</v>
      </c>
      <c r="C14" s="157"/>
      <c r="D14" s="157"/>
      <c r="E14" s="157"/>
      <c r="F14" s="157"/>
      <c r="G14" s="157"/>
      <c r="H14" s="157" t="s">
        <v>202</v>
      </c>
      <c r="I14" s="214"/>
      <c r="J14" s="157"/>
      <c r="K14" s="158" t="s">
        <v>157</v>
      </c>
      <c r="L14" s="158" t="s">
        <v>157</v>
      </c>
      <c r="M14" s="214"/>
      <c r="N14" s="214"/>
      <c r="O14" s="214"/>
      <c r="P14" s="214"/>
    </row>
    <row r="16" ht="14.5" spans="1:16">
      <c r="A16" s="168"/>
      <c r="B16" s="168"/>
      <c r="C16" s="168"/>
      <c r="D16" s="168"/>
      <c r="E16" s="168"/>
      <c r="F16" s="168"/>
      <c r="G16" s="168"/>
      <c r="H16" s="168"/>
      <c r="I16" s="215"/>
      <c r="J16" s="168"/>
      <c r="K16" s="216"/>
      <c r="L16" s="216"/>
      <c r="M16" s="215"/>
      <c r="N16" s="215"/>
      <c r="O16" s="215"/>
      <c r="P16" s="215"/>
    </row>
    <row r="17" ht="14.5" spans="1:16">
      <c r="A17" s="159" t="s">
        <v>203</v>
      </c>
      <c r="B17" t="s">
        <v>182</v>
      </c>
      <c r="C17" s="169" t="s">
        <v>204</v>
      </c>
      <c r="D17" s="169">
        <v>2020</v>
      </c>
      <c r="E17" s="170">
        <v>0.75</v>
      </c>
      <c r="F17" s="171"/>
      <c r="G17" s="172">
        <v>0.95</v>
      </c>
      <c r="H17" s="171">
        <v>31.536</v>
      </c>
      <c r="I17" s="217">
        <v>0.98</v>
      </c>
      <c r="J17" s="210">
        <v>25</v>
      </c>
      <c r="K17" s="160">
        <v>300</v>
      </c>
      <c r="L17" s="211">
        <v>15</v>
      </c>
      <c r="M17" s="218">
        <v>1</v>
      </c>
      <c r="N17" s="219">
        <v>1</v>
      </c>
      <c r="O17" s="218">
        <v>1</v>
      </c>
      <c r="P17" s="218">
        <v>1</v>
      </c>
    </row>
    <row r="18" ht="14.5" spans="1:16">
      <c r="A18" s="159"/>
      <c r="B18" t="s">
        <v>191</v>
      </c>
      <c r="C18" s="173"/>
      <c r="D18" s="173"/>
      <c r="E18" s="170">
        <v>1</v>
      </c>
      <c r="F18" s="171"/>
      <c r="G18" s="172"/>
      <c r="H18" s="171"/>
      <c r="I18" s="217"/>
      <c r="J18" s="210"/>
      <c r="K18" s="160"/>
      <c r="L18" s="211"/>
      <c r="M18" s="218">
        <v>0.8</v>
      </c>
      <c r="N18" s="219">
        <v>0.5</v>
      </c>
      <c r="O18" s="218">
        <v>0.05</v>
      </c>
      <c r="P18" s="218">
        <v>0.35</v>
      </c>
    </row>
    <row r="19" ht="14.5" spans="1:16">
      <c r="A19" s="159" t="s">
        <v>205</v>
      </c>
      <c r="B19" t="s">
        <v>206</v>
      </c>
      <c r="C19" s="169" t="s">
        <v>204</v>
      </c>
      <c r="D19" s="169">
        <v>2020</v>
      </c>
      <c r="E19" s="174">
        <v>4.25</v>
      </c>
      <c r="F19" s="171"/>
      <c r="G19" s="172">
        <v>0.95</v>
      </c>
      <c r="H19" s="171">
        <v>31.536</v>
      </c>
      <c r="I19" s="217">
        <v>0.98</v>
      </c>
      <c r="J19" s="210">
        <v>25</v>
      </c>
      <c r="K19" s="160">
        <v>300</v>
      </c>
      <c r="L19" s="211">
        <v>15</v>
      </c>
      <c r="M19" s="218">
        <v>1</v>
      </c>
      <c r="N19" s="219">
        <v>1</v>
      </c>
      <c r="O19" s="218">
        <v>1</v>
      </c>
      <c r="P19" s="218">
        <v>1</v>
      </c>
    </row>
    <row r="20" ht="14.5" spans="1:16">
      <c r="A20" s="175"/>
      <c r="B20" s="176" t="s">
        <v>191</v>
      </c>
      <c r="C20" s="177"/>
      <c r="D20" s="177"/>
      <c r="E20" s="178">
        <v>1</v>
      </c>
      <c r="F20" s="179"/>
      <c r="G20" s="180"/>
      <c r="H20" s="181"/>
      <c r="I20" s="220"/>
      <c r="J20" s="221"/>
      <c r="K20" s="177"/>
      <c r="L20" s="222"/>
      <c r="M20" s="223">
        <v>0.8</v>
      </c>
      <c r="N20" s="224">
        <v>0.5</v>
      </c>
      <c r="O20" s="223">
        <v>0.05</v>
      </c>
      <c r="P20" s="223">
        <v>0.35</v>
      </c>
    </row>
    <row r="21" ht="14.5" spans="1:16">
      <c r="A21" s="182"/>
      <c r="B21" s="183"/>
      <c r="C21" s="184"/>
      <c r="D21" s="184"/>
      <c r="E21" s="185"/>
      <c r="F21" s="186"/>
      <c r="G21" s="187"/>
      <c r="H21" s="188"/>
      <c r="I21" s="225"/>
      <c r="J21" s="226"/>
      <c r="K21" s="184"/>
      <c r="L21" s="227"/>
      <c r="M21" s="228"/>
      <c r="N21" s="229"/>
      <c r="O21" s="228"/>
      <c r="P21" s="228"/>
    </row>
    <row r="22" ht="14.5" spans="1:16">
      <c r="A22" s="182"/>
      <c r="B22" s="183"/>
      <c r="C22" s="184"/>
      <c r="D22" s="184"/>
      <c r="E22" s="185"/>
      <c r="F22" s="186"/>
      <c r="G22" s="187"/>
      <c r="H22" s="188"/>
      <c r="I22" s="225"/>
      <c r="J22" s="226"/>
      <c r="K22" s="184"/>
      <c r="L22" s="227"/>
      <c r="M22" s="228"/>
      <c r="N22" s="229"/>
      <c r="O22" s="228"/>
      <c r="P22" s="228"/>
    </row>
    <row r="23" spans="1:16">
      <c r="A23" s="45" t="s">
        <v>207</v>
      </c>
      <c r="B23" s="45" t="s">
        <v>208</v>
      </c>
      <c r="C23" s="189" t="s">
        <v>209</v>
      </c>
      <c r="F23" s="170">
        <v>0.95</v>
      </c>
      <c r="G23" s="170">
        <v>0.15</v>
      </c>
      <c r="H23" s="171">
        <v>31.536</v>
      </c>
      <c r="I23" s="171"/>
      <c r="J23" s="210">
        <v>20</v>
      </c>
      <c r="K23" s="212">
        <v>237.55</v>
      </c>
      <c r="L23" s="212">
        <v>9.01</v>
      </c>
      <c r="M23" s="151"/>
      <c r="O23" s="151"/>
      <c r="P23" s="151"/>
    </row>
    <row r="24" spans="1:16">
      <c r="A24" s="70" t="s">
        <v>210</v>
      </c>
      <c r="B24" s="70" t="s">
        <v>208</v>
      </c>
      <c r="C24" s="190" t="s">
        <v>211</v>
      </c>
      <c r="D24" s="176"/>
      <c r="E24" s="176"/>
      <c r="F24" s="178">
        <v>0.95</v>
      </c>
      <c r="G24" s="178">
        <v>0.15</v>
      </c>
      <c r="H24" s="179">
        <v>31.536</v>
      </c>
      <c r="I24" s="179"/>
      <c r="J24" s="221">
        <v>20</v>
      </c>
      <c r="K24" s="230">
        <v>237.55</v>
      </c>
      <c r="L24" s="230">
        <v>9.01</v>
      </c>
      <c r="M24" s="231"/>
      <c r="N24" s="176"/>
      <c r="O24" s="231"/>
      <c r="P24" s="231"/>
    </row>
    <row r="25" spans="1:16">
      <c r="A25" s="45" t="s">
        <v>212</v>
      </c>
      <c r="B25" s="45" t="s">
        <v>204</v>
      </c>
      <c r="C25" s="37" t="s">
        <v>213</v>
      </c>
      <c r="D25" s="191">
        <v>2020</v>
      </c>
      <c r="E25" s="151"/>
      <c r="F25" s="170">
        <v>0.95</v>
      </c>
      <c r="G25" s="170">
        <v>0.15</v>
      </c>
      <c r="H25" s="171">
        <v>31.536</v>
      </c>
      <c r="I25" s="171"/>
      <c r="J25" s="210">
        <v>20</v>
      </c>
      <c r="K25" s="212">
        <v>237.55</v>
      </c>
      <c r="L25" s="212">
        <v>9.01</v>
      </c>
      <c r="M25" s="151"/>
      <c r="N25" s="151"/>
      <c r="O25" s="151"/>
      <c r="P25" s="151"/>
    </row>
    <row r="26" spans="1:16">
      <c r="A26" s="45" t="s">
        <v>214</v>
      </c>
      <c r="B26" s="45" t="s">
        <v>204</v>
      </c>
      <c r="C26" s="37" t="s">
        <v>215</v>
      </c>
      <c r="D26" s="191">
        <v>2020</v>
      </c>
      <c r="E26" s="151"/>
      <c r="F26" s="170">
        <v>0.95</v>
      </c>
      <c r="G26" s="170">
        <v>0.15</v>
      </c>
      <c r="H26" s="171">
        <v>31.536</v>
      </c>
      <c r="I26" s="171"/>
      <c r="J26" s="210">
        <v>20</v>
      </c>
      <c r="K26" s="212">
        <v>237.55</v>
      </c>
      <c r="L26" s="212">
        <v>9.01</v>
      </c>
      <c r="M26" s="151"/>
      <c r="N26" s="151"/>
      <c r="O26" s="151"/>
      <c r="P26" s="151"/>
    </row>
    <row r="27" spans="1:16">
      <c r="A27" s="45" t="s">
        <v>216</v>
      </c>
      <c r="B27" s="45" t="s">
        <v>204</v>
      </c>
      <c r="C27" s="37" t="s">
        <v>217</v>
      </c>
      <c r="D27" s="191">
        <v>2020</v>
      </c>
      <c r="E27" s="151"/>
      <c r="F27" s="170">
        <v>0.95</v>
      </c>
      <c r="G27" s="170">
        <v>0.15</v>
      </c>
      <c r="H27" s="171">
        <v>31.536</v>
      </c>
      <c r="I27" s="171"/>
      <c r="J27" s="210">
        <v>20</v>
      </c>
      <c r="K27" s="212">
        <v>237.55</v>
      </c>
      <c r="L27" s="212">
        <v>9.01</v>
      </c>
      <c r="M27" s="151"/>
      <c r="N27" s="151"/>
      <c r="O27" s="151"/>
      <c r="P27" s="151"/>
    </row>
    <row r="28" spans="1:15">
      <c r="A28" s="45" t="s">
        <v>218</v>
      </c>
      <c r="B28" s="45" t="s">
        <v>204</v>
      </c>
      <c r="C28" s="37" t="s">
        <v>219</v>
      </c>
      <c r="D28" s="191">
        <v>2020</v>
      </c>
      <c r="E28" s="151"/>
      <c r="F28" s="170">
        <v>0.95</v>
      </c>
      <c r="G28" s="170">
        <v>0.15</v>
      </c>
      <c r="H28" s="171">
        <v>31.536</v>
      </c>
      <c r="I28" s="171"/>
      <c r="J28" s="210">
        <v>20</v>
      </c>
      <c r="K28" s="212">
        <v>237.55</v>
      </c>
      <c r="L28" s="212">
        <v>9.01</v>
      </c>
      <c r="M28" s="151"/>
      <c r="N28" s="151"/>
      <c r="O28" s="151"/>
    </row>
    <row r="29" spans="1:15">
      <c r="A29" s="151"/>
      <c r="B29" s="151"/>
      <c r="C29" s="151"/>
      <c r="D29" s="151"/>
      <c r="E29" s="151"/>
      <c r="F29" s="151"/>
      <c r="G29" s="151"/>
      <c r="H29" s="151"/>
      <c r="I29" s="151"/>
      <c r="J29" s="151"/>
      <c r="K29" s="151"/>
      <c r="L29" s="151"/>
      <c r="M29" s="151"/>
      <c r="N29" s="151"/>
      <c r="O29" s="151"/>
    </row>
    <row r="30" spans="1:15">
      <c r="A30" s="151"/>
      <c r="B30" s="151"/>
      <c r="C30" s="151"/>
      <c r="D30" s="151"/>
      <c r="E30" s="151"/>
      <c r="F30" s="151"/>
      <c r="G30" s="151"/>
      <c r="H30" s="151"/>
      <c r="I30" s="151"/>
      <c r="J30" s="151"/>
      <c r="K30" s="151"/>
      <c r="L30" s="151"/>
      <c r="M30" s="151"/>
      <c r="N30" s="151"/>
      <c r="O30" s="151"/>
    </row>
    <row r="31" spans="1:15">
      <c r="A31" s="151"/>
      <c r="B31" s="151"/>
      <c r="C31" s="151"/>
      <c r="D31" s="151"/>
      <c r="E31" s="151"/>
      <c r="F31" s="151"/>
      <c r="G31" s="151"/>
      <c r="H31" s="151"/>
      <c r="I31" s="151"/>
      <c r="J31" s="151"/>
      <c r="K31" s="151"/>
      <c r="L31" s="151"/>
      <c r="M31" s="151"/>
      <c r="N31" s="151"/>
      <c r="O31" s="151"/>
    </row>
    <row r="32" ht="13" spans="1:15">
      <c r="A32" s="192" t="s">
        <v>220</v>
      </c>
      <c r="B32" s="193"/>
      <c r="C32" s="194"/>
      <c r="D32" s="194"/>
      <c r="E32" s="194"/>
      <c r="F32" s="194"/>
      <c r="G32" s="194"/>
      <c r="H32" s="194"/>
      <c r="I32" s="151"/>
      <c r="J32" s="151"/>
      <c r="K32" s="151"/>
      <c r="L32" s="151"/>
      <c r="M32" s="151"/>
      <c r="N32" s="151"/>
      <c r="O32" s="151"/>
    </row>
    <row r="33" ht="13" spans="1:15">
      <c r="A33" s="195" t="s">
        <v>34</v>
      </c>
      <c r="B33" s="195" t="s">
        <v>4</v>
      </c>
      <c r="C33" s="195" t="s">
        <v>35</v>
      </c>
      <c r="D33" s="195" t="s">
        <v>36</v>
      </c>
      <c r="E33" s="195" t="s">
        <v>37</v>
      </c>
      <c r="F33" s="195" t="s">
        <v>38</v>
      </c>
      <c r="G33" s="195" t="s">
        <v>39</v>
      </c>
      <c r="H33" s="195" t="s">
        <v>40</v>
      </c>
      <c r="I33" s="151"/>
      <c r="J33" s="151"/>
      <c r="K33" s="151"/>
      <c r="L33" s="151"/>
      <c r="M33" s="151"/>
      <c r="N33" s="151"/>
      <c r="O33" s="151"/>
    </row>
    <row r="34" ht="38.25" spans="1:15">
      <c r="A34" s="196" t="s">
        <v>41</v>
      </c>
      <c r="B34" s="196" t="s">
        <v>42</v>
      </c>
      <c r="C34" s="196" t="s">
        <v>43</v>
      </c>
      <c r="D34" s="196" t="s">
        <v>44</v>
      </c>
      <c r="E34" s="196" t="s">
        <v>45</v>
      </c>
      <c r="F34" s="196" t="s">
        <v>46</v>
      </c>
      <c r="G34" s="196" t="s">
        <v>47</v>
      </c>
      <c r="H34" s="196" t="s">
        <v>48</v>
      </c>
      <c r="I34" s="151"/>
      <c r="J34" s="151"/>
      <c r="K34" s="151"/>
      <c r="L34" s="151"/>
      <c r="M34" s="151"/>
      <c r="N34" s="151"/>
      <c r="O34" s="151"/>
    </row>
    <row r="35" spans="1:15">
      <c r="A35" s="197" t="s">
        <v>49</v>
      </c>
      <c r="B35" s="198" t="s">
        <v>221</v>
      </c>
      <c r="C35" s="197" t="s">
        <v>222</v>
      </c>
      <c r="D35" s="199" t="s">
        <v>52</v>
      </c>
      <c r="E35" s="198" t="s">
        <v>60</v>
      </c>
      <c r="F35" s="199" t="s">
        <v>125</v>
      </c>
      <c r="G35" s="199"/>
      <c r="H35" s="198"/>
      <c r="I35" s="151"/>
      <c r="J35" s="151"/>
      <c r="K35" s="151"/>
      <c r="L35" s="151"/>
      <c r="M35" s="151"/>
      <c r="N35" s="151"/>
      <c r="O35" s="151"/>
    </row>
    <row r="36" spans="1:15">
      <c r="A36" s="197"/>
      <c r="B36" s="198" t="s">
        <v>223</v>
      </c>
      <c r="C36" s="197" t="s">
        <v>224</v>
      </c>
      <c r="D36" s="199" t="s">
        <v>52</v>
      </c>
      <c r="E36" s="198" t="s">
        <v>60</v>
      </c>
      <c r="F36" s="199" t="s">
        <v>125</v>
      </c>
      <c r="G36" s="199"/>
      <c r="H36" s="198"/>
      <c r="I36" s="159"/>
      <c r="J36" s="151"/>
      <c r="K36" s="151"/>
      <c r="L36" s="151"/>
      <c r="M36" s="151"/>
      <c r="N36" s="151"/>
      <c r="O36" s="151"/>
    </row>
    <row r="37" spans="12:15">
      <c r="L37" s="151"/>
      <c r="M37" s="151"/>
      <c r="N37" s="151"/>
      <c r="O37" s="151"/>
    </row>
    <row r="38" spans="1:15">
      <c r="A38" s="168"/>
      <c r="B38" s="168"/>
      <c r="C38" s="168"/>
      <c r="D38" s="168"/>
      <c r="E38" s="168"/>
      <c r="F38" s="168"/>
      <c r="G38" s="168"/>
      <c r="H38" s="168"/>
      <c r="I38" s="159"/>
      <c r="J38" s="151"/>
      <c r="K38" s="151"/>
      <c r="L38" s="151"/>
      <c r="M38" s="151"/>
      <c r="N38" s="151"/>
      <c r="O38" s="151"/>
    </row>
    <row r="39" spans="1:15">
      <c r="A39" s="197" t="s">
        <v>56</v>
      </c>
      <c r="B39" s="199" t="s">
        <v>203</v>
      </c>
      <c r="C39" s="198" t="s">
        <v>225</v>
      </c>
      <c r="D39" s="198" t="s">
        <v>52</v>
      </c>
      <c r="E39" s="198" t="s">
        <v>57</v>
      </c>
      <c r="F39" s="124"/>
      <c r="G39" s="124"/>
      <c r="H39" s="124"/>
      <c r="I39" s="151"/>
      <c r="J39" s="151"/>
      <c r="K39" s="151"/>
      <c r="L39" s="151"/>
      <c r="M39" s="151"/>
      <c r="N39" s="151"/>
      <c r="O39" s="151"/>
    </row>
    <row r="40" ht="13" spans="1:15">
      <c r="A40" s="200"/>
      <c r="B40" s="199" t="s">
        <v>205</v>
      </c>
      <c r="C40" s="198" t="s">
        <v>226</v>
      </c>
      <c r="D40" s="198" t="s">
        <v>52</v>
      </c>
      <c r="E40" s="198" t="s">
        <v>57</v>
      </c>
      <c r="F40" s="124"/>
      <c r="G40" s="124"/>
      <c r="H40" s="124"/>
      <c r="I40" s="151"/>
      <c r="J40" s="151"/>
      <c r="K40" s="151"/>
      <c r="L40" s="151"/>
      <c r="M40" s="151"/>
      <c r="N40" s="151"/>
      <c r="O40" s="151"/>
    </row>
    <row r="41" ht="13" spans="1:15">
      <c r="A41" s="201"/>
      <c r="B41" s="202"/>
      <c r="C41" s="203"/>
      <c r="D41" s="203"/>
      <c r="E41" s="203"/>
      <c r="F41" s="204"/>
      <c r="G41" s="204"/>
      <c r="H41" s="204"/>
      <c r="I41" s="151"/>
      <c r="J41" s="151"/>
      <c r="K41" s="151"/>
      <c r="L41" s="151"/>
      <c r="M41" s="151"/>
      <c r="N41" s="151"/>
      <c r="O41" s="151"/>
    </row>
    <row r="42" ht="13" spans="1:15">
      <c r="A42" s="201"/>
      <c r="B42" s="202"/>
      <c r="C42" s="184"/>
      <c r="D42" s="203"/>
      <c r="E42" s="203"/>
      <c r="F42" s="204"/>
      <c r="G42" s="204"/>
      <c r="H42" s="204"/>
      <c r="I42" s="151"/>
      <c r="J42" s="151"/>
      <c r="K42" s="151"/>
      <c r="L42" s="151"/>
      <c r="M42" s="151"/>
      <c r="N42" s="151"/>
      <c r="O42" s="151"/>
    </row>
    <row r="43" spans="1:15">
      <c r="A43" s="197" t="s">
        <v>227</v>
      </c>
      <c r="B43" s="198" t="s">
        <v>207</v>
      </c>
      <c r="C43" s="198" t="s">
        <v>228</v>
      </c>
      <c r="D43" s="198" t="s">
        <v>52</v>
      </c>
      <c r="E43" s="198" t="s">
        <v>57</v>
      </c>
      <c r="F43" s="124"/>
      <c r="G43" s="124"/>
      <c r="H43" s="124"/>
      <c r="I43" s="151"/>
      <c r="J43" s="151"/>
      <c r="K43" s="151"/>
      <c r="L43" s="151"/>
      <c r="M43" s="151"/>
      <c r="N43" s="151"/>
      <c r="O43" s="151"/>
    </row>
    <row r="44" ht="13" spans="1:15">
      <c r="A44" s="200"/>
      <c r="B44" s="198" t="s">
        <v>210</v>
      </c>
      <c r="C44" s="198" t="s">
        <v>229</v>
      </c>
      <c r="D44" s="198" t="s">
        <v>52</v>
      </c>
      <c r="E44" s="198" t="s">
        <v>57</v>
      </c>
      <c r="F44" s="124"/>
      <c r="G44" s="124"/>
      <c r="H44" s="124"/>
      <c r="I44" s="151"/>
      <c r="J44" s="151"/>
      <c r="K44" s="151"/>
      <c r="L44" s="151"/>
      <c r="M44" s="151"/>
      <c r="N44" s="151"/>
      <c r="O44" s="151"/>
    </row>
    <row r="45" ht="13" spans="1:15">
      <c r="A45" s="200"/>
      <c r="B45" s="198" t="s">
        <v>212</v>
      </c>
      <c r="C45" s="198" t="s">
        <v>230</v>
      </c>
      <c r="D45" s="198" t="s">
        <v>52</v>
      </c>
      <c r="E45" s="198" t="s">
        <v>57</v>
      </c>
      <c r="F45" s="124"/>
      <c r="G45" s="124"/>
      <c r="H45" s="124"/>
      <c r="I45" s="151"/>
      <c r="J45" s="151"/>
      <c r="K45" s="151"/>
      <c r="L45" s="151"/>
      <c r="M45" s="151"/>
      <c r="N45" s="151"/>
      <c r="O45" s="151"/>
    </row>
    <row r="46" spans="1:15">
      <c r="A46" s="194"/>
      <c r="B46" s="198" t="s">
        <v>214</v>
      </c>
      <c r="C46" s="198" t="s">
        <v>231</v>
      </c>
      <c r="D46" s="198" t="s">
        <v>52</v>
      </c>
      <c r="E46" s="198" t="s">
        <v>57</v>
      </c>
      <c r="F46" s="124"/>
      <c r="G46" s="124"/>
      <c r="H46" s="124"/>
      <c r="I46" s="151"/>
      <c r="J46" s="151"/>
      <c r="K46" s="151"/>
      <c r="L46" s="151"/>
      <c r="M46" s="151"/>
      <c r="N46" s="151"/>
      <c r="O46" s="151"/>
    </row>
    <row r="47" spans="1:15">
      <c r="A47" s="194"/>
      <c r="B47" s="198" t="s">
        <v>216</v>
      </c>
      <c r="C47" s="198" t="s">
        <v>232</v>
      </c>
      <c r="D47" s="198" t="s">
        <v>52</v>
      </c>
      <c r="E47" s="198" t="s">
        <v>57</v>
      </c>
      <c r="F47" s="124"/>
      <c r="G47" s="124"/>
      <c r="H47" s="124"/>
      <c r="I47" s="151"/>
      <c r="J47" s="151"/>
      <c r="K47" s="151"/>
      <c r="L47" s="151"/>
      <c r="M47" s="151"/>
      <c r="N47" s="151"/>
      <c r="O47" s="151"/>
    </row>
    <row r="48" spans="1:15">
      <c r="A48" s="194"/>
      <c r="B48" s="198" t="s">
        <v>218</v>
      </c>
      <c r="C48" s="198" t="s">
        <v>233</v>
      </c>
      <c r="D48" s="198" t="s">
        <v>52</v>
      </c>
      <c r="E48" s="198" t="s">
        <v>57</v>
      </c>
      <c r="F48" s="199"/>
      <c r="G48" s="199"/>
      <c r="H48" s="198"/>
      <c r="I48" s="151"/>
      <c r="J48" s="151"/>
      <c r="K48" s="151"/>
      <c r="L48" s="151"/>
      <c r="M48" s="151"/>
      <c r="N48" s="151"/>
      <c r="O48" s="151"/>
    </row>
    <row r="49" ht="13" spans="1:15">
      <c r="A49" s="205"/>
      <c r="B49" s="159"/>
      <c r="C49" s="159"/>
      <c r="D49" s="159"/>
      <c r="E49" s="159"/>
      <c r="F49" s="159"/>
      <c r="G49" s="159"/>
      <c r="H49" s="159"/>
      <c r="I49" s="151"/>
      <c r="J49" s="151"/>
      <c r="K49" s="151"/>
      <c r="L49" s="151"/>
      <c r="M49" s="151"/>
      <c r="N49" s="151"/>
      <c r="O49" s="151"/>
    </row>
    <row r="50" spans="1:15">
      <c r="A50" s="151"/>
      <c r="B50" s="151"/>
      <c r="C50" s="151"/>
      <c r="D50" s="151"/>
      <c r="E50" s="151"/>
      <c r="F50" s="151"/>
      <c r="G50" s="151"/>
      <c r="H50" s="151"/>
      <c r="I50" s="151"/>
      <c r="J50" s="151"/>
      <c r="K50" s="151"/>
      <c r="L50" s="151"/>
      <c r="M50" s="151"/>
      <c r="N50" s="151"/>
      <c r="O50" s="151"/>
    </row>
    <row r="51" spans="1:15">
      <c r="A51" s="151"/>
      <c r="B51" s="151"/>
      <c r="C51" s="151"/>
      <c r="D51" s="151"/>
      <c r="E51" s="151"/>
      <c r="F51" s="151"/>
      <c r="G51" s="151"/>
      <c r="H51" s="151"/>
      <c r="I51" s="151"/>
      <c r="J51" s="151"/>
      <c r="K51" s="151"/>
      <c r="L51" s="151"/>
      <c r="M51" s="151"/>
      <c r="N51" s="151"/>
      <c r="O51" s="151"/>
    </row>
    <row r="52" ht="13" spans="1:15">
      <c r="A52" s="193" t="s">
        <v>234</v>
      </c>
      <c r="B52" s="206"/>
      <c r="C52" s="206"/>
      <c r="D52" s="206"/>
      <c r="E52" s="206"/>
      <c r="F52" s="206"/>
      <c r="G52" s="206"/>
      <c r="H52" s="206"/>
      <c r="I52" s="151"/>
      <c r="J52" s="151"/>
      <c r="K52" s="151"/>
      <c r="L52" s="151"/>
      <c r="M52" s="151"/>
      <c r="N52" s="151"/>
      <c r="O52" s="151"/>
    </row>
    <row r="53" ht="13" spans="1:15">
      <c r="A53" s="207" t="s">
        <v>62</v>
      </c>
      <c r="B53" s="207" t="s">
        <v>63</v>
      </c>
      <c r="C53" s="207" t="s">
        <v>64</v>
      </c>
      <c r="D53" s="208" t="s">
        <v>65</v>
      </c>
      <c r="E53" s="208" t="s">
        <v>66</v>
      </c>
      <c r="F53" s="208" t="s">
        <v>67</v>
      </c>
      <c r="G53" s="208" t="s">
        <v>68</v>
      </c>
      <c r="H53" s="208" t="s">
        <v>69</v>
      </c>
      <c r="I53" s="151"/>
      <c r="J53" s="151"/>
      <c r="K53" s="151"/>
      <c r="L53" s="151"/>
      <c r="M53" s="151"/>
      <c r="N53" s="151"/>
      <c r="O53" s="151"/>
    </row>
    <row r="54" ht="38.25" spans="1:15">
      <c r="A54" s="209" t="s">
        <v>70</v>
      </c>
      <c r="B54" s="209" t="s">
        <v>71</v>
      </c>
      <c r="C54" s="209" t="s">
        <v>72</v>
      </c>
      <c r="D54" s="209" t="s">
        <v>65</v>
      </c>
      <c r="E54" s="209" t="s">
        <v>73</v>
      </c>
      <c r="F54" s="209" t="s">
        <v>74</v>
      </c>
      <c r="G54" s="209" t="s">
        <v>75</v>
      </c>
      <c r="H54" s="209" t="s">
        <v>76</v>
      </c>
      <c r="I54" s="151"/>
      <c r="J54" s="151"/>
      <c r="K54" s="151"/>
      <c r="L54" s="151"/>
      <c r="M54" s="151"/>
      <c r="N54" s="151"/>
      <c r="O54" s="151"/>
    </row>
    <row r="55" spans="1:15">
      <c r="A55" s="206" t="s">
        <v>147</v>
      </c>
      <c r="B55" s="206" t="s">
        <v>204</v>
      </c>
      <c r="C55" s="206" t="s">
        <v>235</v>
      </c>
      <c r="D55" s="206" t="s">
        <v>52</v>
      </c>
      <c r="E55" s="194"/>
      <c r="F55" s="194" t="s">
        <v>54</v>
      </c>
      <c r="G55" s="194"/>
      <c r="H55" s="194"/>
      <c r="I55" s="151"/>
      <c r="J55" s="151"/>
      <c r="K55" s="151"/>
      <c r="L55" s="151"/>
      <c r="M55" s="151"/>
      <c r="N55" s="151"/>
      <c r="O55" s="151"/>
    </row>
    <row r="56" spans="1:15">
      <c r="A56" s="151"/>
      <c r="B56" s="151"/>
      <c r="C56" s="151"/>
      <c r="D56" s="151"/>
      <c r="E56" s="151"/>
      <c r="F56" s="151"/>
      <c r="G56" s="151"/>
      <c r="H56" s="151"/>
      <c r="I56" s="151"/>
      <c r="J56" s="151"/>
      <c r="K56" s="151"/>
      <c r="L56" s="151"/>
      <c r="M56" s="151"/>
      <c r="N56" s="151"/>
      <c r="O56" s="151"/>
    </row>
    <row r="57" spans="1:15">
      <c r="A57" s="151"/>
      <c r="B57" s="151"/>
      <c r="C57" s="151"/>
      <c r="D57" s="151"/>
      <c r="E57" s="151"/>
      <c r="F57" s="151"/>
      <c r="G57" s="151"/>
      <c r="H57" s="151"/>
      <c r="I57" s="151"/>
      <c r="J57" s="151"/>
      <c r="K57" s="151"/>
      <c r="L57" s="151"/>
      <c r="M57" s="151"/>
      <c r="N57" s="151"/>
      <c r="O57" s="151"/>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12</vt:i4>
      </vt:variant>
    </vt:vector>
  </HeadingPairs>
  <TitlesOfParts>
    <vt:vector size="12" baseType="lpstr">
      <vt:lpstr>ELC_BY-CAES</vt:lpstr>
      <vt:lpstr>ELC_BulkEES</vt:lpstr>
      <vt:lpstr>ELC_BulkEES_4h</vt:lpstr>
      <vt:lpstr>ELC_BulkEES_10h</vt:lpstr>
      <vt:lpstr>ELC_BulkEES_24h</vt:lpstr>
      <vt:lpstr>RSD_Batteries</vt:lpstr>
      <vt:lpstr>COM_Batteries</vt:lpstr>
      <vt:lpstr>ELC_HEAT</vt:lpstr>
      <vt:lpstr>ELC_COOL!!</vt:lpstr>
      <vt:lpstr>ELC_EVCONS</vt:lpstr>
      <vt:lpstr>RES</vt:lpstr>
      <vt:lpstr>NOINPUT-Input_DATA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2024-07-06T16:38:23Z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454070082994176</vt:r8>
  </property>
  <property fmtid="{D5CDD505-2E9C-101B-9397-08002B2CF9AE}" pid="3" name="ICV">
    <vt:lpwstr>1E0B5F9AE3CE47C3B8AEEDDDA6FD2F33_12</vt:lpwstr>
  </property>
  <property fmtid="{D5CDD505-2E9C-101B-9397-08002B2CF9AE}" pid="4" name="KSOProductBuildVer">
    <vt:lpwstr>1033-12.2.0.17119</vt:lpwstr>
  </property>
</Properties>
</file>