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3" documentId="11_6E698EC292515817622A7FF729BD75C0AE54E578" xr6:coauthVersionLast="47" xr6:coauthVersionMax="47" xr10:uidLastSave="{0D43706F-C909-41CB-82F3-631168128214}"/>
  <bookViews>
    <workbookView xWindow="-110" yWindow="-110" windowWidth="19420" windowHeight="12220" firstSheet="2" activeTab="2" xr2:uid="{00000000-000D-0000-FFFF-FFFF00000000}"/>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 name="Demand" sheetId="36" r:id="rId14"/>
    <sheet name="CO2PRICE" sheetId="37" r:id="rId15"/>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 i="37" l="1"/>
  <c r="AJ30" i="35"/>
  <c r="AI30" i="35"/>
  <c r="AH30" i="35"/>
  <c r="AG30" i="35"/>
  <c r="AF30" i="35"/>
  <c r="AE30" i="35"/>
  <c r="AD30" i="35"/>
  <c r="AJ28" i="35"/>
  <c r="AI28" i="35"/>
  <c r="AH28" i="35"/>
  <c r="AG28" i="35"/>
  <c r="AF28" i="35"/>
  <c r="AE28" i="35"/>
  <c r="AD28" i="35"/>
  <c r="AJ27" i="35"/>
  <c r="AI27" i="35"/>
  <c r="AH27" i="35"/>
  <c r="AG27" i="35"/>
  <c r="AF27" i="35"/>
  <c r="AE27" i="35"/>
  <c r="AD27" i="35"/>
  <c r="AJ26" i="35"/>
  <c r="AI26" i="35"/>
  <c r="AH26" i="35"/>
  <c r="AG26" i="35"/>
  <c r="AF26" i="35"/>
  <c r="AE26" i="35"/>
  <c r="AD26" i="35"/>
  <c r="AJ25" i="35"/>
  <c r="AI25" i="35"/>
  <c r="AH25" i="35"/>
  <c r="AG25" i="35"/>
  <c r="AF25" i="35"/>
  <c r="AE25" i="35"/>
  <c r="AD25" i="35"/>
  <c r="AJ24" i="35"/>
  <c r="AI24" i="35"/>
  <c r="AH24" i="35"/>
  <c r="AG24" i="35"/>
  <c r="AF24" i="35"/>
  <c r="AE24" i="35"/>
  <c r="AD24" i="35"/>
  <c r="AJ22" i="35"/>
  <c r="AI22" i="35"/>
  <c r="AH22" i="35"/>
  <c r="AG22" i="35"/>
  <c r="AF22" i="35"/>
  <c r="AE22" i="35"/>
  <c r="AD22" i="35"/>
  <c r="AJ21" i="35"/>
  <c r="AI21" i="35"/>
  <c r="AH21" i="35"/>
  <c r="AG21" i="35"/>
  <c r="AF21" i="35"/>
  <c r="AE21" i="35"/>
  <c r="AD21" i="35"/>
  <c r="R16" i="35"/>
  <c r="Q16" i="35"/>
  <c r="P16" i="35"/>
  <c r="O16" i="35"/>
  <c r="N16" i="35"/>
  <c r="M16" i="35"/>
  <c r="L16" i="35"/>
  <c r="K16" i="35"/>
  <c r="H16" i="35"/>
  <c r="G16" i="35"/>
  <c r="R15" i="35"/>
  <c r="Q15" i="35"/>
  <c r="P15" i="35"/>
  <c r="O15" i="35"/>
  <c r="N15" i="35"/>
  <c r="M15" i="35"/>
  <c r="L15" i="35"/>
  <c r="K15" i="35"/>
  <c r="R14" i="35"/>
  <c r="Q14" i="35"/>
  <c r="P14" i="35"/>
  <c r="O14" i="35"/>
  <c r="N14" i="35"/>
  <c r="M14" i="35"/>
  <c r="L14" i="35"/>
  <c r="K14" i="35"/>
  <c r="H14" i="35"/>
  <c r="G14" i="35"/>
  <c r="R13" i="35"/>
  <c r="Q13" i="35"/>
  <c r="P13" i="35"/>
  <c r="O13" i="35"/>
  <c r="N13" i="35"/>
  <c r="M13" i="35"/>
  <c r="L13" i="35"/>
  <c r="K13" i="35"/>
  <c r="H13" i="35"/>
  <c r="G13" i="35"/>
  <c r="F13" i="35"/>
  <c r="R12" i="35"/>
  <c r="Q12" i="35"/>
  <c r="P12" i="35"/>
  <c r="O12" i="35"/>
  <c r="N12" i="35"/>
  <c r="M12" i="35"/>
  <c r="L12" i="35"/>
  <c r="K12" i="35"/>
  <c r="H12" i="35"/>
  <c r="G12" i="35"/>
  <c r="R11" i="35"/>
  <c r="Q11" i="35"/>
  <c r="P11" i="35"/>
  <c r="O11" i="35"/>
  <c r="N11" i="35"/>
  <c r="M11" i="35"/>
  <c r="L11" i="35"/>
  <c r="K11" i="35"/>
  <c r="H11" i="35"/>
  <c r="G11" i="35"/>
  <c r="R10" i="35"/>
  <c r="Q10" i="35"/>
  <c r="P10" i="35"/>
  <c r="O10" i="35"/>
  <c r="N10" i="35"/>
  <c r="M10" i="35"/>
  <c r="L10" i="35"/>
  <c r="K10" i="35"/>
  <c r="H10" i="35"/>
  <c r="G10" i="35"/>
  <c r="R9" i="35"/>
  <c r="Q9" i="35"/>
  <c r="P9" i="35"/>
  <c r="O9" i="35"/>
  <c r="N9" i="35"/>
  <c r="M9" i="35"/>
  <c r="L9" i="35"/>
  <c r="K9" i="35"/>
  <c r="R8" i="35"/>
  <c r="Q8" i="35"/>
  <c r="P8" i="35"/>
  <c r="O8" i="35"/>
  <c r="N8" i="35"/>
  <c r="M8" i="35"/>
  <c r="L8" i="35"/>
  <c r="K8" i="35"/>
  <c r="H8" i="35"/>
  <c r="G8" i="35"/>
  <c r="F8" i="35"/>
  <c r="R7" i="35"/>
  <c r="Q7" i="35"/>
  <c r="P7" i="35"/>
  <c r="O7" i="35"/>
  <c r="N7" i="35"/>
  <c r="M7" i="35"/>
  <c r="L7" i="35"/>
  <c r="K7" i="35"/>
  <c r="R6" i="35"/>
  <c r="Q6" i="35"/>
  <c r="P6" i="35"/>
  <c r="O6" i="35"/>
  <c r="N6" i="35"/>
  <c r="M6" i="35"/>
  <c r="L6" i="35"/>
  <c r="AJ30" i="34"/>
  <c r="AI30" i="34"/>
  <c r="AH30" i="34"/>
  <c r="AG30" i="34"/>
  <c r="AF30" i="34"/>
  <c r="AE30" i="34"/>
  <c r="AD30" i="34"/>
  <c r="AJ28" i="34"/>
  <c r="AI28" i="34"/>
  <c r="AH28" i="34"/>
  <c r="AG28" i="34"/>
  <c r="AF28" i="34"/>
  <c r="AE28" i="34"/>
  <c r="AD28" i="34"/>
  <c r="AJ27" i="34"/>
  <c r="AI27" i="34"/>
  <c r="AH27" i="34"/>
  <c r="AG27" i="34"/>
  <c r="AF27" i="34"/>
  <c r="AE27" i="34"/>
  <c r="AD27" i="34"/>
  <c r="AJ26" i="34"/>
  <c r="AI26" i="34"/>
  <c r="AH26" i="34"/>
  <c r="AG26" i="34"/>
  <c r="AF26" i="34"/>
  <c r="AE26" i="34"/>
  <c r="AD26" i="34"/>
  <c r="AJ25" i="34"/>
  <c r="AI25" i="34"/>
  <c r="AH25" i="34"/>
  <c r="AG25" i="34"/>
  <c r="AF25" i="34"/>
  <c r="AE25" i="34"/>
  <c r="AD25" i="34"/>
  <c r="AJ24" i="34"/>
  <c r="AI24" i="34"/>
  <c r="AH24" i="34"/>
  <c r="AG24" i="34"/>
  <c r="AF24" i="34"/>
  <c r="AE24" i="34"/>
  <c r="AD24" i="34"/>
  <c r="AJ22" i="34"/>
  <c r="AI22" i="34"/>
  <c r="AH22" i="34"/>
  <c r="AG22" i="34"/>
  <c r="AF22" i="34"/>
  <c r="AE22" i="34"/>
  <c r="AD22" i="34"/>
  <c r="AJ21" i="34"/>
  <c r="AI21" i="34"/>
  <c r="AH21" i="34"/>
  <c r="AG21" i="34"/>
  <c r="AF21" i="34"/>
  <c r="AE21" i="34"/>
  <c r="AD21" i="34"/>
  <c r="R16" i="34"/>
  <c r="Q16" i="34"/>
  <c r="P16" i="34"/>
  <c r="O16" i="34"/>
  <c r="N16" i="34"/>
  <c r="M16" i="34"/>
  <c r="L16" i="34"/>
  <c r="K16" i="34"/>
  <c r="H16" i="34"/>
  <c r="G16" i="34"/>
  <c r="R15" i="34"/>
  <c r="Q15" i="34"/>
  <c r="P15" i="34"/>
  <c r="O15" i="34"/>
  <c r="N15" i="34"/>
  <c r="M15" i="34"/>
  <c r="L15" i="34"/>
  <c r="K15" i="34"/>
  <c r="R14" i="34"/>
  <c r="Q14" i="34"/>
  <c r="P14" i="34"/>
  <c r="O14" i="34"/>
  <c r="N14" i="34"/>
  <c r="M14" i="34"/>
  <c r="L14" i="34"/>
  <c r="K14" i="34"/>
  <c r="H14" i="34"/>
  <c r="G14" i="34"/>
  <c r="R13" i="34"/>
  <c r="Q13" i="34"/>
  <c r="P13" i="34"/>
  <c r="O13" i="34"/>
  <c r="N13" i="34"/>
  <c r="M13" i="34"/>
  <c r="L13" i="34"/>
  <c r="K13" i="34"/>
  <c r="H13" i="34"/>
  <c r="G13" i="34"/>
  <c r="F13" i="34"/>
  <c r="R12" i="34"/>
  <c r="Q12" i="34"/>
  <c r="P12" i="34"/>
  <c r="O12" i="34"/>
  <c r="N12" i="34"/>
  <c r="M12" i="34"/>
  <c r="L12" i="34"/>
  <c r="K12" i="34"/>
  <c r="H12" i="34"/>
  <c r="G12" i="34"/>
  <c r="R11" i="34"/>
  <c r="Q11" i="34"/>
  <c r="P11" i="34"/>
  <c r="O11" i="34"/>
  <c r="N11" i="34"/>
  <c r="M11" i="34"/>
  <c r="L11" i="34"/>
  <c r="K11" i="34"/>
  <c r="H11" i="34"/>
  <c r="G11" i="34"/>
  <c r="R10" i="34"/>
  <c r="Q10" i="34"/>
  <c r="P10" i="34"/>
  <c r="O10" i="34"/>
  <c r="N10" i="34"/>
  <c r="M10" i="34"/>
  <c r="L10" i="34"/>
  <c r="K10" i="34"/>
  <c r="H10" i="34"/>
  <c r="G10" i="34"/>
  <c r="R9" i="34"/>
  <c r="Q9" i="34"/>
  <c r="P9" i="34"/>
  <c r="O9" i="34"/>
  <c r="N9" i="34"/>
  <c r="M9" i="34"/>
  <c r="L9" i="34"/>
  <c r="K9" i="34"/>
  <c r="R8" i="34"/>
  <c r="Q8" i="34"/>
  <c r="P8" i="34"/>
  <c r="O8" i="34"/>
  <c r="N8" i="34"/>
  <c r="M8" i="34"/>
  <c r="L8" i="34"/>
  <c r="K8" i="34"/>
  <c r="H8" i="34"/>
  <c r="G8" i="34"/>
  <c r="F8" i="34"/>
  <c r="R7" i="34"/>
  <c r="Q7" i="34"/>
  <c r="P7" i="34"/>
  <c r="O7" i="34"/>
  <c r="N7" i="34"/>
  <c r="M7" i="34"/>
  <c r="L7" i="34"/>
  <c r="K7" i="34"/>
  <c r="R6" i="34"/>
  <c r="Q6" i="34"/>
  <c r="P6" i="34"/>
  <c r="O6" i="34"/>
  <c r="N6" i="34"/>
  <c r="M6" i="34"/>
  <c r="L6" i="34"/>
  <c r="AJ30" i="33"/>
  <c r="AI30" i="33"/>
  <c r="AH30" i="33"/>
  <c r="AG30" i="33"/>
  <c r="AF30" i="33"/>
  <c r="AE30" i="33"/>
  <c r="AD30" i="33"/>
  <c r="AJ28" i="33"/>
  <c r="AI28" i="33"/>
  <c r="AH28" i="33"/>
  <c r="AG28" i="33"/>
  <c r="AF28" i="33"/>
  <c r="AE28" i="33"/>
  <c r="AD28" i="33"/>
  <c r="AJ27" i="33"/>
  <c r="AI27" i="33"/>
  <c r="AH27" i="33"/>
  <c r="AG27" i="33"/>
  <c r="AF27" i="33"/>
  <c r="AE27" i="33"/>
  <c r="AD27" i="33"/>
  <c r="AJ26" i="33"/>
  <c r="AI26" i="33"/>
  <c r="AH26" i="33"/>
  <c r="AG26" i="33"/>
  <c r="AF26" i="33"/>
  <c r="AE26" i="33"/>
  <c r="AD26" i="33"/>
  <c r="AJ25" i="33"/>
  <c r="AI25" i="33"/>
  <c r="AH25" i="33"/>
  <c r="AG25" i="33"/>
  <c r="AF25" i="33"/>
  <c r="AE25" i="33"/>
  <c r="AD25" i="33"/>
  <c r="AJ24" i="33"/>
  <c r="AI24" i="33"/>
  <c r="AH24" i="33"/>
  <c r="AG24" i="33"/>
  <c r="AF24" i="33"/>
  <c r="AE24" i="33"/>
  <c r="AD24" i="33"/>
  <c r="AJ22" i="33"/>
  <c r="AI22" i="33"/>
  <c r="AH22" i="33"/>
  <c r="AG22" i="33"/>
  <c r="AF22" i="33"/>
  <c r="AE22" i="33"/>
  <c r="AD22" i="33"/>
  <c r="AJ21" i="33"/>
  <c r="AI21" i="33"/>
  <c r="AH21" i="33"/>
  <c r="AG21" i="33"/>
  <c r="AF21" i="33"/>
  <c r="AE21" i="33"/>
  <c r="AD21" i="33"/>
  <c r="R16" i="33"/>
  <c r="Q16" i="33"/>
  <c r="P16" i="33"/>
  <c r="O16" i="33"/>
  <c r="N16" i="33"/>
  <c r="M16" i="33"/>
  <c r="L16" i="33"/>
  <c r="K16" i="33"/>
  <c r="H16" i="33"/>
  <c r="G16" i="33"/>
  <c r="F16" i="33"/>
  <c r="R15" i="33"/>
  <c r="Q15" i="33"/>
  <c r="P15" i="33"/>
  <c r="O15" i="33"/>
  <c r="N15" i="33"/>
  <c r="M15" i="33"/>
  <c r="L15" i="33"/>
  <c r="K15" i="33"/>
  <c r="R14" i="33"/>
  <c r="Q14" i="33"/>
  <c r="P14" i="33"/>
  <c r="O14" i="33"/>
  <c r="N14" i="33"/>
  <c r="M14" i="33"/>
  <c r="L14" i="33"/>
  <c r="K14" i="33"/>
  <c r="H14" i="33"/>
  <c r="G14" i="33"/>
  <c r="F14" i="33"/>
  <c r="R13" i="33"/>
  <c r="Q13" i="33"/>
  <c r="P13" i="33"/>
  <c r="O13" i="33"/>
  <c r="N13" i="33"/>
  <c r="M13" i="33"/>
  <c r="L13" i="33"/>
  <c r="K13" i="33"/>
  <c r="H13" i="33"/>
  <c r="G13" i="33"/>
  <c r="F13" i="33"/>
  <c r="R12" i="33"/>
  <c r="Q12" i="33"/>
  <c r="P12" i="33"/>
  <c r="O12" i="33"/>
  <c r="N12" i="33"/>
  <c r="M12" i="33"/>
  <c r="L12" i="33"/>
  <c r="K12" i="33"/>
  <c r="H12" i="33"/>
  <c r="G12" i="33"/>
  <c r="F12" i="33"/>
  <c r="R11" i="33"/>
  <c r="Q11" i="33"/>
  <c r="P11" i="33"/>
  <c r="O11" i="33"/>
  <c r="N11" i="33"/>
  <c r="M11" i="33"/>
  <c r="L11" i="33"/>
  <c r="K11" i="33"/>
  <c r="H11" i="33"/>
  <c r="G11" i="33"/>
  <c r="F11" i="33"/>
  <c r="R10" i="33"/>
  <c r="Q10" i="33"/>
  <c r="P10" i="33"/>
  <c r="O10" i="33"/>
  <c r="N10" i="33"/>
  <c r="M10" i="33"/>
  <c r="L10" i="33"/>
  <c r="K10" i="33"/>
  <c r="H10" i="33"/>
  <c r="G10" i="33"/>
  <c r="F10" i="33"/>
  <c r="R9" i="33"/>
  <c r="Q9" i="33"/>
  <c r="P9" i="33"/>
  <c r="O9" i="33"/>
  <c r="N9" i="33"/>
  <c r="M9" i="33"/>
  <c r="L9" i="33"/>
  <c r="K9" i="33"/>
  <c r="R8" i="33"/>
  <c r="Q8" i="33"/>
  <c r="P8" i="33"/>
  <c r="O8" i="33"/>
  <c r="N8" i="33"/>
  <c r="M8" i="33"/>
  <c r="L8" i="33"/>
  <c r="K8" i="33"/>
  <c r="H8" i="33"/>
  <c r="G8" i="33"/>
  <c r="F8" i="33"/>
  <c r="R7" i="33"/>
  <c r="Q7" i="33"/>
  <c r="P7" i="33"/>
  <c r="O7" i="33"/>
  <c r="N7" i="33"/>
  <c r="M7" i="33"/>
  <c r="L7" i="33"/>
  <c r="K7" i="33"/>
  <c r="R6" i="33"/>
  <c r="Q6" i="33"/>
  <c r="P6" i="33"/>
  <c r="O6" i="33"/>
  <c r="N6" i="33"/>
  <c r="M6" i="33"/>
  <c r="L6" i="33"/>
  <c r="AJ30" i="32"/>
  <c r="AI30" i="32"/>
  <c r="AH30" i="32"/>
  <c r="AG30" i="32"/>
  <c r="AF30" i="32"/>
  <c r="AE30" i="32"/>
  <c r="AD30" i="32"/>
  <c r="AJ28" i="32"/>
  <c r="AI28" i="32"/>
  <c r="AH28" i="32"/>
  <c r="AG28" i="32"/>
  <c r="AF28" i="32"/>
  <c r="AE28" i="32"/>
  <c r="AD28" i="32"/>
  <c r="AJ27" i="32"/>
  <c r="AI27" i="32"/>
  <c r="AH27" i="32"/>
  <c r="AG27" i="32"/>
  <c r="AF27" i="32"/>
  <c r="AE27" i="32"/>
  <c r="AD27" i="32"/>
  <c r="AJ26" i="32"/>
  <c r="AI26" i="32"/>
  <c r="AH26" i="32"/>
  <c r="AG26" i="32"/>
  <c r="AF26" i="32"/>
  <c r="AE26" i="32"/>
  <c r="AD26" i="32"/>
  <c r="AJ25" i="32"/>
  <c r="AI25" i="32"/>
  <c r="AH25" i="32"/>
  <c r="AG25" i="32"/>
  <c r="AF25" i="32"/>
  <c r="AE25" i="32"/>
  <c r="AD25" i="32"/>
  <c r="AJ24" i="32"/>
  <c r="AI24" i="32"/>
  <c r="AH24" i="32"/>
  <c r="AG24" i="32"/>
  <c r="AF24" i="32"/>
  <c r="AE24" i="32"/>
  <c r="AD24" i="32"/>
  <c r="AJ22" i="32"/>
  <c r="AI22" i="32"/>
  <c r="AH22" i="32"/>
  <c r="AG22" i="32"/>
  <c r="AF22" i="32"/>
  <c r="AE22" i="32"/>
  <c r="AD22" i="32"/>
  <c r="AJ21" i="32"/>
  <c r="AI21" i="32"/>
  <c r="AH21" i="32"/>
  <c r="AG21" i="32"/>
  <c r="AF21" i="32"/>
  <c r="AE21" i="32"/>
  <c r="AD21" i="32"/>
  <c r="R16" i="32"/>
  <c r="Q16" i="32"/>
  <c r="P16" i="32"/>
  <c r="O16" i="32"/>
  <c r="N16" i="32"/>
  <c r="M16" i="32"/>
  <c r="L16" i="32"/>
  <c r="K16" i="32"/>
  <c r="H16" i="32"/>
  <c r="G16" i="32"/>
  <c r="F16" i="32"/>
  <c r="R15" i="32"/>
  <c r="Q15" i="32"/>
  <c r="P15" i="32"/>
  <c r="O15" i="32"/>
  <c r="N15" i="32"/>
  <c r="M15" i="32"/>
  <c r="L15" i="32"/>
  <c r="K15" i="32"/>
  <c r="R14" i="32"/>
  <c r="Q14" i="32"/>
  <c r="P14" i="32"/>
  <c r="O14" i="32"/>
  <c r="N14" i="32"/>
  <c r="M14" i="32"/>
  <c r="L14" i="32"/>
  <c r="K14" i="32"/>
  <c r="H14" i="32"/>
  <c r="G14" i="32"/>
  <c r="F14" i="32"/>
  <c r="R13" i="32"/>
  <c r="Q13" i="32"/>
  <c r="P13" i="32"/>
  <c r="O13" i="32"/>
  <c r="N13" i="32"/>
  <c r="M13" i="32"/>
  <c r="L13" i="32"/>
  <c r="K13" i="32"/>
  <c r="H13" i="32"/>
  <c r="G13" i="32"/>
  <c r="F13" i="32"/>
  <c r="R12" i="32"/>
  <c r="Q12" i="32"/>
  <c r="P12" i="32"/>
  <c r="O12" i="32"/>
  <c r="N12" i="32"/>
  <c r="M12" i="32"/>
  <c r="L12" i="32"/>
  <c r="K12" i="32"/>
  <c r="H12" i="32"/>
  <c r="G12" i="32"/>
  <c r="F12" i="32"/>
  <c r="R11" i="32"/>
  <c r="Q11" i="32"/>
  <c r="P11" i="32"/>
  <c r="O11" i="32"/>
  <c r="N11" i="32"/>
  <c r="M11" i="32"/>
  <c r="L11" i="32"/>
  <c r="K11" i="32"/>
  <c r="H11" i="32"/>
  <c r="G11" i="32"/>
  <c r="F11" i="32"/>
  <c r="R10" i="32"/>
  <c r="Q10" i="32"/>
  <c r="P10" i="32"/>
  <c r="O10" i="32"/>
  <c r="N10" i="32"/>
  <c r="M10" i="32"/>
  <c r="L10" i="32"/>
  <c r="K10" i="32"/>
  <c r="H10" i="32"/>
  <c r="G10" i="32"/>
  <c r="F10" i="32"/>
  <c r="R9" i="32"/>
  <c r="Q9" i="32"/>
  <c r="P9" i="32"/>
  <c r="O9" i="32"/>
  <c r="N9" i="32"/>
  <c r="M9" i="32"/>
  <c r="L9" i="32"/>
  <c r="K9" i="32"/>
  <c r="R8" i="32"/>
  <c r="Q8" i="32"/>
  <c r="P8" i="32"/>
  <c r="O8" i="32"/>
  <c r="N8" i="32"/>
  <c r="M8" i="32"/>
  <c r="L8" i="32"/>
  <c r="K8" i="32"/>
  <c r="H8" i="32"/>
  <c r="G8" i="32"/>
  <c r="F8" i="32"/>
  <c r="R7" i="32"/>
  <c r="Q7" i="32"/>
  <c r="P7" i="32"/>
  <c r="O7" i="32"/>
  <c r="N7" i="32"/>
  <c r="M7" i="32"/>
  <c r="L7" i="32"/>
  <c r="K7" i="32"/>
  <c r="R6" i="32"/>
  <c r="Q6" i="32"/>
  <c r="P6" i="32"/>
  <c r="O6" i="32"/>
  <c r="N6" i="32"/>
  <c r="M6" i="32"/>
  <c r="L6" i="32"/>
  <c r="J4" i="26"/>
  <c r="J2" i="26"/>
  <c r="AL50" i="31"/>
  <c r="AK50" i="31"/>
  <c r="AL49" i="31"/>
  <c r="AK49" i="31"/>
  <c r="AL48" i="31"/>
  <c r="AK48" i="31"/>
  <c r="AL47" i="31"/>
  <c r="AK47" i="31"/>
  <c r="AL46" i="31"/>
  <c r="AK46" i="31"/>
  <c r="AL45" i="31"/>
  <c r="AK45" i="31"/>
  <c r="AL44" i="31"/>
  <c r="AK44" i="31"/>
  <c r="AL43" i="31"/>
  <c r="AK43" i="31"/>
  <c r="AL42" i="31"/>
  <c r="AK42" i="31"/>
  <c r="AL41" i="31"/>
  <c r="AK41" i="31"/>
  <c r="AL40" i="31"/>
  <c r="AK40" i="31"/>
  <c r="AL39" i="31"/>
  <c r="AK39" i="31"/>
  <c r="AL38" i="31"/>
  <c r="AK38" i="31"/>
  <c r="AL37" i="31"/>
  <c r="AK37" i="31"/>
  <c r="AL36" i="31"/>
  <c r="AK36" i="31"/>
  <c r="AL35" i="31"/>
  <c r="AK35" i="31"/>
  <c r="I24" i="31"/>
  <c r="G24" i="31"/>
  <c r="D24" i="31"/>
  <c r="I23" i="31"/>
  <c r="G23" i="31"/>
  <c r="D23" i="31"/>
  <c r="I22" i="31"/>
  <c r="G22" i="31"/>
  <c r="D22" i="31"/>
  <c r="I21" i="31"/>
  <c r="G21" i="31"/>
  <c r="D21" i="31"/>
  <c r="AF7" i="31"/>
  <c r="AE7" i="31"/>
  <c r="AA7" i="31"/>
  <c r="Z7" i="31"/>
  <c r="AL50" i="30"/>
  <c r="AK50" i="30"/>
  <c r="AJ50" i="30"/>
  <c r="AA50" i="30"/>
  <c r="O50" i="30"/>
  <c r="N50" i="30"/>
  <c r="AL49" i="30"/>
  <c r="AK49" i="30"/>
  <c r="AJ49" i="30"/>
  <c r="AA49" i="30"/>
  <c r="O49" i="30"/>
  <c r="N49" i="30"/>
  <c r="AL48" i="30"/>
  <c r="AK48" i="30"/>
  <c r="AJ48" i="30"/>
  <c r="AA48" i="30"/>
  <c r="O48" i="30"/>
  <c r="N48" i="30"/>
  <c r="AL47" i="30"/>
  <c r="AK47" i="30"/>
  <c r="AJ47" i="30"/>
  <c r="AA47" i="30"/>
  <c r="O47" i="30"/>
  <c r="N47" i="30"/>
  <c r="AL46" i="30"/>
  <c r="AK46" i="30"/>
  <c r="AJ46" i="30"/>
  <c r="AA46" i="30"/>
  <c r="O46" i="30"/>
  <c r="N46" i="30"/>
  <c r="AL45" i="30"/>
  <c r="AK45" i="30"/>
  <c r="AJ45" i="30"/>
  <c r="AA45" i="30"/>
  <c r="O45" i="30"/>
  <c r="N45" i="30"/>
  <c r="AL44" i="30"/>
  <c r="AK44" i="30"/>
  <c r="AJ44" i="30"/>
  <c r="AA44" i="30"/>
  <c r="O44" i="30"/>
  <c r="N44" i="30"/>
  <c r="AL43" i="30"/>
  <c r="AK43" i="30"/>
  <c r="AJ43" i="30"/>
  <c r="AA43" i="30"/>
  <c r="O43" i="30"/>
  <c r="N43" i="30"/>
  <c r="AL42" i="30"/>
  <c r="AK42" i="30"/>
  <c r="AJ42" i="30"/>
  <c r="AA42" i="30"/>
  <c r="O42" i="30"/>
  <c r="N42" i="30"/>
  <c r="AL41" i="30"/>
  <c r="AK41" i="30"/>
  <c r="AJ41" i="30"/>
  <c r="AA41" i="30"/>
  <c r="O41" i="30"/>
  <c r="N41" i="30"/>
  <c r="AL40" i="30"/>
  <c r="AK40" i="30"/>
  <c r="AJ40" i="30"/>
  <c r="AA40" i="30"/>
  <c r="O40" i="30"/>
  <c r="N40" i="30"/>
  <c r="AL39" i="30"/>
  <c r="AK39" i="30"/>
  <c r="AJ39" i="30"/>
  <c r="AA39" i="30"/>
  <c r="O39" i="30"/>
  <c r="N39" i="30"/>
  <c r="AL38" i="30"/>
  <c r="AK38" i="30"/>
  <c r="AJ38" i="30"/>
  <c r="AA38" i="30"/>
  <c r="O38" i="30"/>
  <c r="N38" i="30"/>
  <c r="AL37" i="30"/>
  <c r="AK37" i="30"/>
  <c r="AJ37" i="30"/>
  <c r="AA37" i="30"/>
  <c r="O37" i="30"/>
  <c r="N37" i="30"/>
  <c r="AL36" i="30"/>
  <c r="AK36" i="30"/>
  <c r="AJ36" i="30"/>
  <c r="AA36" i="30"/>
  <c r="O36" i="30"/>
  <c r="N36" i="30"/>
  <c r="AL35" i="30"/>
  <c r="AK35" i="30"/>
  <c r="AJ35" i="30"/>
  <c r="AA35" i="30"/>
  <c r="O35" i="30"/>
  <c r="N35" i="30"/>
  <c r="I24" i="30"/>
  <c r="G24" i="30"/>
  <c r="D24" i="30"/>
  <c r="I23" i="30"/>
  <c r="G23" i="30"/>
  <c r="D23" i="30"/>
  <c r="I22" i="30"/>
  <c r="G22" i="30"/>
  <c r="D22" i="30"/>
  <c r="I21" i="30"/>
  <c r="G21" i="30"/>
  <c r="D21" i="30"/>
  <c r="AL50" i="24"/>
  <c r="AK50" i="24"/>
  <c r="AL49" i="24"/>
  <c r="AK49" i="24"/>
  <c r="AL48" i="24"/>
  <c r="AK48" i="24"/>
  <c r="AL47" i="24"/>
  <c r="AK47" i="24"/>
  <c r="AL46" i="24"/>
  <c r="AK46" i="24"/>
  <c r="AL45" i="24"/>
  <c r="AK45" i="24"/>
  <c r="AL44" i="24"/>
  <c r="AK44" i="24"/>
  <c r="AL43" i="24"/>
  <c r="AK43" i="24"/>
  <c r="AL42" i="24"/>
  <c r="AK42" i="24"/>
  <c r="AL41" i="24"/>
  <c r="AK41" i="24"/>
  <c r="AL40" i="24"/>
  <c r="AK40" i="24"/>
  <c r="AL39" i="24"/>
  <c r="AK39" i="24"/>
  <c r="AL38" i="24"/>
  <c r="AK38" i="24"/>
  <c r="AL37" i="24"/>
  <c r="AK37" i="24"/>
  <c r="AL36" i="24"/>
  <c r="AK36" i="24"/>
  <c r="AL35" i="24"/>
  <c r="AK35" i="24"/>
  <c r="I24" i="24"/>
  <c r="G24" i="24"/>
  <c r="D24" i="24"/>
  <c r="I23" i="24"/>
  <c r="G23" i="24"/>
  <c r="D23" i="24"/>
  <c r="I22" i="24"/>
  <c r="G22" i="24"/>
  <c r="D22" i="24"/>
  <c r="I21" i="24"/>
  <c r="G21" i="24"/>
  <c r="D21" i="24"/>
  <c r="N11" i="24"/>
  <c r="AP6" i="24"/>
  <c r="D24" i="25"/>
  <c r="D23" i="25"/>
  <c r="D22" i="25"/>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AA51" i="21"/>
  <c r="F51" i="21"/>
  <c r="AA50" i="21"/>
  <c r="F50" i="21"/>
  <c r="AA49" i="21"/>
  <c r="F49" i="21"/>
  <c r="AA48" i="21"/>
  <c r="F48" i="21"/>
  <c r="AA47" i="21"/>
  <c r="F47" i="21"/>
  <c r="AA46" i="21"/>
  <c r="F46" i="21"/>
  <c r="AA45" i="21"/>
  <c r="F45" i="21"/>
  <c r="AA44" i="21"/>
  <c r="F44" i="21"/>
  <c r="AA43" i="21"/>
  <c r="F43" i="21"/>
  <c r="AA42" i="21"/>
  <c r="F42" i="21"/>
  <c r="AA41" i="21"/>
  <c r="F41" i="21"/>
  <c r="AA40" i="21"/>
  <c r="F40" i="21"/>
  <c r="AA39" i="21"/>
  <c r="F39" i="21"/>
  <c r="AA38" i="21"/>
  <c r="F38" i="21"/>
  <c r="AA37" i="21"/>
  <c r="F37" i="21"/>
  <c r="AA36" i="21"/>
  <c r="F36" i="21"/>
  <c r="AA35" i="21"/>
  <c r="F35" i="21"/>
  <c r="AA34" i="21"/>
  <c r="F34" i="21"/>
  <c r="AA33" i="21"/>
  <c r="F33" i="21"/>
  <c r="AA32" i="21"/>
  <c r="F32" i="21"/>
  <c r="AA31" i="21"/>
  <c r="F31" i="21"/>
  <c r="AA30" i="21"/>
  <c r="F30" i="21"/>
  <c r="AA29" i="21"/>
  <c r="F29" i="21"/>
  <c r="AA28" i="21"/>
  <c r="F28" i="21"/>
  <c r="AA27" i="21"/>
  <c r="F27" i="21"/>
  <c r="AA26" i="21"/>
  <c r="F26" i="21"/>
  <c r="AA25" i="21"/>
  <c r="F25" i="21"/>
  <c r="AA24" i="21"/>
  <c r="F24" i="21"/>
  <c r="AA23" i="21"/>
  <c r="F23" i="21"/>
  <c r="AA22" i="21"/>
  <c r="F22" i="21"/>
  <c r="AA21" i="21"/>
  <c r="F21" i="21"/>
  <c r="AA20" i="21"/>
  <c r="F20" i="21"/>
  <c r="AA19" i="21"/>
  <c r="F19" i="21"/>
  <c r="AA18" i="21"/>
  <c r="F18" i="21"/>
  <c r="AA17" i="21"/>
  <c r="F17" i="21"/>
  <c r="AA16" i="21"/>
  <c r="F16" i="21"/>
  <c r="AA15" i="21"/>
  <c r="F15" i="21"/>
  <c r="AA14" i="21"/>
  <c r="F14" i="21"/>
  <c r="AA13" i="21"/>
  <c r="F13" i="21"/>
  <c r="AA12" i="21"/>
  <c r="F12" i="21"/>
  <c r="AA11" i="21"/>
  <c r="F11" i="21"/>
  <c r="AA10" i="21"/>
  <c r="F10" i="21"/>
  <c r="AA9" i="21"/>
  <c r="F9" i="21"/>
  <c r="AA8" i="21"/>
  <c r="F8" i="21"/>
  <c r="AA7" i="21"/>
  <c r="P7" i="21"/>
  <c r="F7" i="21"/>
  <c r="AA6" i="21"/>
  <c r="P6" i="21"/>
  <c r="F6" i="21"/>
  <c r="AA5" i="21"/>
  <c r="P5" i="21"/>
  <c r="F5" i="21"/>
  <c r="AA4" i="21"/>
  <c r="R4" i="21"/>
  <c r="P4" i="21"/>
  <c r="H4" i="21"/>
  <c r="F4"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K3" authorId="0" shapeId="0" xr:uid="{00000000-0006-0000-0000-00000100000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A5" authorId="0" shapeId="0" xr:uid="{00000000-0006-0000-0200-000001000000}">
      <text>
        <r>
          <rPr>
            <b/>
            <sz val="8"/>
            <rFont val="Tahoma"/>
            <charset val="134"/>
          </rPr>
          <t>Insert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00000000-0006-0000-0400-00000100000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00000000-0006-0000-0500-00000100000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<sst xmlns="http://schemas.openxmlformats.org/spreadsheetml/2006/main" count="3812" uniqueCount="676">
  <si>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</si>
  <si>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</si>
  <si>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</si>
  <si>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</si>
  <si>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</si>
  <si>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</si>
  <si>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</si>
  <si>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</si>
  <si>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</si>
  <si>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</si>
  <si>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</si>
  <si>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</si>
  <si>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</si>
  <si>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</si>
  <si>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</si>
  <si>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</si>
  <si>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</si>
  <si>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</si>
  <si>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</si>
  <si>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</si>
  <si>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</si>
  <si>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</si>
  <si>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</si>
  <si>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</si>
  <si>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</si>
  <si>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</si>
  <si>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</si>
  <si>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</si>
  <si>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</si>
  <si>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</si>
  <si>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</si>
  <si>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</si>
  <si>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</si>
  <si>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</si>
  <si>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</si>
  <si>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</si>
  <si>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</si>
  <si>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</si>
  <si>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</si>
  <si>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</si>
  <si>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</si>
  <si>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</si>
  <si>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</si>
  <si>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</si>
  <si>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</si>
  <si>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</si>
  <si>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</si>
  <si>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</si>
  <si>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</si>
  <si>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</si>
  <si>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</si>
  <si>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</si>
  <si>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</si>
  <si>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</si>
  <si>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</si>
  <si>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</si>
  <si>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</si>
  <si>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</si>
  <si>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</si>
  <si>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</si>
  <si>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</si>
  <si>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</si>
  <si>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</si>
  <si>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</si>
  <si>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</si>
  <si>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</si>
  <si>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</si>
  <si>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</si>
  <si>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</si>
  <si>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</si>
  <si>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</si>
  <si>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</si>
  <si>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</si>
  <si>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</si>
  <si>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</si>
  <si>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</si>
  <si>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</si>
  <si>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</si>
  <si>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</si>
  <si>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</si>
  <si>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</si>
  <si>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</si>
  <si>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</si>
  <si>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</si>
  <si>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</si>
  <si>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</si>
  <si>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</si>
  <si>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</si>
  <si>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</si>
  <si>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</si>
  <si>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</si>
  <si>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</si>
  <si>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</si>
  <si>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</si>
  <si>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</si>
  <si>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</si>
  <si>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</si>
  <si>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</si>
  <si>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</si>
  <si>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</si>
  <si>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</si>
  <si>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</si>
  <si>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</si>
  <si>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</si>
  <si>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</si>
  <si>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</si>
  <si>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</si>
  <si>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</si>
  <si>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</si>
  <si>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</si>
  <si>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</si>
  <si>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</si>
  <si>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</si>
  <si>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</si>
  <si>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</si>
  <si>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</si>
  <si>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</si>
  <si>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</si>
  <si>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</si>
  <si>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</si>
  <si>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</si>
  <si>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</si>
  <si>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</si>
  <si>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</si>
  <si>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</si>
  <si>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</si>
  <si>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</si>
  <si>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</si>
  <si>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</si>
  <si>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</si>
  <si>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</si>
  <si>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</si>
  <si>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</si>
  <si>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</si>
  <si>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</si>
  <si>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</si>
  <si>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</si>
  <si>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</si>
  <si>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</si>
  <si>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</si>
  <si>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</si>
  <si>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</si>
  <si>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</si>
  <si>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</si>
  <si>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</si>
  <si>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</si>
  <si>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</si>
  <si>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</si>
  <si>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</si>
  <si>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</si>
  <si>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</si>
  <si>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</si>
  <si>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</si>
  <si>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</si>
  <si>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</si>
  <si>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</si>
  <si>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</si>
  <si>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</si>
  <si>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</si>
  <si>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</si>
  <si>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</si>
  <si>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</si>
  <si>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</si>
  <si>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</si>
  <si>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</si>
  <si>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</si>
  <si>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</si>
  <si>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</si>
  <si>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</si>
  <si>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</si>
  <si>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</si>
  <si>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</si>
  <si>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</si>
  <si>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</si>
  <si>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</si>
  <si>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</si>
  <si>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</si>
  <si>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</si>
  <si>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</si>
  <si>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</si>
  <si>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</si>
  <si>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</si>
  <si>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</si>
  <si>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</si>
  <si>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</si>
  <si>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</si>
  <si>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</si>
  <si>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</si>
  <si>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</si>
  <si>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</si>
  <si>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</si>
  <si>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</si>
  <si>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</si>
  <si>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</si>
  <si>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</si>
  <si>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</si>
  <si>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</si>
  <si>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</si>
  <si>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</si>
  <si>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</si>
  <si>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</si>
  <si>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</si>
  <si>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</si>
  <si>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</si>
  <si>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</si>
  <si>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</si>
  <si>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</si>
  <si>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</si>
  <si>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</si>
  <si>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</si>
  <si>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</si>
  <si>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</si>
  <si>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</si>
  <si>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</si>
  <si>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</si>
  <si>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</si>
  <si>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</si>
  <si>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</si>
  <si>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</si>
  <si>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</si>
  <si>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</si>
  <si>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</si>
  <si>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</si>
  <si>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</si>
  <si>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</si>
  <si>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</si>
  <si>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</si>
  <si>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</si>
  <si>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</si>
  <si>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</si>
  <si>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</si>
  <si>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</si>
  <si>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</si>
  <si>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</si>
  <si>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</si>
  <si>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</si>
  <si>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</si>
  <si>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</si>
  <si>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</si>
  <si>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</si>
  <si>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</si>
  <si>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</si>
  <si>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</si>
  <si>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</si>
  <si>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</si>
  <si>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</si>
  <si>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</si>
  <si>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</si>
  <si>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</si>
  <si>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</si>
  <si>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</si>
  <si>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</si>
  <si>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</si>
  <si>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</si>
  <si>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</si>
  <si>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</si>
  <si>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</si>
  <si>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</si>
  <si>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</si>
  <si>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</si>
  <si>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</si>
  <si>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</si>
  <si>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</si>
  <si>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</si>
  <si>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</si>
  <si>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</si>
  <si>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</si>
  <si>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</si>
  <si>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</si>
  <si>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</si>
  <si>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</si>
  <si>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</si>
  <si>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</si>
  <si>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</si>
  <si>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</si>
  <si>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</si>
  <si>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</si>
  <si>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</si>
  <si>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</si>
  <si>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</si>
  <si>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</si>
  <si>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</si>
  <si>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</si>
  <si>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</si>
  <si>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</si>
  <si>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</si>
  <si>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</si>
  <si>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</si>
  <si>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</si>
  <si>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</si>
  <si>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</si>
  <si>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</si>
  <si>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</si>
  <si>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</si>
  <si>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</si>
  <si>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</si>
  <si>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</si>
  <si>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</si>
  <si>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</si>
  <si>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</si>
  <si>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</si>
  <si>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</si>
  <si>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</si>
  <si>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</si>
  <si>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</si>
  <si>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</si>
  <si>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</si>
  <si>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</si>
  <si>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</si>
  <si>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</si>
  <si>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</si>
  <si>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</si>
  <si>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</si>
  <si>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</si>
  <si>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</si>
  <si>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</si>
  <si>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</si>
  <si>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</si>
  <si>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</si>
  <si>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</si>
  <si>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</si>
  <si>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</si>
  <si>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</si>
  <si>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</si>
  <si>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</si>
  <si>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</si>
  <si>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</si>
  <si>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</si>
  <si>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</si>
  <si>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</si>
  <si>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</si>
  <si>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</si>
  <si>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</si>
  <si>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</si>
  <si>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</si>
  <si>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</si>
  <si>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</si>
  <si>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</si>
  <si>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</si>
  <si>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</si>
  <si>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</si>
  <si>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</si>
  <si>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</si>
  <si>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</si>
  <si>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</si>
  <si>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</si>
  <si>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</si>
  <si>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</si>
  <si>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</si>
  <si>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</si>
  <si>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</si>
  <si>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</si>
  <si>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</si>
  <si>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</si>
  <si>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</si>
  <si>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</si>
  <si>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</si>
  <si>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</si>
  <si>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</si>
  <si>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</si>
  <si>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</si>
  <si>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</si>
  <si>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</si>
  <si>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</si>
  <si>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</si>
  <si>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</si>
  <si>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</si>
  <si>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</si>
  <si>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</si>
  <si>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</si>
  <si>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</si>
  <si>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</si>
  <si>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</si>
  <si>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</si>
  <si>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</si>
  <si>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</si>
  <si>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</si>
  <si>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</si>
  <si>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</si>
  <si>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</si>
  <si>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</si>
  <si>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</si>
  <si>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</si>
  <si>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</si>
  <si>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</si>
  <si>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</si>
  <si>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</si>
  <si>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</si>
  <si>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</si>
  <si>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</si>
  <si>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</si>
  <si>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</si>
  <si>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</si>
  <si>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</si>
  <si>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</si>
  <si>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</si>
  <si>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</si>
  <si>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</si>
  <si>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</si>
  <si>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</si>
  <si>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</si>
  <si>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</si>
  <si>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</si>
  <si>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</si>
  <si>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</si>
  <si>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</si>
  <si>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</si>
  <si>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</si>
  <si>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</si>
  <si>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</si>
  <si>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</si>
  <si>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</si>
  <si>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</si>
  <si>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</si>
  <si>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</si>
  <si>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</si>
  <si>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</si>
  <si>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</si>
  <si>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</si>
  <si>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</si>
  <si>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</si>
  <si>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</si>
  <si>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</si>
  <si>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</si>
  <si>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</si>
  <si>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</si>
  <si>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</si>
  <si>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</si>
  <si>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</si>
  <si>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</si>
  <si>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</si>
  <si>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</si>
  <si>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</si>
  <si>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</si>
  <si>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</si>
  <si>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</si>
  <si>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</si>
  <si>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</si>
  <si>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</si>
  <si>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</si>
  <si>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</si>
  <si>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</si>
  <si>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</si>
  <si>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</si>
  <si>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</si>
  <si>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</si>
  <si>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</si>
  <si>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</si>
  <si>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</si>
  <si>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</si>
  <si>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</si>
  <si>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</si>
  <si>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</si>
  <si>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</si>
  <si>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</si>
  <si>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</si>
  <si>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</si>
  <si>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</si>
  <si>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</si>
  <si>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</si>
  <si>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</si>
  <si>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</si>
  <si>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</si>
  <si>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</si>
  <si>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</si>
  <si>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</si>
  <si>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</si>
  <si>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</si>
  <si>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</si>
  <si>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</si>
  <si>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</si>
  <si>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</si>
  <si>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</si>
  <si>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</si>
  <si>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</si>
  <si>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</si>
  <si>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</si>
  <si>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</si>
  <si>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</si>
  <si>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</si>
  <si>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</si>
  <si>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</si>
  <si>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</si>
  <si>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</si>
  <si>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</si>
  <si>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</si>
  <si>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</si>
  <si>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</si>
  <si>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</si>
  <si>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</si>
  <si>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</si>
  <si>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</si>
  <si>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</si>
  <si>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</si>
  <si>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</si>
  <si>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</si>
  <si>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</si>
  <si>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</si>
  <si>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</si>
  <si>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</si>
  <si>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</si>
  <si>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</si>
  <si>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</si>
  <si>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</si>
  <si>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</si>
  <si>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</si>
  <si>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</si>
  <si>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</si>
  <si>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</si>
  <si>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</si>
  <si>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</si>
  <si>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</si>
  <si>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</si>
  <si>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</si>
  <si>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</si>
  <si>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</si>
  <si>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</si>
  <si>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</si>
  <si>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</si>
  <si>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</si>
  <si>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</si>
  <si>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</si>
  <si>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</si>
  <si>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</si>
  <si>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</si>
  <si>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</si>
  <si>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</si>
  <si>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</si>
  <si>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</si>
  <si>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</si>
  <si>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</si>
  <si>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</si>
  <si>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</si>
  <si>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</si>
  <si>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</si>
  <si>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</si>
  <si>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</si>
  <si>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</si>
  <si>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</si>
  <si>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</si>
  <si>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</si>
  <si>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</si>
  <si>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</si>
  <si>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</si>
  <si>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</si>
  <si>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</si>
  <si>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</si>
  <si>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</si>
  <si>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</si>
  <si>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</si>
  <si>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</si>
  <si>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</si>
  <si>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</si>
  <si>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</si>
  <si>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</si>
  <si>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</si>
  <si>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</si>
  <si>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</si>
  <si>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</si>
  <si>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</si>
  <si>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</si>
  <si>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</si>
  <si>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</si>
  <si>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</si>
  <si>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</si>
  <si>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</si>
  <si>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</si>
  <si>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</si>
  <si>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</si>
  <si>
    <t>CommName</t>
  </si>
  <si>
    <t>*Unit</t>
  </si>
  <si>
    <t>COM_PROJ</t>
  </si>
  <si>
    <t>WST-WaterHeat</t>
  </si>
  <si>
    <t>PJ</t>
  </si>
  <si>
    <t>RTS-WaterHeat</t>
  </si>
  <si>
    <t>TWS-WaterHeat</t>
  </si>
  <si>
    <t>ICS-WaterHeat</t>
  </si>
  <si>
    <t>OS-WaterHeat</t>
  </si>
  <si>
    <t>EDU-WaterHeat</t>
  </si>
  <si>
    <t>HSS-WaterHeat</t>
  </si>
  <si>
    <t>ART-WaterHeat</t>
  </si>
  <si>
    <t>AFM-WaterHeat</t>
  </si>
  <si>
    <t>OTH-WaterHeat</t>
  </si>
  <si>
    <t>WST-Light</t>
  </si>
  <si>
    <t>RTS-Light</t>
  </si>
  <si>
    <t>TWS-Light</t>
  </si>
  <si>
    <t>ICS-Light</t>
  </si>
  <si>
    <t>OS-Light</t>
  </si>
  <si>
    <t>EDU-Light</t>
  </si>
  <si>
    <t>HSS-Light</t>
  </si>
  <si>
    <t>ART-Light</t>
  </si>
  <si>
    <t>AFM-Light</t>
  </si>
  <si>
    <t>OTH-Light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</si>
  <si>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</si>
  <si>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</si>
  <si>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</si>
  <si>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</si>
  <si>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</si>
  <si>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</si>
  <si>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</si>
  <si>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</si>
  <si>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</si>
  <si>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</si>
  <si>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</si>
  <si>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</si>
  <si>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</si>
  <si>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</si>
  <si>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</si>
  <si>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</si>
  <si>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</si>
  <si>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</si>
  <si>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</si>
  <si>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</si>
  <si>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</si>
  <si>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</si>
  <si>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</si>
  <si>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</si>
  <si>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</si>
  <si>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</si>
  <si>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</si>
  <si>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</si>
  <si>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</si>
  <si>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</si>
  <si>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</si>
  <si>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</si>
  <si>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</si>
  <si>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</si>
  <si>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</si>
  <si>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</si>
  <si>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</si>
  <si>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</si>
  <si>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</si>
  <si>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</si>
  <si>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INDCONS</t>
  </si>
  <si>
    <t>INDIPP</t>
  </si>
  <si>
    <t>INDSME</t>
  </si>
  <si>
    <t>INDCEM</t>
  </si>
  <si>
    <t>INDCHM</t>
  </si>
  <si>
    <t>INDIRON</t>
  </si>
  <si>
    <t>INDOTH</t>
  </si>
  <si>
    <t>INDFOR</t>
  </si>
  <si>
    <t>R_ES-SD-SpHeat</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</si>
  <si>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</si>
  <si>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</si>
  <si>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</si>
  <si>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</si>
  <si>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</si>
  <si>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</si>
  <si>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</si>
  <si>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</si>
  <si>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</si>
  <si>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</si>
  <si>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</si>
  <si>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</si>
  <si>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</si>
  <si>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</si>
  <si>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</si>
  <si>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</si>
  <si>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</si>
  <si>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</si>
  <si>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</si>
  <si>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AGR_NON_MOT</t>
  </si>
  <si>
    <t>AGR_MOT</t>
  </si>
  <si>
    <t>TNav</t>
  </si>
  <si>
    <t>TAvi_Frt</t>
  </si>
  <si>
    <t>TAvi_Pas</t>
  </si>
  <si>
    <t>TRai_Pas</t>
  </si>
  <si>
    <t>TRai_Frt</t>
  </si>
  <si>
    <t>TRA_Tru</t>
  </si>
  <si>
    <t>TRA_Mot</t>
  </si>
  <si>
    <t>TRA_Bus</t>
  </si>
  <si>
    <t>TRA_Car</t>
  </si>
  <si>
    <t>Cset_CN</t>
  </si>
  <si>
    <t>COM_TAXNET</t>
  </si>
  <si>
    <t>TOTCO2</t>
  </si>
  <si>
    <t>*Techniquelly 100% curtailement is allowed, that is hydro/wind/solar output~(0,availability); we adjusted AF for ROR, wind, solar power according to geographical differences indicated in CEF--see comments in NewPower_Trans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</si>
</sst>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_ "/>
    <numFmt numFmtId="165" formatCode="_-* #,##0_-;\-* #,##0_-;_-* &quot;-&quot;_-;_-@_-"/>
    <numFmt numFmtId="166" formatCode="_-* #,##0.00_-;\-* #,##0.00_-;_-* &quot;-&quot;??_-;_-@_-"/>
  </numFmts>
  <fonts count="37">
    <font>
      <sz val="10"/>
      <name val="Arial"/>
      <charset val="134"/>
    </font>
    <font>
      <sz val="11"/>
      <color theme="1"/>
      <name val="Calibri"/>
      <scheme val="minor"/>
    </font>
    <font>
      <b/>
      <sz val="10"/>
      <color indexed="12"/>
      <name val="Arial"/>
    </font>
    <font>
      <b/>
      <sz val="10"/>
      <name val="Arial"/>
    </font>
    <font>
      <sz val="10"/>
      <name val="Arial"/>
    </font>
    <font>
      <sz val="8"/>
      <color rgb="FF3974D2"/>
      <name val="Segoe UI"/>
    </font>
    <font>
      <b/>
      <sz val="10"/>
      <name val="Arial"/>
      <charset val="134"/>
    </font>
    <font>
      <sz val="11"/>
      <color theme="1"/>
      <name val="Calibri"/>
      <charset val="134"/>
      <scheme val="minor"/>
    </font>
    <font>
      <sz val="11"/>
      <color indexed="8"/>
      <name val="Calibri"/>
      <charset val="134"/>
    </font>
    <font>
      <sz val="10"/>
      <color rgb="FFFF0000"/>
      <name val="Arial"/>
      <charset val="134"/>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sz val="11"/>
      <color rgb="FFFF0000"/>
      <name val="Calibri"/>
      <charset val="134"/>
      <scheme val="minor"/>
    </font>
    <font>
      <sz val="10"/>
      <color theme="1"/>
      <name val="Arial"/>
      <charset val="134"/>
    </font>
    <font>
      <sz val="10"/>
      <name val="Courier"/>
      <charset val="134"/>
    </font>
    <font>
      <sz val="11"/>
      <color rgb="FF9C6500"/>
      <name val="Calibri"/>
      <charset val="134"/>
      <scheme val="minor"/>
    </font>
    <font>
      <sz val="7"/>
      <color rgb="FF48433F"/>
      <name val="Lucida Sans Unicode"/>
      <charset val="134"/>
    </font>
    <font>
      <b/>
      <sz val="7"/>
      <color rgb="FF48433F"/>
      <name val="Lucida Sans Unicode"/>
      <charset val="134"/>
    </font>
    <font>
      <b/>
      <sz val="8"/>
      <name val="Tahoma"/>
      <charset val="134"/>
    </font>
    <font>
      <sz val="8"/>
      <name val="Tahoma"/>
      <charset val="134"/>
    </font>
    <font>
      <sz val="10"/>
      <name val="Arial"/>
      <charset val="134"/>
    </font>
    <font>
      <sz val="11"/>
      <color indexed="8"/>
      <name val="Calibri"/>
      <family val="2"/>
    </font>
    <font>
      <sz val="10"/>
      <name val="Arial"/>
      <family val="2"/>
    </font>
    <font>
      <b/>
      <sz val="11"/>
      <color indexed="63"/>
      <name val="Calibri"/>
      <family val="2"/>
    </font>
    <font>
      <b/>
      <sz val="11"/>
      <color indexed="52"/>
      <name val="Calibri"/>
      <family val="2"/>
    </font>
    <font>
      <b/>
      <sz val="11"/>
      <color indexed="9"/>
      <name val="Calibri"/>
      <family val="2"/>
    </font>
    <font>
      <sz val="11"/>
      <color indexed="20"/>
      <name val="Calibri"/>
      <family val="2"/>
    </font>
    <font>
      <sz val="11"/>
      <color indexed="9"/>
      <name val="Calibri"/>
      <family val="2"/>
    </font>
    <font>
      <u/>
      <sz val="12"/>
      <color indexed="20"/>
      <name val="??"/>
      <family val="2"/>
    </font>
    <font>
      <sz val="9"/>
      <name val="Times New Roman"/>
      <family val="1"/>
    </font>
    <font>
      <b/>
      <sz val="9"/>
      <name val="Times New Roman"/>
      <family val="1"/>
    </font>
    <font>
      <sz val="9"/>
      <color indexed="8"/>
      <name val="Times New Roman"/>
      <family val="1"/>
    </font>
    <font>
      <sz val="12"/>
      <color indexed="8"/>
      <name val="Times New Roman"/>
      <family val="1"/>
    </font>
    <font>
      <b/>
      <sz val="11"/>
      <color indexed="10"/>
      <name val="Calibri"/>
      <family val="2"/>
    </font>
  </fonts>
  <fills count="3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4" tint="0.39988402966399123"/>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EB9C"/>
        <bgColor indexed="64"/>
      </patternFill>
    </fill>
    <fill>
      <patternFill patternType="solid">
        <fgColor indexed="31"/>
        <bgColor indexed="64"/>
      </patternFill>
    </fill>
    <fill>
      <patternFill patternType="solid">
        <fgColor indexed="19"/>
        <bgColor indexed="64"/>
      </patternFill>
    </fill>
    <fill>
      <patternFill patternType="solid">
        <fgColor indexed="45"/>
        <bgColor indexed="64"/>
      </patternFill>
    </fill>
    <fill>
      <patternFill patternType="solid">
        <fgColor indexed="29"/>
        <bgColor indexed="64"/>
      </patternFill>
    </fill>
    <fill>
      <patternFill patternType="solid">
        <fgColor indexed="16"/>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7"/>
        <bgColor indexed="64"/>
      </patternFill>
    </fill>
    <fill>
      <patternFill patternType="solid">
        <fgColor indexed="53"/>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22"/>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9"/>
        <bgColor indexed="64"/>
      </patternFill>
    </fill>
    <fill>
      <patternFill patternType="solid">
        <fgColor indexed="55"/>
        <bgColor indexed="64"/>
      </patternFill>
    </fill>
  </fills>
  <borders count="16">
    <border>
      <left/>
      <right/>
      <top/>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s>
  <cellStyleXfs count="4039">
    <xf numFmtId="0" fontId="0" fillId="0" borderId="0"/>
    <xf numFmtId="0" fontId="12" fillId="0" borderId="0" applyNumberFormat="0" applyFill="0" applyBorder="0" applyAlignment="0" applyProtection="0"/>
    <xf numFmtId="43" fontId="7" fillId="0" borderId="0" applyFont="0" applyFill="0" applyBorder="0" applyAlignment="0" applyProtection="0"/>
    <xf numFmtId="0" fontId="23" fillId="0" borderId="0"/>
    <xf numFmtId="0" fontId="7" fillId="0" borderId="0"/>
    <xf numFmtId="0" fontId="7" fillId="0" borderId="0"/>
    <xf numFmtId="0" fontId="23" fillId="0" borderId="0"/>
    <xf numFmtId="0" fontId="7" fillId="0" borderId="0"/>
    <xf numFmtId="0" fontId="23" fillId="0" borderId="0"/>
    <xf numFmtId="0" fontId="23" fillId="0" borderId="0"/>
    <xf numFmtId="0" fontId="7" fillId="0" borderId="0"/>
    <xf numFmtId="0" fontId="7" fillId="0" borderId="0"/>
    <xf numFmtId="0" fontId="23" fillId="0" borderId="0"/>
    <xf numFmtId="0" fontId="17" fillId="0" borderId="0"/>
    <xf numFmtId="0" fontId="7" fillId="9" borderId="7" applyNumberFormat="0" applyFon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23" fillId="0" borderId="0"/>
    <xf numFmtId="0" fontId="7" fillId="0" borderId="0"/>
    <xf numFmtId="0" fontId="18" fillId="10" borderId="0" applyNumberFormat="0" applyBorder="0" applyAlignment="0" applyProtection="0"/>
    <xf numFmtId="0" fontId="24" fillId="0" borderId="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3" borderId="0" applyNumberFormat="0" applyBorder="0" applyAlignment="0" applyProtection="0"/>
    <xf numFmtId="0" fontId="24" fillId="11"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11"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11"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5"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2"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19" borderId="0" applyNumberFormat="0" applyBorder="0" applyAlignment="0" applyProtection="0"/>
    <xf numFmtId="0" fontId="24" fillId="22"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49" fontId="32" fillId="0" borderId="2" applyFont="0" applyFill="0" applyBorder="0" applyProtection="0">
      <alignment horizontal="left" vertical="center" indent="2"/>
    </xf>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12"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 borderId="0" applyNumberFormat="0" applyBorder="0" applyAlignment="0" applyProtection="0"/>
    <xf numFmtId="0" fontId="24" fillId="23"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3"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15" borderId="0" applyNumberFormat="0" applyBorder="0" applyAlignment="0" applyProtection="0"/>
    <xf numFmtId="0" fontId="24" fillId="23"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2"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12"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24"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2" borderId="0" applyNumberFormat="0" applyBorder="0" applyAlignment="0" applyProtection="0"/>
    <xf numFmtId="0" fontId="24" fillId="24"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5" fillId="0" borderId="0" applyNumberFormat="0" applyFont="0" applyFill="0" applyBorder="0" applyProtection="0">
      <alignment horizontal="left" vertical="center" indent="5"/>
    </xf>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5"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12"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14"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15"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13" borderId="0" applyNumberFormat="0" applyBorder="0" applyAlignment="0" applyProtection="0"/>
    <xf numFmtId="0" fontId="30" fillId="26"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26"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8"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14" borderId="0" applyNumberFormat="0" applyBorder="0" applyAlignment="0" applyProtection="0"/>
    <xf numFmtId="0" fontId="30" fillId="29"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29"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14"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28"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3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33"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26"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34"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2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9"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3" fillId="20" borderId="0" applyBorder="0" applyAlignment="0"/>
    <xf numFmtId="0" fontId="32" fillId="20" borderId="0" applyBorder="0">
      <alignment horizontal="right" vertical="center"/>
    </xf>
    <xf numFmtId="0" fontId="32" fillId="16" borderId="0" applyBorder="0">
      <alignment horizontal="right" vertical="center"/>
    </xf>
    <xf numFmtId="0" fontId="32" fillId="16" borderId="0" applyBorder="0">
      <alignment horizontal="right" vertical="center"/>
    </xf>
    <xf numFmtId="0" fontId="34" fillId="16" borderId="2">
      <alignment horizontal="right" vertical="center"/>
    </xf>
    <xf numFmtId="0" fontId="35" fillId="16" borderId="2">
      <alignment horizontal="right" vertical="center"/>
    </xf>
    <xf numFmtId="0" fontId="34" fillId="19" borderId="2">
      <alignment horizontal="right" vertical="center"/>
    </xf>
    <xf numFmtId="0" fontId="34" fillId="19" borderId="2">
      <alignment horizontal="right" vertical="center"/>
    </xf>
    <xf numFmtId="0" fontId="34" fillId="19" borderId="8">
      <alignment horizontal="right" vertical="center"/>
    </xf>
    <xf numFmtId="0" fontId="34" fillId="19" borderId="9">
      <alignment horizontal="right" vertical="center"/>
    </xf>
    <xf numFmtId="0" fontId="34" fillId="19" borderId="10">
      <alignment horizontal="right" vertical="center"/>
    </xf>
    <xf numFmtId="0" fontId="30" fillId="30" borderId="0" applyNumberFormat="0" applyBorder="0" applyAlignment="0" applyProtection="0"/>
    <xf numFmtId="0" fontId="30" fillId="30"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26" fillId="27" borderId="11" applyNumberFormat="0" applyAlignment="0" applyProtection="0"/>
    <xf numFmtId="0" fontId="26" fillId="27" borderId="11" applyNumberFormat="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7" fillId="27" borderId="12" applyNumberFormat="0" applyAlignment="0" applyProtection="0"/>
    <xf numFmtId="0" fontId="27" fillId="27" borderId="12" applyNumberFormat="0" applyAlignment="0" applyProtection="0"/>
    <xf numFmtId="4" fontId="33" fillId="0" borderId="13" applyFill="0" applyBorder="0" applyProtection="0">
      <alignment horizontal="right" vertical="center"/>
    </xf>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36" fillId="35" borderId="12" applyNumberFormat="0" applyAlignment="0" applyProtection="0"/>
    <xf numFmtId="0" fontId="36" fillId="35"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36" fillId="35" borderId="12" applyNumberFormat="0" applyAlignment="0" applyProtection="0"/>
    <xf numFmtId="0" fontId="27" fillId="27" borderId="12" applyNumberFormat="0" applyAlignment="0" applyProtection="0"/>
    <xf numFmtId="0" fontId="36" fillId="35" borderId="12" applyNumberFormat="0" applyAlignment="0" applyProtection="0"/>
    <xf numFmtId="0" fontId="36" fillId="35" borderId="12" applyNumberFormat="0" applyAlignment="0" applyProtection="0"/>
    <xf numFmtId="0" fontId="36" fillId="35" borderId="12" applyNumberFormat="0" applyAlignment="0" applyProtection="0"/>
    <xf numFmtId="0" fontId="36" fillId="35" borderId="12" applyNumberFormat="0" applyAlignment="0" applyProtection="0"/>
    <xf numFmtId="0" fontId="36" fillId="35" borderId="12" applyNumberFormat="0" applyAlignment="0" applyProtection="0"/>
    <xf numFmtId="0" fontId="36" fillId="35" borderId="12" applyNumberFormat="0" applyAlignment="0" applyProtection="0"/>
    <xf numFmtId="0" fontId="36" fillId="35" borderId="12" applyNumberFormat="0" applyAlignment="0" applyProtection="0"/>
    <xf numFmtId="0" fontId="36" fillId="35" borderId="12" applyNumberFormat="0" applyAlignment="0" applyProtection="0"/>
    <xf numFmtId="0" fontId="36" fillId="35" borderId="12" applyNumberFormat="0" applyAlignment="0" applyProtection="0"/>
    <xf numFmtId="0" fontId="36" fillId="35" borderId="12" applyNumberFormat="0" applyAlignment="0" applyProtection="0"/>
    <xf numFmtId="0" fontId="36" fillId="35" borderId="12" applyNumberFormat="0" applyAlignment="0" applyProtection="0"/>
    <xf numFmtId="0" fontId="36" fillId="35" borderId="12" applyNumberFormat="0" applyAlignment="0" applyProtection="0"/>
    <xf numFmtId="0" fontId="36" fillId="35" borderId="12" applyNumberFormat="0" applyAlignment="0" applyProtection="0"/>
    <xf numFmtId="0" fontId="36" fillId="35" borderId="12" applyNumberFormat="0" applyAlignment="0" applyProtection="0"/>
    <xf numFmtId="0" fontId="36" fillId="35"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36" fillId="35" borderId="12" applyNumberFormat="0" applyAlignment="0" applyProtection="0"/>
    <xf numFmtId="0" fontId="36" fillId="35" borderId="12" applyNumberFormat="0" applyAlignment="0" applyProtection="0"/>
    <xf numFmtId="0" fontId="27" fillId="27" borderId="12" applyNumberFormat="0" applyAlignment="0" applyProtection="0"/>
    <xf numFmtId="0" fontId="36" fillId="35" borderId="12" applyNumberFormat="0" applyAlignment="0" applyProtection="0"/>
    <xf numFmtId="0" fontId="36" fillId="35"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1"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7" fillId="27" borderId="12"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27"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0" fontId="28" fillId="36" borderId="14" applyNumberFormat="0" applyAlignment="0" applyProtection="0"/>
    <xf numFmtId="49" fontId="25" fillId="20" borderId="15">
      <alignment vertical="top" wrapText="1"/>
    </xf>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6" fontId="25" fillId="0" borderId="0" applyFont="0" applyFill="0" applyBorder="0" applyAlignment="0" applyProtection="0"/>
    <xf numFmtId="43" fontId="25" fillId="0" borderId="0" applyFont="0" applyFill="0" applyBorder="0" applyAlignment="0" applyProtection="0"/>
    <xf numFmtId="166" fontId="25" fillId="0" borderId="0" applyFont="0" applyFill="0" applyBorder="0" applyAlignment="0" applyProtection="0"/>
    <xf numFmtId="43"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0" fontId="24" fillId="0" borderId="0"/>
    <xf numFmtId="0" fontId="24" fillId="0" borderId="0"/>
  </cellStyleXfs>
  <cellXfs count="81">
    <xf numFmtId="0" fontId="0" fillId="0" borderId="0" xfId="0"/>
    <xf numFmtId="0" fontId="1" fillId="0" borderId="0" xfId="0" applyFont="1" applyFill="1" applyBorder="1" applyAlignment="1"/>
    <xf numFmtId="0" fontId="2" fillId="0" borderId="0" xfId="0" applyFont="1" applyFill="1" applyBorder="1" applyAlignment="1"/>
    <xf numFmtId="0" fontId="3" fillId="2" borderId="1" xfId="0" applyFont="1" applyFill="1" applyBorder="1" applyAlignment="1"/>
    <xf numFmtId="0" fontId="4" fillId="2" borderId="1" xfId="0" applyFont="1" applyFill="1" applyBorder="1" applyAlignment="1"/>
    <xf numFmtId="0" fontId="5" fillId="0" borderId="0" xfId="0" applyFont="1" applyFill="1" applyBorder="1" applyAlignment="1"/>
    <xf numFmtId="0" fontId="3" fillId="3" borderId="1" xfId="0" applyFont="1" applyFill="1" applyBorder="1" applyAlignment="1"/>
    <xf numFmtId="0" fontId="0" fillId="0" borderId="2" xfId="0" applyBorder="1"/>
    <xf numFmtId="0" fontId="6" fillId="0" borderId="2" xfId="0" applyFont="1" applyFill="1" applyBorder="1" applyAlignment="1">
      <alignment vertical="center"/>
    </xf>
    <xf numFmtId="0" fontId="7" fillId="0" borderId="0" xfId="0" applyFont="1" applyFill="1" applyAlignment="1"/>
    <xf numFmtId="0" fontId="0" fillId="0" borderId="0" xfId="0" applyAlignment="1">
      <alignment vertical="center" wrapText="1"/>
    </xf>
    <xf numFmtId="0" fontId="0" fillId="0" borderId="2" xfId="0" applyFont="1" applyBorder="1"/>
    <xf numFmtId="49" fontId="0" fillId="0" borderId="2" xfId="0" applyNumberFormat="1" applyFont="1" applyBorder="1"/>
    <xf numFmtId="0" fontId="0" fillId="0" borderId="3" xfId="0" applyBorder="1"/>
    <xf numFmtId="0" fontId="8" fillId="0" borderId="2" xfId="0" applyFont="1" applyFill="1" applyBorder="1" applyAlignment="1"/>
    <xf numFmtId="0" fontId="8" fillId="0" borderId="4" xfId="0" applyFont="1" applyFill="1" applyBorder="1" applyAlignment="1"/>
    <xf numFmtId="0" fontId="8" fillId="0" borderId="0" xfId="0" applyFont="1" applyFill="1" applyBorder="1" applyAlignment="1"/>
    <xf numFmtId="0" fontId="0" fillId="0" borderId="0" xfId="0" applyBorder="1"/>
    <xf numFmtId="0" fontId="0" fillId="0" borderId="0" xfId="6" applyFont="1" applyFill="1" applyBorder="1"/>
    <xf numFmtId="0" fontId="0" fillId="0" borderId="0" xfId="0" applyFill="1" applyBorder="1"/>
    <xf numFmtId="0" fontId="23" fillId="0" borderId="0" xfId="6" applyFill="1" applyBorder="1"/>
    <xf numFmtId="0" fontId="9" fillId="0" borderId="0" xfId="0" applyFont="1" applyBorder="1"/>
    <xf numFmtId="0" fontId="7" fillId="0" borderId="0" xfId="0" applyFont="1" applyFill="1" applyAlignment="1">
      <alignment vertical="center"/>
    </xf>
    <xf numFmtId="0" fontId="23" fillId="4" borderId="2" xfId="6" applyFill="1" applyBorder="1"/>
    <xf numFmtId="0" fontId="9" fillId="0" borderId="0" xfId="6" applyFont="1"/>
    <xf numFmtId="0" fontId="7" fillId="0" borderId="0" xfId="7"/>
    <xf numFmtId="0" fontId="10" fillId="0" borderId="0" xfId="7" applyFont="1"/>
    <xf numFmtId="10" fontId="7" fillId="0" borderId="0" xfId="7" applyNumberFormat="1"/>
    <xf numFmtId="10" fontId="10" fillId="0" borderId="0" xfId="7" applyNumberFormat="1" applyFont="1"/>
    <xf numFmtId="0" fontId="11" fillId="5" borderId="0" xfId="0" applyFont="1" applyFill="1" applyAlignment="1">
      <alignment horizontal="left" vertical="top" wrapText="1"/>
    </xf>
    <xf numFmtId="0" fontId="11" fillId="5" borderId="0" xfId="0" applyFont="1" applyFill="1" applyAlignment="1">
      <alignment horizontal="right" vertical="top" wrapText="1"/>
    </xf>
    <xf numFmtId="0" fontId="12" fillId="6" borderId="5" xfId="1" applyFill="1" applyBorder="1" applyAlignment="1">
      <alignment horizontal="left" vertical="top" wrapText="1"/>
    </xf>
    <xf numFmtId="0" fontId="12" fillId="6" borderId="5" xfId="1" applyFill="1" applyBorder="1" applyAlignment="1">
      <alignment horizontal="right" vertical="top" wrapText="1"/>
    </xf>
    <xf numFmtId="0" fontId="13" fillId="6" borderId="5" xfId="0" applyFont="1" applyFill="1" applyBorder="1" applyAlignment="1">
      <alignment horizontal="right" vertical="top" wrapText="1"/>
    </xf>
    <xf numFmtId="3" fontId="13" fillId="6" borderId="5" xfId="0" applyNumberFormat="1" applyFont="1" applyFill="1" applyBorder="1" applyAlignment="1">
      <alignment horizontal="right" vertical="top" wrapText="1"/>
    </xf>
    <xf numFmtId="0" fontId="13" fillId="6" borderId="5" xfId="0" applyFont="1" applyFill="1" applyBorder="1" applyAlignment="1">
      <alignment horizontal="left" vertical="top" wrapText="1"/>
    </xf>
    <xf numFmtId="0" fontId="12" fillId="6" borderId="0" xfId="1" applyFill="1" applyAlignment="1">
      <alignment horizontal="left" vertical="top" wrapText="1"/>
    </xf>
    <xf numFmtId="0" fontId="12" fillId="6" borderId="0" xfId="1" applyFill="1" applyAlignment="1">
      <alignment horizontal="right" vertical="top" wrapText="1"/>
    </xf>
    <xf numFmtId="0" fontId="13" fillId="6" borderId="0" xfId="0" applyFont="1" applyFill="1" applyAlignment="1">
      <alignment horizontal="right" vertical="top" wrapText="1"/>
    </xf>
    <xf numFmtId="3" fontId="0" fillId="0" borderId="0" xfId="0" applyNumberFormat="1"/>
    <xf numFmtId="0" fontId="9" fillId="0" borderId="0" xfId="0" applyFont="1"/>
    <xf numFmtId="0" fontId="9" fillId="0" borderId="2" xfId="0" applyFont="1" applyBorder="1"/>
    <xf numFmtId="0" fontId="14" fillId="0" borderId="2" xfId="0" applyFont="1" applyBorder="1"/>
    <xf numFmtId="0" fontId="6" fillId="0" borderId="0" xfId="0" applyFont="1"/>
    <xf numFmtId="0" fontId="15" fillId="0" borderId="0" xfId="0" applyFont="1" applyFill="1" applyAlignment="1">
      <alignment vertical="center"/>
    </xf>
    <xf numFmtId="0" fontId="15" fillId="7" borderId="0" xfId="0" applyFont="1" applyFill="1" applyAlignment="1">
      <alignment vertical="center"/>
    </xf>
    <xf numFmtId="164" fontId="0" fillId="0" borderId="2" xfId="0" applyNumberFormat="1" applyBorder="1"/>
    <xf numFmtId="0" fontId="6" fillId="0" borderId="2" xfId="0" applyFont="1" applyBorder="1"/>
    <xf numFmtId="0" fontId="0" fillId="0" borderId="4" xfId="0" applyBorder="1"/>
    <xf numFmtId="0" fontId="6" fillId="0" borderId="4" xfId="0" applyFont="1" applyBorder="1"/>
    <xf numFmtId="0" fontId="16" fillId="0" borderId="2" xfId="0" applyFont="1" applyBorder="1"/>
    <xf numFmtId="0" fontId="16" fillId="0" borderId="6" xfId="0" applyFont="1" applyBorder="1"/>
    <xf numFmtId="0" fontId="9" fillId="0" borderId="4" xfId="0" applyFont="1" applyBorder="1"/>
    <xf numFmtId="0" fontId="14" fillId="0" borderId="0" xfId="0" applyFont="1"/>
    <xf numFmtId="0" fontId="6" fillId="0" borderId="0" xfId="0" applyFont="1" applyBorder="1"/>
    <xf numFmtId="0" fontId="16" fillId="0" borderId="0" xfId="0" applyFont="1" applyBorder="1"/>
    <xf numFmtId="0" fontId="14" fillId="0" borderId="0" xfId="0" applyFont="1" applyBorder="1"/>
    <xf numFmtId="0" fontId="0" fillId="8" borderId="0" xfId="0" applyFill="1"/>
    <xf numFmtId="0" fontId="0" fillId="0" borderId="0" xfId="0" applyFill="1"/>
    <xf numFmtId="0" fontId="0" fillId="0" borderId="0" xfId="0" applyFont="1"/>
    <xf numFmtId="49" fontId="0" fillId="0" borderId="4" xfId="0" applyNumberFormat="1" applyFont="1" applyBorder="1"/>
    <xf numFmtId="0" fontId="9" fillId="0" borderId="0" xfId="0" applyFont="1" applyFill="1"/>
    <xf numFmtId="0" fontId="0" fillId="8" borderId="0" xfId="0" applyFill="1" applyBorder="1"/>
    <xf numFmtId="0" fontId="0" fillId="8" borderId="0" xfId="0" applyFont="1" applyFill="1" applyBorder="1"/>
    <xf numFmtId="49" fontId="0" fillId="8" borderId="0" xfId="0" applyNumberFormat="1" applyFont="1" applyFill="1" applyBorder="1"/>
    <xf numFmtId="0" fontId="9" fillId="0" borderId="0" xfId="0" applyFont="1" applyFill="1" applyBorder="1"/>
    <xf numFmtId="0" fontId="9" fillId="8" borderId="0" xfId="0" applyFont="1" applyFill="1" applyBorder="1"/>
    <xf numFmtId="0" fontId="6" fillId="8" borderId="0" xfId="0" applyFont="1" applyFill="1" applyBorder="1"/>
    <xf numFmtId="0" fontId="6" fillId="8" borderId="0" xfId="0" applyFont="1" applyFill="1"/>
    <xf numFmtId="0" fontId="9" fillId="0" borderId="2" xfId="0" applyFont="1" applyFill="1" applyBorder="1"/>
    <xf numFmtId="0" fontId="0" fillId="0" borderId="2" xfId="0" applyFill="1" applyBorder="1"/>
    <xf numFmtId="0" fontId="16" fillId="8" borderId="0" xfId="0" applyFont="1" applyFill="1" applyBorder="1"/>
    <xf numFmtId="0" fontId="16"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23" fillId="0" borderId="0" xfId="3" applyFill="1" applyBorder="1"/>
    <xf numFmtId="2" fontId="0" fillId="0" borderId="0" xfId="0" applyNumberFormat="1" applyFill="1" applyBorder="1"/>
    <xf numFmtId="0" fontId="0" fillId="0" borderId="0" xfId="0" applyAlignment="1">
      <alignment horizontal="center"/>
    </xf>
    <xf numFmtId="0" fontId="24" fillId="0" borderId="0" xfId="31"/>
    <xf numFmtId="0" fontId="24" fillId="7" borderId="0" xfId="31" applyFill="1"/>
  </cellXfs>
  <cellStyles count="4039">
    <cellStyle name="???????" xfId="32" xr:uid="{02C32239-CED2-4BFA-B7F3-688BB7874575}"/>
    <cellStyle name="??????? 2" xfId="33" xr:uid="{E70370C1-8707-41E9-B92F-D972FCED3553}"/>
    <cellStyle name="20% - Accent1 10" xfId="34" xr:uid="{090CFFBC-3623-4D25-82BA-88872B9EEA9E}"/>
    <cellStyle name="20% - Accent1 10 2" xfId="35" xr:uid="{F96A710B-3CEC-48F5-AF05-63EB6CD6902C}"/>
    <cellStyle name="20% - Accent1 10 2 2" xfId="36" xr:uid="{68915D14-0524-4EF5-B07D-879E75C7A97A}"/>
    <cellStyle name="20% - Accent1 10 3" xfId="37" xr:uid="{49EFC4F7-0F96-4D47-A9DE-67CD77D085DF}"/>
    <cellStyle name="20% - Accent1 11" xfId="38" xr:uid="{28DF8758-149C-400B-8AAF-D6FCA0F30E01}"/>
    <cellStyle name="20% - Accent1 11 2" xfId="39" xr:uid="{87255363-E75B-4F64-AB13-13E86BBCFA15}"/>
    <cellStyle name="20% - Accent1 11 2 2" xfId="40" xr:uid="{8724DC8B-7003-4249-B37C-D7AFEB969C10}"/>
    <cellStyle name="20% - Accent1 11 3" xfId="41" xr:uid="{77DFE915-6E60-40FD-BF29-94946BE1D34A}"/>
    <cellStyle name="20% - Accent1 12" xfId="42" xr:uid="{3D10B878-3096-427A-B661-F1DED1056ADD}"/>
    <cellStyle name="20% - Accent1 12 2" xfId="43" xr:uid="{CAEE0F2B-390B-4E05-9CB6-05F741485020}"/>
    <cellStyle name="20% - Accent1 13" xfId="44" xr:uid="{D693B173-05DB-4B0D-B298-24D4D31FC9C9}"/>
    <cellStyle name="20% - Accent1 13 2" xfId="45" xr:uid="{B9E880FC-C1BD-4DA1-81C7-2246DFF566D8}"/>
    <cellStyle name="20% - Accent1 14" xfId="46" xr:uid="{C0F95988-7199-4689-A897-6260887B5C49}"/>
    <cellStyle name="20% - Accent1 14 2" xfId="47" xr:uid="{77F70F80-3D20-4A55-A20C-4D068F3CA514}"/>
    <cellStyle name="20% - Accent1 15" xfId="48" xr:uid="{B3EB2692-2331-4AB5-9601-7C57D7FC8139}"/>
    <cellStyle name="20% - Accent1 15 2" xfId="49" xr:uid="{0C631314-EC03-47B3-A031-5E862178CEF2}"/>
    <cellStyle name="20% - Accent1 16" xfId="50" xr:uid="{0908C39F-417D-4C96-B5F2-183B6215E540}"/>
    <cellStyle name="20% - Accent1 16 2" xfId="51" xr:uid="{C0466BF8-8698-4C16-A830-AD8C15D67FED}"/>
    <cellStyle name="20% - Accent1 17" xfId="52" xr:uid="{7E37D47A-8C58-4C47-9C41-5FB33A8881BF}"/>
    <cellStyle name="20% - Accent1 17 2" xfId="53" xr:uid="{B7A76C21-6C6F-469F-942B-ECFBDE7C2DCD}"/>
    <cellStyle name="20% - Accent1 18" xfId="54" xr:uid="{E8C29536-95E0-488D-8806-C8B01C3DCB7C}"/>
    <cellStyle name="20% - Accent1 18 2" xfId="55" xr:uid="{CA2566E6-362A-47A1-93ED-5B5AD9BEB4FC}"/>
    <cellStyle name="20% - Accent1 19" xfId="56" xr:uid="{B602CD76-A7E6-4BBE-8153-641A0FE3C0E5}"/>
    <cellStyle name="20% - Accent1 19 2" xfId="57" xr:uid="{B532A2A1-F2AE-4C0B-9F9C-5EF836729E90}"/>
    <cellStyle name="20% - Accent1 2" xfId="58" xr:uid="{D5178885-A978-4D94-B840-36B895E41516}"/>
    <cellStyle name="20% - Accent1 2 10" xfId="59" xr:uid="{61560BB8-6A56-4296-9D56-084BF7A52CF8}"/>
    <cellStyle name="20% - Accent1 2 10 2" xfId="60" xr:uid="{02C47A2A-7887-40AB-B1A0-95C6BABB7FA3}"/>
    <cellStyle name="20% - Accent1 2 11" xfId="61" xr:uid="{42ACCC9B-42ED-4139-8F29-94F5E7BC31B3}"/>
    <cellStyle name="20% - Accent1 2 11 2" xfId="62" xr:uid="{029D478B-5397-4B23-BD36-87CD0EB0C7CB}"/>
    <cellStyle name="20% - Accent1 2 12" xfId="63" xr:uid="{FF20C09C-24B6-42A7-B276-2E6E8197A278}"/>
    <cellStyle name="20% - Accent1 2 12 2" xfId="64" xr:uid="{F247B910-0CF8-42F8-AEC6-B9FFA52EB4DF}"/>
    <cellStyle name="20% - Accent1 2 13" xfId="65" xr:uid="{801D2418-FC79-4D29-9DA7-CFD696BF6BE1}"/>
    <cellStyle name="20% - Accent1 2 13 2" xfId="66" xr:uid="{E6439832-341B-41C4-BE27-3A8C8CC343BC}"/>
    <cellStyle name="20% - Accent1 2 14" xfId="67" xr:uid="{EFB0A1A3-F398-482B-A9C6-6A53ED50140A}"/>
    <cellStyle name="20% - Accent1 2 14 2" xfId="68" xr:uid="{2EE97157-11C0-46EE-B0A2-27955066D2A9}"/>
    <cellStyle name="20% - Accent1 2 15" xfId="69" xr:uid="{0F0915AC-01D0-4E7A-863E-6DE148ABBD49}"/>
    <cellStyle name="20% - Accent1 2 15 2" xfId="70" xr:uid="{D069B480-5E22-42A4-A93A-5563DE87E546}"/>
    <cellStyle name="20% - Accent1 2 16" xfId="71" xr:uid="{05031EBF-A814-4668-AFB5-8ACE1B3D08BB}"/>
    <cellStyle name="20% - Accent1 2 16 2" xfId="72" xr:uid="{2FDF3628-E559-441C-8E18-E46A7564F1E0}"/>
    <cellStyle name="20% - Accent1 2 17" xfId="73" xr:uid="{27982CDE-4275-4C60-82CC-7A95A799C397}"/>
    <cellStyle name="20% - Accent1 2 2" xfId="74" xr:uid="{6A83D45E-76EB-483F-A44F-DA15072A6070}"/>
    <cellStyle name="20% - Accent1 2 2 2" xfId="75" xr:uid="{E1F984AA-4761-499C-9409-328A7B439413}"/>
    <cellStyle name="20% - Accent1 2 2 3" xfId="76" xr:uid="{AEC51A34-052B-40E6-8CA7-F8993AF9D5EB}"/>
    <cellStyle name="20% - Accent1 2 3" xfId="77" xr:uid="{43A35F7B-A5E1-48DD-9AE6-6C241C2B5C92}"/>
    <cellStyle name="20% - Accent1 2 3 2" xfId="78" xr:uid="{817C4D3A-64B4-40FE-9383-59ECE6D9A05B}"/>
    <cellStyle name="20% - Accent1 2 4" xfId="79" xr:uid="{4775CD48-AFCC-42AA-A16D-DEC1832F33D6}"/>
    <cellStyle name="20% - Accent1 2 4 2" xfId="80" xr:uid="{2543288F-7C71-41BD-84B9-CEECFF777296}"/>
    <cellStyle name="20% - Accent1 2 5" xfId="81" xr:uid="{EA6958BA-253D-43AE-B19B-7D9EB45BF121}"/>
    <cellStyle name="20% - Accent1 2 5 2" xfId="82" xr:uid="{1F891163-FC29-4570-ADA6-0EAED9EF20C5}"/>
    <cellStyle name="20% - Accent1 2 6" xfId="83" xr:uid="{EA2526EE-BA7C-40D2-B626-FDF4E0DBC75F}"/>
    <cellStyle name="20% - Accent1 2 6 2" xfId="84" xr:uid="{248E27F4-AB1E-4B81-822C-99B8187F177D}"/>
    <cellStyle name="20% - Accent1 2 7" xfId="85" xr:uid="{1E9BE293-C4E7-4C75-BE8E-AA9599F80831}"/>
    <cellStyle name="20% - Accent1 2 7 2" xfId="86" xr:uid="{91CDA92E-583A-4040-B172-B3A87555F5E8}"/>
    <cellStyle name="20% - Accent1 2 8" xfId="87" xr:uid="{273BB4CD-E17F-4C76-847A-41BF35873AD7}"/>
    <cellStyle name="20% - Accent1 2 8 2" xfId="88" xr:uid="{80E09101-D425-4136-AD7E-588C2735BE96}"/>
    <cellStyle name="20% - Accent1 2 9" xfId="89" xr:uid="{BE3DBF18-FCD4-4FE9-BB18-0B6F23109175}"/>
    <cellStyle name="20% - Accent1 2 9 2" xfId="90" xr:uid="{C60921E3-D57B-4E4A-8B0A-C14B7635EF3C}"/>
    <cellStyle name="20% - Accent1 20" xfId="91" xr:uid="{A01139C2-E3D7-424C-8231-221CD30A2644}"/>
    <cellStyle name="20% - Accent1 20 2" xfId="92" xr:uid="{7DA379A6-02A6-4BF0-95BA-F1F1D2074320}"/>
    <cellStyle name="20% - Accent1 21" xfId="93" xr:uid="{F3E1F891-558B-4DD6-8CB1-E8DFBB0B0F27}"/>
    <cellStyle name="20% - Accent1 21 2" xfId="94" xr:uid="{B67E6B8C-EA62-4519-AD30-B2C1E2C3CC5A}"/>
    <cellStyle name="20% - Accent1 22" xfId="95" xr:uid="{6EFD20B2-2A80-473B-9263-4B538FDB674C}"/>
    <cellStyle name="20% - Accent1 22 2" xfId="96" xr:uid="{BD3A730A-2CE4-473A-86DC-D472FDB9C1A1}"/>
    <cellStyle name="20% - Accent1 23" xfId="97" xr:uid="{5EDCE6E6-3604-49E0-92BC-A03F781F701C}"/>
    <cellStyle name="20% - Accent1 23 2" xfId="98" xr:uid="{EB8E871D-6A97-4D1B-A01D-11A22BADABAB}"/>
    <cellStyle name="20% - Accent1 24" xfId="99" xr:uid="{417199A5-E54B-4D70-B833-7F50D0B14147}"/>
    <cellStyle name="20% - Accent1 24 2" xfId="100" xr:uid="{3EB1AD41-1851-4673-BE3D-04D356779C2F}"/>
    <cellStyle name="20% - Accent1 25" xfId="101" xr:uid="{6CF1E795-A879-472C-855B-6EADCA380335}"/>
    <cellStyle name="20% - Accent1 25 2" xfId="102" xr:uid="{946AD733-799C-49F5-9940-67672E67C56D}"/>
    <cellStyle name="20% - Accent1 26" xfId="103" xr:uid="{481F65B4-30A8-4EB0-8394-5BCA9DE64B49}"/>
    <cellStyle name="20% - Accent1 26 2" xfId="104" xr:uid="{A56E64E9-F467-445B-8397-7DFDF6C5724E}"/>
    <cellStyle name="20% - Accent1 27" xfId="105" xr:uid="{35C8587B-07A3-4E22-8720-86773D299A6D}"/>
    <cellStyle name="20% - Accent1 27 2" xfId="106" xr:uid="{7BEAFC8B-9314-4A34-B8F8-425FF00355E0}"/>
    <cellStyle name="20% - Accent1 28" xfId="107" xr:uid="{071650BD-2ABB-4B18-A3C7-113D2CB0D701}"/>
    <cellStyle name="20% - Accent1 28 2" xfId="108" xr:uid="{7057424A-19B0-4D74-B6C1-571DF2B6DEA9}"/>
    <cellStyle name="20% - Accent1 29" xfId="109" xr:uid="{9ED7A78B-C3FD-49BA-842F-31DA6F5BA310}"/>
    <cellStyle name="20% - Accent1 29 2" xfId="110" xr:uid="{DE325087-B04E-441B-9688-1F99827C9B82}"/>
    <cellStyle name="20% - Accent1 3" xfId="111" xr:uid="{24EC9593-8258-4443-A294-81B13C9B83FA}"/>
    <cellStyle name="20% - Accent1 3 2" xfId="112" xr:uid="{09B5E3EC-4430-409E-8828-473CB4CB2B2D}"/>
    <cellStyle name="20% - Accent1 3 2 2" xfId="113" xr:uid="{7EAEEB5A-FAB1-4591-A6CE-408BD865A67A}"/>
    <cellStyle name="20% - Accent1 3 2 3" xfId="114" xr:uid="{308A8C5E-EE62-4F0D-A872-3FDA1A748E01}"/>
    <cellStyle name="20% - Accent1 3 2 4" xfId="115" xr:uid="{F46AAC9C-D09F-43D4-A4FF-E44D90140852}"/>
    <cellStyle name="20% - Accent1 3 3" xfId="116" xr:uid="{B9237F58-9E7B-4975-A7AB-405DF7D93524}"/>
    <cellStyle name="20% - Accent1 3 4" xfId="117" xr:uid="{2A1CC8CF-AD10-4643-91BA-D70438D39414}"/>
    <cellStyle name="20% - Accent1 3 5" xfId="118" xr:uid="{7FCCD87A-6554-41E8-BB4B-2549B5B39580}"/>
    <cellStyle name="20% - Accent1 30" xfId="119" xr:uid="{5BB2E81C-ACFA-497E-981C-D769F6B0A8DC}"/>
    <cellStyle name="20% - Accent1 30 2" xfId="120" xr:uid="{499604A3-1677-4A1F-930E-64D7C6718815}"/>
    <cellStyle name="20% - Accent1 31" xfId="121" xr:uid="{6B9D14C1-8BCF-4E02-B813-DC7A2B4815F7}"/>
    <cellStyle name="20% - Accent1 31 2" xfId="122" xr:uid="{3A6233E0-8F65-406D-855A-92209A07CE88}"/>
    <cellStyle name="20% - Accent1 32" xfId="123" xr:uid="{2A0F3B4E-C39C-4252-89CF-2ED837E460F2}"/>
    <cellStyle name="20% - Accent1 32 2" xfId="124" xr:uid="{302E9F1E-3F69-4425-AA5C-6C6645081998}"/>
    <cellStyle name="20% - Accent1 33" xfId="125" xr:uid="{CB657DB3-DDC9-4BBC-96FB-1852BCE14D7C}"/>
    <cellStyle name="20% - Accent1 33 2" xfId="126" xr:uid="{C22AA9C3-0631-4869-BBEC-C2D92C8D282B}"/>
    <cellStyle name="20% - Accent1 34" xfId="127" xr:uid="{43E5EAA4-E2F4-46F2-9D6F-5960462814FA}"/>
    <cellStyle name="20% - Accent1 34 2" xfId="128" xr:uid="{BC18DA51-39AB-4BBD-9BB7-B696B977D0C5}"/>
    <cellStyle name="20% - Accent1 35" xfId="129" xr:uid="{7DD01D61-C1C9-4DC5-809E-E573AB3B85E7}"/>
    <cellStyle name="20% - Accent1 35 2" xfId="130" xr:uid="{1905B93C-CB09-43A2-8A77-BA4781E4D9A1}"/>
    <cellStyle name="20% - Accent1 36" xfId="131" xr:uid="{6637B24A-B3F1-43A3-97D2-CF676BD7D539}"/>
    <cellStyle name="20% - Accent1 36 2" xfId="132" xr:uid="{3E87F06C-A106-4376-BB62-24C19667C5B9}"/>
    <cellStyle name="20% - Accent1 37" xfId="133" xr:uid="{8DDCF9DB-0CA4-410E-942D-B70ECA33A38F}"/>
    <cellStyle name="20% - Accent1 37 2" xfId="134" xr:uid="{5FF39F61-656C-4A01-BF22-5DF3215038C5}"/>
    <cellStyle name="20% - Accent1 38" xfId="135" xr:uid="{ADE5ACD3-B0FE-4DCA-8E69-B0EA00FE750F}"/>
    <cellStyle name="20% - Accent1 38 2" xfId="136" xr:uid="{CD942890-3F46-49A5-9398-449A4CD638EA}"/>
    <cellStyle name="20% - Accent1 39" xfId="137" xr:uid="{0789BEB8-2F5B-4BB1-8572-9EAD0EB99C34}"/>
    <cellStyle name="20% - Accent1 39 2" xfId="138" xr:uid="{A1531BCC-4476-488A-AC18-032F08BA3F69}"/>
    <cellStyle name="20% - Accent1 4" xfId="139" xr:uid="{EC9CDF22-FDB8-4A16-9E83-4CD91847AB57}"/>
    <cellStyle name="20% - Accent1 4 2" xfId="140" xr:uid="{324B8B4F-278C-48BE-A6AB-3E211B47985B}"/>
    <cellStyle name="20% - Accent1 4 2 2" xfId="141" xr:uid="{967375FC-4353-4327-B192-695C57A5E93D}"/>
    <cellStyle name="20% - Accent1 4 3" xfId="142" xr:uid="{F43BDEA9-275E-4362-A19F-DAEC1742A229}"/>
    <cellStyle name="20% - Accent1 4 4" xfId="143" xr:uid="{559F2FC0-941D-4CB6-9F33-8BEAAE032D05}"/>
    <cellStyle name="20% - Accent1 40" xfId="144" xr:uid="{270526C7-526E-4B7D-87D3-4374C2417595}"/>
    <cellStyle name="20% - Accent1 40 2" xfId="145" xr:uid="{818AF917-B0A4-468D-B308-AC82506E7F80}"/>
    <cellStyle name="20% - Accent1 41" xfId="146" xr:uid="{A8DD86D0-67AA-4EC8-A4F3-92C40ABA1547}"/>
    <cellStyle name="20% - Accent1 41 2" xfId="147" xr:uid="{A60BCFC2-ADAA-4A91-8120-1A3E9355F164}"/>
    <cellStyle name="20% - Accent1 42" xfId="148" xr:uid="{2D8D6DC1-1B8E-4FC4-9E73-8D67FF5C6885}"/>
    <cellStyle name="20% - Accent1 42 2" xfId="149" xr:uid="{170B81E1-45F3-4A80-920E-0EF90A45BEA2}"/>
    <cellStyle name="20% - Accent1 43" xfId="150" xr:uid="{7ABAD2DD-F092-4475-B393-2FEC2AF6334A}"/>
    <cellStyle name="20% - Accent1 43 2" xfId="151" xr:uid="{ADE2213A-CCB9-4765-B41E-1422704C4FBF}"/>
    <cellStyle name="20% - Accent1 44" xfId="152" xr:uid="{B4CF5426-0FE8-472A-9560-E65B0AB2B25C}"/>
    <cellStyle name="20% - Accent1 44 2" xfId="153" xr:uid="{CE043713-5C37-4BCF-9991-8868675F1D0D}"/>
    <cellStyle name="20% - Accent1 5" xfId="154" xr:uid="{5EC0E687-5866-4537-9404-801DBE41FB34}"/>
    <cellStyle name="20% - Accent1 5 2" xfId="155" xr:uid="{7CECD70C-AFF1-489B-AD57-8F35BCCA5210}"/>
    <cellStyle name="20% - Accent1 5 2 2" xfId="156" xr:uid="{62F3FEBC-0F80-4857-A0B1-2FE094D77F52}"/>
    <cellStyle name="20% - Accent1 5 3" xfId="157" xr:uid="{C24251A4-84EC-4089-9654-DA5FBCE44FF6}"/>
    <cellStyle name="20% - Accent1 5 4" xfId="158" xr:uid="{775FB1D3-E68A-41E7-AD86-B9BEA3283889}"/>
    <cellStyle name="20% - Accent1 6" xfId="159" xr:uid="{CE7F499D-56BE-45F2-B85E-1107BDECAC59}"/>
    <cellStyle name="20% - Accent1 6 2" xfId="160" xr:uid="{2EB47264-D330-465E-9C1B-D0814D68C58F}"/>
    <cellStyle name="20% - Accent1 6 2 2" xfId="161" xr:uid="{6F2AADDD-15AC-4A73-AE73-B1798697CD94}"/>
    <cellStyle name="20% - Accent1 6 3" xfId="162" xr:uid="{74DCACC5-8936-4CF6-AFFE-C36CE289F0C6}"/>
    <cellStyle name="20% - Accent1 6 4" xfId="163" xr:uid="{13DFB7ED-989D-45D1-8359-30E5BE907F94}"/>
    <cellStyle name="20% - Accent1 7" xfId="164" xr:uid="{3BC98AE0-389B-4F81-90CF-6724E45BB7F0}"/>
    <cellStyle name="20% - Accent1 7 2" xfId="165" xr:uid="{0E1636E2-2C54-4600-989A-259912F0F937}"/>
    <cellStyle name="20% - Accent1 7 2 2" xfId="166" xr:uid="{A6817BF9-DD53-4B6F-9EFB-482ED3136E8E}"/>
    <cellStyle name="20% - Accent1 7 3" xfId="167" xr:uid="{A2AC5148-2846-442E-BB4B-A4732919F069}"/>
    <cellStyle name="20% - Accent1 7 4" xfId="168" xr:uid="{FB7DD6F8-3B8E-4847-8748-8D07BCAAC4C2}"/>
    <cellStyle name="20% - Accent1 8" xfId="169" xr:uid="{C2E1E5AE-9A4C-44C9-8FB4-ECCBF0248D91}"/>
    <cellStyle name="20% - Accent1 8 2" xfId="170" xr:uid="{61445E92-4B10-43A2-8359-20595FA31C25}"/>
    <cellStyle name="20% - Accent1 8 2 2" xfId="171" xr:uid="{8592707F-C26B-4E69-9FDC-388FAC504CFD}"/>
    <cellStyle name="20% - Accent1 8 3" xfId="172" xr:uid="{89A25338-DF6E-4F4A-AF65-9FF03ABCB3BF}"/>
    <cellStyle name="20% - Accent1 8 4" xfId="173" xr:uid="{3B55A65B-54B2-4C68-8AC0-3CA4048EF50A}"/>
    <cellStyle name="20% - Accent1 9" xfId="174" xr:uid="{11BB2D0D-5D23-4D4A-88A6-6C5B422C540F}"/>
    <cellStyle name="20% - Accent1 9 2" xfId="175" xr:uid="{35944940-22FC-4787-A390-E2443ED45647}"/>
    <cellStyle name="20% - Accent1 9 2 2" xfId="176" xr:uid="{A8349E04-E2D9-4C5E-B65E-BE4F8543292C}"/>
    <cellStyle name="20% - Accent1 9 3" xfId="177" xr:uid="{F00F78AC-DCC1-45F5-87F1-C0B51E7F7E71}"/>
    <cellStyle name="20% - Accent2 10" xfId="178" xr:uid="{8FEDAEAB-8F44-4F50-8F77-E5157339451F}"/>
    <cellStyle name="20% - Accent2 10 2" xfId="179" xr:uid="{DC85826A-2E89-4A68-97D2-8912C7CFC6AC}"/>
    <cellStyle name="20% - Accent2 10 2 2" xfId="180" xr:uid="{59820A0A-12A6-4679-9F13-5287A7EE4F76}"/>
    <cellStyle name="20% - Accent2 10 3" xfId="181" xr:uid="{07D147B0-CF43-44F7-8CF3-245648A2F3A0}"/>
    <cellStyle name="20% - Accent2 11" xfId="182" xr:uid="{80A92326-9A9E-40F9-A90C-8299131EC7DD}"/>
    <cellStyle name="20% - Accent2 11 2" xfId="183" xr:uid="{4F877A05-CF7B-40B8-A736-416633E93129}"/>
    <cellStyle name="20% - Accent2 11 2 2" xfId="184" xr:uid="{813EE450-299C-43FB-8B01-C5D940FB9401}"/>
    <cellStyle name="20% - Accent2 11 3" xfId="185" xr:uid="{7AC5A6BF-C495-4EBF-95FB-D2C692589CBD}"/>
    <cellStyle name="20% - Accent2 12" xfId="186" xr:uid="{65984F0B-6B02-4CA5-8F7F-71BF7A3B1A2A}"/>
    <cellStyle name="20% - Accent2 12 2" xfId="187" xr:uid="{A286B4E6-7909-4572-8A39-8F0D640E8993}"/>
    <cellStyle name="20% - Accent2 13" xfId="188" xr:uid="{E357697D-11F9-427F-AE3F-002B08D00F74}"/>
    <cellStyle name="20% - Accent2 13 2" xfId="189" xr:uid="{AB4D5B19-05D7-44A9-84B7-37E79EB18850}"/>
    <cellStyle name="20% - Accent2 14" xfId="190" xr:uid="{0DD7E3D4-ACBA-4498-A758-C3399455B941}"/>
    <cellStyle name="20% - Accent2 14 2" xfId="191" xr:uid="{5D9A5824-5A4F-4FDC-A2D6-48F8C83AC807}"/>
    <cellStyle name="20% - Accent2 15" xfId="192" xr:uid="{6D8A8952-37E0-4992-BD05-30A089AAA208}"/>
    <cellStyle name="20% - Accent2 15 2" xfId="193" xr:uid="{9C7D6FFA-5BC1-461D-81CB-F117A4313218}"/>
    <cellStyle name="20% - Accent2 16" xfId="194" xr:uid="{9364EDC8-F66B-45A0-9F72-B65F7D6056DD}"/>
    <cellStyle name="20% - Accent2 16 2" xfId="195" xr:uid="{AD85D95A-0462-480B-9FF1-FEEB155AC098}"/>
    <cellStyle name="20% - Accent2 17" xfId="196" xr:uid="{A97B36CF-76E1-49A6-9EB7-B76BAD698695}"/>
    <cellStyle name="20% - Accent2 17 2" xfId="197" xr:uid="{F3755CB3-6254-4CDF-A492-7948F8F12C5A}"/>
    <cellStyle name="20% - Accent2 18" xfId="198" xr:uid="{AD939535-A3E1-4FAE-A26B-BB5C83180157}"/>
    <cellStyle name="20% - Accent2 18 2" xfId="199" xr:uid="{D412C52C-3D02-44A6-9E69-6782E3E62FCA}"/>
    <cellStyle name="20% - Accent2 19" xfId="200" xr:uid="{ED440D78-F590-4B4F-AEC4-526392222D09}"/>
    <cellStyle name="20% - Accent2 19 2" xfId="201" xr:uid="{BC61EED0-CB7A-4519-AC9D-0E93173BD3EE}"/>
    <cellStyle name="20% - Accent2 2" xfId="202" xr:uid="{7AC98C93-D961-4851-81BA-2132B36DD1A5}"/>
    <cellStyle name="20% - Accent2 2 10" xfId="203" xr:uid="{002949C2-54C8-4499-82D0-6B385CFD3645}"/>
    <cellStyle name="20% - Accent2 2 10 2" xfId="204" xr:uid="{D0F2440D-9973-4BC7-A97D-E584B19A6BE8}"/>
    <cellStyle name="20% - Accent2 2 11" xfId="205" xr:uid="{450A3274-3A43-4678-A07D-F27CA64F338B}"/>
    <cellStyle name="20% - Accent2 2 11 2" xfId="206" xr:uid="{E72B292E-6D30-48E6-8236-258BBC265422}"/>
    <cellStyle name="20% - Accent2 2 12" xfId="207" xr:uid="{038D4CB2-772D-49FA-B2DE-F3203493A474}"/>
    <cellStyle name="20% - Accent2 2 12 2" xfId="208" xr:uid="{ECD6F0D1-1A2D-4651-A85A-FF2B9E632459}"/>
    <cellStyle name="20% - Accent2 2 13" xfId="209" xr:uid="{2AA482EA-6797-4A32-91B9-BE960CD4B439}"/>
    <cellStyle name="20% - Accent2 2 13 2" xfId="210" xr:uid="{B2B0CA1B-7C6A-452F-818D-D184422ED024}"/>
    <cellStyle name="20% - Accent2 2 14" xfId="211" xr:uid="{4F656B27-5257-49EF-A7D9-A4A5774FEA88}"/>
    <cellStyle name="20% - Accent2 2 14 2" xfId="212" xr:uid="{5ABBEA44-9E24-481F-B1DD-E03ABBD6571E}"/>
    <cellStyle name="20% - Accent2 2 15" xfId="213" xr:uid="{F3249136-7B98-473D-8A27-F65057BBFA23}"/>
    <cellStyle name="20% - Accent2 2 15 2" xfId="214" xr:uid="{72629304-3712-434F-8AB1-653D606F2775}"/>
    <cellStyle name="20% - Accent2 2 16" xfId="215" xr:uid="{C758BB1F-AC80-44E7-AD52-0AA0D83365C4}"/>
    <cellStyle name="20% - Accent2 2 16 2" xfId="216" xr:uid="{7DDFC757-59ED-440A-BDBC-57A24A7BD714}"/>
    <cellStyle name="20% - Accent2 2 17" xfId="217" xr:uid="{2788DD02-995B-43D2-9F16-0446DB8D5308}"/>
    <cellStyle name="20% - Accent2 2 2" xfId="218" xr:uid="{BA64B660-789A-418A-8C85-43E3D4974C02}"/>
    <cellStyle name="20% - Accent2 2 2 2" xfId="219" xr:uid="{6B554BAC-3799-47A4-A277-929B94505108}"/>
    <cellStyle name="20% - Accent2 2 2 3" xfId="220" xr:uid="{95AF99BD-1FB2-4BF8-8669-C9C8B4DEC613}"/>
    <cellStyle name="20% - Accent2 2 3" xfId="221" xr:uid="{72312CEA-7651-4284-BFDF-E26808328A4E}"/>
    <cellStyle name="20% - Accent2 2 3 2" xfId="222" xr:uid="{10E1C34B-5CEE-4098-B5A9-EF7613C889A0}"/>
    <cellStyle name="20% - Accent2 2 4" xfId="223" xr:uid="{9E4C2D41-BDDE-40CE-9F31-90F3370C7116}"/>
    <cellStyle name="20% - Accent2 2 4 2" xfId="224" xr:uid="{D6AB9FDF-AB21-4AF6-84FC-A9F91ED922C3}"/>
    <cellStyle name="20% - Accent2 2 5" xfId="225" xr:uid="{E4B9BEBB-F979-4BCD-90B5-1A7FC3C44DD8}"/>
    <cellStyle name="20% - Accent2 2 5 2" xfId="226" xr:uid="{83414591-F968-448A-B288-08007B3BD362}"/>
    <cellStyle name="20% - Accent2 2 6" xfId="227" xr:uid="{94D281CA-2AE1-46A9-A24D-483F0C2CC5EE}"/>
    <cellStyle name="20% - Accent2 2 6 2" xfId="228" xr:uid="{A9CD7672-DD87-4E3D-B8C7-8C1ECCA33D5F}"/>
    <cellStyle name="20% - Accent2 2 7" xfId="229" xr:uid="{65590C3F-3538-43CD-83FB-AC35123E99FE}"/>
    <cellStyle name="20% - Accent2 2 7 2" xfId="230" xr:uid="{DF8B4D4F-EFCC-4A61-82EA-6790F6648425}"/>
    <cellStyle name="20% - Accent2 2 8" xfId="231" xr:uid="{26DCAD58-5A05-4D62-953B-6C78163D63B4}"/>
    <cellStyle name="20% - Accent2 2 8 2" xfId="232" xr:uid="{293ACE77-11EA-488B-85BD-EFDB595A9510}"/>
    <cellStyle name="20% - Accent2 2 9" xfId="233" xr:uid="{60F7A028-824B-4192-939A-DC158D43A7BF}"/>
    <cellStyle name="20% - Accent2 2 9 2" xfId="234" xr:uid="{CBD192D5-E021-4488-A232-100A69C67395}"/>
    <cellStyle name="20% - Accent2 20" xfId="235" xr:uid="{C5827F0F-5ED3-4D3A-ADAC-052E15887342}"/>
    <cellStyle name="20% - Accent2 20 2" xfId="236" xr:uid="{FBB726B0-13BC-4B1E-8FBB-EB7788C899D9}"/>
    <cellStyle name="20% - Accent2 21" xfId="237" xr:uid="{377917F1-DF91-42EA-936F-F892618BD719}"/>
    <cellStyle name="20% - Accent2 21 2" xfId="238" xr:uid="{A88058EE-3E32-4913-9CD6-827C7DCC05BB}"/>
    <cellStyle name="20% - Accent2 22" xfId="239" xr:uid="{164BDB73-E8AE-4645-BCAE-3D1A61CC78A5}"/>
    <cellStyle name="20% - Accent2 22 2" xfId="240" xr:uid="{48B4970F-7A17-4465-B3E5-6DCA2D07376E}"/>
    <cellStyle name="20% - Accent2 23" xfId="241" xr:uid="{D901CE48-2D73-4D52-ACD5-4F3811611161}"/>
    <cellStyle name="20% - Accent2 23 2" xfId="242" xr:uid="{C171C93E-91C1-4C27-9B7B-1604DCD1C6E6}"/>
    <cellStyle name="20% - Accent2 24" xfId="243" xr:uid="{8E6C0EB1-C024-4F67-AF6C-CDEFB965ABF6}"/>
    <cellStyle name="20% - Accent2 24 2" xfId="244" xr:uid="{7B64B999-97D1-4170-BDD7-0E152E737BBF}"/>
    <cellStyle name="20% - Accent2 25" xfId="245" xr:uid="{9F01086A-C79B-4B26-958C-6F2EFD37B840}"/>
    <cellStyle name="20% - Accent2 25 2" xfId="246" xr:uid="{FD50767E-9BF3-4C6B-BD7F-1DA86D56ADE9}"/>
    <cellStyle name="20% - Accent2 26" xfId="247" xr:uid="{6CDAF529-3BA4-41D6-BCEB-3E71F56B0B2D}"/>
    <cellStyle name="20% - Accent2 26 2" xfId="248" xr:uid="{86B9D4D0-4A8E-4775-8A56-100439028F29}"/>
    <cellStyle name="20% - Accent2 27" xfId="249" xr:uid="{624D7540-C389-40E9-ADBD-0ED4B75E25F2}"/>
    <cellStyle name="20% - Accent2 27 2" xfId="250" xr:uid="{13BC1F16-8C59-453B-9FEB-B76FC41EF14F}"/>
    <cellStyle name="20% - Accent2 28" xfId="251" xr:uid="{B6670539-111E-47E4-9D0D-BD97FC2AA7CD}"/>
    <cellStyle name="20% - Accent2 28 2" xfId="252" xr:uid="{856733C9-48C8-4473-BEB1-F55E58581943}"/>
    <cellStyle name="20% - Accent2 29" xfId="253" xr:uid="{2A8783C1-730A-433F-ADD4-6612E749C2E6}"/>
    <cellStyle name="20% - Accent2 29 2" xfId="254" xr:uid="{9895707B-22BB-4981-AA5B-660AB7FF3408}"/>
    <cellStyle name="20% - Accent2 3" xfId="255" xr:uid="{24AF0571-A5AA-4976-A7C5-031CE4DB0B60}"/>
    <cellStyle name="20% - Accent2 3 2" xfId="256" xr:uid="{28735FAC-62DE-475B-BA88-B68ABBAD109F}"/>
    <cellStyle name="20% - Accent2 3 2 2" xfId="257" xr:uid="{1B5235CE-0FF9-4E8D-BF56-5CAC4622C829}"/>
    <cellStyle name="20% - Accent2 3 2 3" xfId="258" xr:uid="{398F8787-6641-47FD-B5C5-B39C45A99B0D}"/>
    <cellStyle name="20% - Accent2 3 2 4" xfId="259" xr:uid="{72639F8D-EF39-405F-AC0B-CBE8EFC1147C}"/>
    <cellStyle name="20% - Accent2 3 3" xfId="260" xr:uid="{7F1D624D-4799-4F40-8124-7DB040EB90CB}"/>
    <cellStyle name="20% - Accent2 3 4" xfId="261" xr:uid="{E3984FB9-5489-4EA9-9F82-A8AFFC64796F}"/>
    <cellStyle name="20% - Accent2 3 5" xfId="262" xr:uid="{9864DD32-719C-4667-8013-99A57EA6B1FF}"/>
    <cellStyle name="20% - Accent2 30" xfId="263" xr:uid="{BCB70E56-22C7-45D2-8BFF-FB1F3312C27B}"/>
    <cellStyle name="20% - Accent2 30 2" xfId="264" xr:uid="{F8B91396-9659-4E62-939D-55F31F48A784}"/>
    <cellStyle name="20% - Accent2 31" xfId="265" xr:uid="{E7544C14-B71A-4EC2-BB53-608FE9450BD4}"/>
    <cellStyle name="20% - Accent2 31 2" xfId="266" xr:uid="{E8614A3C-ABE0-41E0-A587-584894372561}"/>
    <cellStyle name="20% - Accent2 32" xfId="267" xr:uid="{90414A76-983E-443B-BD62-88DE7AB370AB}"/>
    <cellStyle name="20% - Accent2 32 2" xfId="268" xr:uid="{69E58DE4-17ED-4987-8AC2-312AF94DDBFE}"/>
    <cellStyle name="20% - Accent2 33" xfId="269" xr:uid="{A9FFB211-3065-48E4-903C-B10B6D63D555}"/>
    <cellStyle name="20% - Accent2 33 2" xfId="270" xr:uid="{E07F6D2E-1DCC-483F-8502-C8F7DF896609}"/>
    <cellStyle name="20% - Accent2 34" xfId="271" xr:uid="{CA3B987F-82D5-476C-824E-0075BEA52D60}"/>
    <cellStyle name="20% - Accent2 34 2" xfId="272" xr:uid="{CC656F8E-D2D3-466E-B606-FCBCD189CCED}"/>
    <cellStyle name="20% - Accent2 35" xfId="273" xr:uid="{4B8721DD-8593-4ECF-AC05-726EF606827F}"/>
    <cellStyle name="20% - Accent2 35 2" xfId="274" xr:uid="{EBA17E7F-86F3-4F37-9CCA-1A2E080EF599}"/>
    <cellStyle name="20% - Accent2 36" xfId="275" xr:uid="{C75FE55C-67C7-4694-A764-9A1485EF8FA9}"/>
    <cellStyle name="20% - Accent2 36 2" xfId="276" xr:uid="{DB1748F4-6E80-47C1-B3A5-49917EF1F016}"/>
    <cellStyle name="20% - Accent2 37" xfId="277" xr:uid="{41121B97-937A-40E3-AA69-C1C5CF9776BB}"/>
    <cellStyle name="20% - Accent2 37 2" xfId="278" xr:uid="{9CF930A1-9013-4B64-8CDA-DD593C102FB4}"/>
    <cellStyle name="20% - Accent2 38" xfId="279" xr:uid="{FFA9A586-DA7A-4E4D-A391-CACE47942F4C}"/>
    <cellStyle name="20% - Accent2 38 2" xfId="280" xr:uid="{FBBF38F5-27A6-4B4E-8B9F-B4E9CBCCBB91}"/>
    <cellStyle name="20% - Accent2 39" xfId="281" xr:uid="{8476B52F-0B2D-45E2-9ACF-8EE231E75747}"/>
    <cellStyle name="20% - Accent2 39 2" xfId="282" xr:uid="{0197BCF9-7622-4419-A384-CC0639E050DB}"/>
    <cellStyle name="20% - Accent2 4" xfId="283" xr:uid="{370F4256-D33B-4096-B54F-78AA6F73229B}"/>
    <cellStyle name="20% - Accent2 4 2" xfId="284" xr:uid="{DC005B28-491D-4B62-8E37-7EB17519E031}"/>
    <cellStyle name="20% - Accent2 4 2 2" xfId="285" xr:uid="{5B44E234-939A-4EFE-9816-95E2DF0E3BC3}"/>
    <cellStyle name="20% - Accent2 4 3" xfId="286" xr:uid="{315FEA82-6E34-48D3-9FD3-2B61D79D2BB6}"/>
    <cellStyle name="20% - Accent2 4 4" xfId="287" xr:uid="{0B6E107F-979B-4A01-87AF-F9F8B876F9CB}"/>
    <cellStyle name="20% - Accent2 40" xfId="288" xr:uid="{F919E03B-33A0-4A83-B6B1-73F1FD44E5B6}"/>
    <cellStyle name="20% - Accent2 40 2" xfId="289" xr:uid="{EFF5A723-C736-4745-99C9-31D861F313AE}"/>
    <cellStyle name="20% - Accent2 41" xfId="290" xr:uid="{7BA9E8D4-42E4-4657-851C-AD2464388714}"/>
    <cellStyle name="20% - Accent2 41 2" xfId="291" xr:uid="{D46409A2-FBF5-41FB-89FF-0C229D9C78A4}"/>
    <cellStyle name="20% - Accent2 42" xfId="292" xr:uid="{6EF6241D-5C98-4F28-BE13-4EF799ED8696}"/>
    <cellStyle name="20% - Accent2 42 2" xfId="293" xr:uid="{5C84FBA2-F4CE-4A57-85EA-6C2E78DB9891}"/>
    <cellStyle name="20% - Accent2 43" xfId="294" xr:uid="{89B4D161-8B57-4397-A8BB-05C1911BB89A}"/>
    <cellStyle name="20% - Accent2 43 2" xfId="295" xr:uid="{5F68185C-B8C3-408C-ACD1-014B9430E9E0}"/>
    <cellStyle name="20% - Accent2 44" xfId="296" xr:uid="{E4849E1C-18B2-4126-908E-4F42C6A86034}"/>
    <cellStyle name="20% - Accent2 44 2" xfId="297" xr:uid="{1BF1A569-3AF5-4EAD-91C1-FDADE4C9037F}"/>
    <cellStyle name="20% - Accent2 5" xfId="298" xr:uid="{D6038463-7540-49D5-B116-B19A8A090073}"/>
    <cellStyle name="20% - Accent2 5 2" xfId="299" xr:uid="{66FF48A8-5FC7-420C-9EAD-3064443CEC51}"/>
    <cellStyle name="20% - Accent2 5 2 2" xfId="300" xr:uid="{772C82A8-4AE8-4EAB-ABE0-439F87255601}"/>
    <cellStyle name="20% - Accent2 5 3" xfId="301" xr:uid="{BE8304C6-78A5-47AA-ABB4-A8777EB20C86}"/>
    <cellStyle name="20% - Accent2 5 4" xfId="302" xr:uid="{B4A82EA8-4766-4061-8847-6AED355F53BF}"/>
    <cellStyle name="20% - Accent2 6" xfId="303" xr:uid="{4772B263-2D60-422F-AEC4-F33F75024B58}"/>
    <cellStyle name="20% - Accent2 6 2" xfId="304" xr:uid="{74AB1CB3-550C-49C1-B6E0-1139955D6120}"/>
    <cellStyle name="20% - Accent2 6 2 2" xfId="305" xr:uid="{15C8D344-3BF5-4926-A532-CC48CFDE5A93}"/>
    <cellStyle name="20% - Accent2 6 3" xfId="306" xr:uid="{313FAAED-7907-41FD-ACD7-54AEAF146FA3}"/>
    <cellStyle name="20% - Accent2 6 4" xfId="307" xr:uid="{AFC26C2E-1BCF-4CFF-B321-4F2204D2C376}"/>
    <cellStyle name="20% - Accent2 7" xfId="308" xr:uid="{D464BFB9-D8EF-474B-AB78-A314AEB18C14}"/>
    <cellStyle name="20% - Accent2 7 2" xfId="309" xr:uid="{2A7B14C8-A63D-4E03-9B8F-549A28F971CE}"/>
    <cellStyle name="20% - Accent2 7 2 2" xfId="310" xr:uid="{868C4389-0FCE-494B-8E8E-5821ADF2A2B8}"/>
    <cellStyle name="20% - Accent2 7 3" xfId="311" xr:uid="{EF667FFD-2515-42FD-B303-E9C08E7BAFFC}"/>
    <cellStyle name="20% - Accent2 7 4" xfId="312" xr:uid="{B2EBE68D-D3DF-4935-AC91-11C407F212F4}"/>
    <cellStyle name="20% - Accent2 8" xfId="313" xr:uid="{1E7E67E8-9B98-4E3F-9ABE-581C15CB138D}"/>
    <cellStyle name="20% - Accent2 8 2" xfId="314" xr:uid="{EE0CEC3A-F294-4504-A727-7BDBF1F564A4}"/>
    <cellStyle name="20% - Accent2 8 2 2" xfId="315" xr:uid="{27E8CCAB-6314-4981-AA1B-03330ACE46FE}"/>
    <cellStyle name="20% - Accent2 8 3" xfId="316" xr:uid="{889F2AB3-ECCB-4AD3-9CF3-A513CE8F908D}"/>
    <cellStyle name="20% - Accent2 8 4" xfId="317" xr:uid="{31FC8112-C1EE-4C22-BA0A-A4C5DE4641BC}"/>
    <cellStyle name="20% - Accent2 9" xfId="318" xr:uid="{A6F786FA-41A5-44A7-BA88-1F11BA1F3581}"/>
    <cellStyle name="20% - Accent2 9 2" xfId="319" xr:uid="{C7D34485-65C0-4223-92CB-F3DFB9EE30D6}"/>
    <cellStyle name="20% - Accent2 9 2 2" xfId="320" xr:uid="{FF2F87B2-3F54-4646-A360-A1282D5938E9}"/>
    <cellStyle name="20% - Accent2 9 3" xfId="321" xr:uid="{8DD0140A-AFB0-46CB-8143-40315E6541D7}"/>
    <cellStyle name="20% - Accent3 10" xfId="322" xr:uid="{BE071A32-224B-4E27-A075-FEE04F5D1414}"/>
    <cellStyle name="20% - Accent3 10 2" xfId="323" xr:uid="{470339FC-54AD-4006-9087-849A4230EF56}"/>
    <cellStyle name="20% - Accent3 10 2 2" xfId="324" xr:uid="{1FC22D41-4FCE-44DF-AC52-4F2F5701E0E6}"/>
    <cellStyle name="20% - Accent3 10 3" xfId="325" xr:uid="{19980D31-AD62-408C-B4B7-350CD7C92363}"/>
    <cellStyle name="20% - Accent3 11" xfId="326" xr:uid="{E75F0948-4770-49E1-99DF-8645DAEEA220}"/>
    <cellStyle name="20% - Accent3 11 2" xfId="327" xr:uid="{4C1B7E9D-0A12-44CA-8C81-728F5646EE40}"/>
    <cellStyle name="20% - Accent3 11 2 2" xfId="328" xr:uid="{918A0B2D-FB41-4FEF-AAE0-D0BDF383711B}"/>
    <cellStyle name="20% - Accent3 11 3" xfId="329" xr:uid="{787488F4-B3E5-4D7B-84E9-614B00B7C3F3}"/>
    <cellStyle name="20% - Accent3 12" xfId="330" xr:uid="{5F1F3C0C-4702-435E-82CD-81502159BE91}"/>
    <cellStyle name="20% - Accent3 12 2" xfId="331" xr:uid="{95DB9B6D-8FE2-4304-A446-CAB358AAD1CB}"/>
    <cellStyle name="20% - Accent3 13" xfId="332" xr:uid="{3D3B8FD7-C225-4C03-A2D8-1F73E258E1B5}"/>
    <cellStyle name="20% - Accent3 13 2" xfId="333" xr:uid="{E2323C6E-B49E-4155-AEF9-6D1B9A342385}"/>
    <cellStyle name="20% - Accent3 14" xfId="334" xr:uid="{0C1ACE21-15D1-4D57-B68A-1D298CA92A87}"/>
    <cellStyle name="20% - Accent3 14 2" xfId="335" xr:uid="{B45B21EA-10E8-4E55-93A4-4E81066DF6D9}"/>
    <cellStyle name="20% - Accent3 15" xfId="336" xr:uid="{34D3139B-35BB-4A2C-9144-B16285FF5ABA}"/>
    <cellStyle name="20% - Accent3 15 2" xfId="337" xr:uid="{EBE343CF-4FDB-4712-9889-78CB15981BD0}"/>
    <cellStyle name="20% - Accent3 16" xfId="338" xr:uid="{5ECD542C-177B-4A16-9FEE-E6077E8F63D2}"/>
    <cellStyle name="20% - Accent3 16 2" xfId="339" xr:uid="{BCB5F267-ABB5-4E3E-B84D-627A5E6CA800}"/>
    <cellStyle name="20% - Accent3 17" xfId="340" xr:uid="{482906AB-3BF0-4DF3-9255-DA49ECBF1A70}"/>
    <cellStyle name="20% - Accent3 17 2" xfId="341" xr:uid="{CBA25CCC-B6FA-48FA-B9EB-CBE118A0D5B5}"/>
    <cellStyle name="20% - Accent3 18" xfId="342" xr:uid="{FD366D1E-141D-4ADF-BEE8-9B61DC767A4A}"/>
    <cellStyle name="20% - Accent3 18 2" xfId="343" xr:uid="{E45AC1F9-D043-49E5-B0E3-C04D2EC79281}"/>
    <cellStyle name="20% - Accent3 19" xfId="344" xr:uid="{2E56EC27-01DC-4966-92BE-D84BEDAC98C3}"/>
    <cellStyle name="20% - Accent3 19 2" xfId="345" xr:uid="{5E557BA4-B0CC-4EE1-A528-8AAA11235434}"/>
    <cellStyle name="20% - Accent3 2" xfId="346" xr:uid="{FAA9E4F8-0894-445C-A026-F8C7B30C7A9C}"/>
    <cellStyle name="20% - Accent3 2 10" xfId="347" xr:uid="{630CB0A7-5787-47C7-BA1A-D7BD26F68EC5}"/>
    <cellStyle name="20% - Accent3 2 10 2" xfId="348" xr:uid="{CE11D803-9004-4F2B-B165-7D965C754EF5}"/>
    <cellStyle name="20% - Accent3 2 11" xfId="349" xr:uid="{3267803A-EBDF-4E93-A541-14EB28430D33}"/>
    <cellStyle name="20% - Accent3 2 11 2" xfId="350" xr:uid="{12ED81F3-07C2-408B-9D5D-AA7382D09B41}"/>
    <cellStyle name="20% - Accent3 2 12" xfId="351" xr:uid="{85EC0E33-5D85-462A-B992-72F164C2763A}"/>
    <cellStyle name="20% - Accent3 2 12 2" xfId="352" xr:uid="{9332A834-E1AB-44E9-AEEA-BD86B802B6CB}"/>
    <cellStyle name="20% - Accent3 2 13" xfId="353" xr:uid="{45B6B12A-D7F0-43E7-B9C5-2B9AEF0241AE}"/>
    <cellStyle name="20% - Accent3 2 13 2" xfId="354" xr:uid="{A30FD3B4-83D0-4769-8343-F9349EC69F13}"/>
    <cellStyle name="20% - Accent3 2 14" xfId="355" xr:uid="{27AFD7C2-907A-4E75-8A4C-E8D266FB6E99}"/>
    <cellStyle name="20% - Accent3 2 14 2" xfId="356" xr:uid="{4CA664DE-512A-4C81-A7EA-5C5543BA0422}"/>
    <cellStyle name="20% - Accent3 2 15" xfId="357" xr:uid="{D9CD8A02-1CF7-4334-81D2-F9587B38FE79}"/>
    <cellStyle name="20% - Accent3 2 15 2" xfId="358" xr:uid="{BE4B8C56-E45E-4BD6-811C-E8A784A02B83}"/>
    <cellStyle name="20% - Accent3 2 16" xfId="359" xr:uid="{661A6982-3E64-4ECB-AE94-91A5C6AE8DB2}"/>
    <cellStyle name="20% - Accent3 2 16 2" xfId="360" xr:uid="{6C47FA64-0546-4D63-B1C9-690E5C63DD53}"/>
    <cellStyle name="20% - Accent3 2 17" xfId="361" xr:uid="{2A82288E-B03F-422B-960D-2A199F77A1E6}"/>
    <cellStyle name="20% - Accent3 2 2" xfId="362" xr:uid="{3FB11E06-110E-429C-BB43-1060B54E8288}"/>
    <cellStyle name="20% - Accent3 2 2 2" xfId="363" xr:uid="{930876B3-A7A0-44C1-AA92-F4D3F513D92C}"/>
    <cellStyle name="20% - Accent3 2 2 3" xfId="364" xr:uid="{E328C460-D5EF-4056-9ABD-6BBE9E8B0C8B}"/>
    <cellStyle name="20% - Accent3 2 3" xfId="365" xr:uid="{E8AB0E23-ABFE-44F0-83A6-8B8B95567686}"/>
    <cellStyle name="20% - Accent3 2 3 2" xfId="366" xr:uid="{DB0AE653-CB42-4652-9D9D-A1713FE07C06}"/>
    <cellStyle name="20% - Accent3 2 4" xfId="367" xr:uid="{F8E5F811-CCF1-41C4-841B-50BB1F156F10}"/>
    <cellStyle name="20% - Accent3 2 4 2" xfId="368" xr:uid="{6A60D112-B1C9-4021-BBA9-A2E378BA5D3A}"/>
    <cellStyle name="20% - Accent3 2 5" xfId="369" xr:uid="{21A7B643-70D4-4908-A246-006B2EA7338D}"/>
    <cellStyle name="20% - Accent3 2 5 2" xfId="370" xr:uid="{61FBE451-8A5D-48BF-962C-44E74627AC3E}"/>
    <cellStyle name="20% - Accent3 2 6" xfId="371" xr:uid="{61AB2195-2F60-4F0D-B0A8-F6AED8AC3041}"/>
    <cellStyle name="20% - Accent3 2 6 2" xfId="372" xr:uid="{C2415428-E092-4BA7-910D-DB861FAF83DC}"/>
    <cellStyle name="20% - Accent3 2 7" xfId="373" xr:uid="{C204EA10-727B-431E-964C-2D1E73A0F13E}"/>
    <cellStyle name="20% - Accent3 2 7 2" xfId="374" xr:uid="{801CC34C-9CE0-44BE-9435-1112376A981A}"/>
    <cellStyle name="20% - Accent3 2 8" xfId="375" xr:uid="{CC99DAD0-D395-4D1D-ACD0-FCE2CD06D4B3}"/>
    <cellStyle name="20% - Accent3 2 8 2" xfId="376" xr:uid="{551E654E-7855-453A-AC76-EB78BD368CE1}"/>
    <cellStyle name="20% - Accent3 2 9" xfId="377" xr:uid="{7A3F6C83-2BF0-4DF5-AC42-16C785974622}"/>
    <cellStyle name="20% - Accent3 2 9 2" xfId="378" xr:uid="{B338CAF7-661F-4457-8A7A-7A33DC2003B3}"/>
    <cellStyle name="20% - Accent3 20" xfId="379" xr:uid="{3D62689A-E45B-4CA5-99EB-0CF5E54B0D5B}"/>
    <cellStyle name="20% - Accent3 20 2" xfId="380" xr:uid="{158D2426-AC39-4164-876C-77A6D8DDB2C7}"/>
    <cellStyle name="20% - Accent3 21" xfId="381" xr:uid="{ADA1AB24-B570-4D41-AEE3-7E45006A841D}"/>
    <cellStyle name="20% - Accent3 21 2" xfId="382" xr:uid="{B2F90E96-844F-4ED1-8B86-15C8DB77D800}"/>
    <cellStyle name="20% - Accent3 22" xfId="383" xr:uid="{88A1403E-1788-41AE-A885-3A032F1955D5}"/>
    <cellStyle name="20% - Accent3 22 2" xfId="384" xr:uid="{6BFBF740-B5D7-447E-8E4F-36B924262541}"/>
    <cellStyle name="20% - Accent3 23" xfId="385" xr:uid="{1DE7E48C-D6B2-449D-ADB6-4398EAECE6AE}"/>
    <cellStyle name="20% - Accent3 23 2" xfId="386" xr:uid="{B52BF9F4-08B9-4861-94E3-757FFB0FFD1C}"/>
    <cellStyle name="20% - Accent3 24" xfId="387" xr:uid="{8DEA9262-9010-4719-867B-B0F599320E9D}"/>
    <cellStyle name="20% - Accent3 24 2" xfId="388" xr:uid="{5C625451-D9E9-4E64-BA0E-52DB35C56E68}"/>
    <cellStyle name="20% - Accent3 25" xfId="389" xr:uid="{70678D7B-FA0A-43BE-BDBC-D57D202BEB33}"/>
    <cellStyle name="20% - Accent3 25 2" xfId="390" xr:uid="{05D67BA5-92A7-452A-B8F8-BBD3F30A856F}"/>
    <cellStyle name="20% - Accent3 26" xfId="391" xr:uid="{CFDC1843-7F64-4C2B-B65C-9EE4F94F8AA6}"/>
    <cellStyle name="20% - Accent3 26 2" xfId="392" xr:uid="{69E43688-7BE5-4032-B58A-468E747E8DBB}"/>
    <cellStyle name="20% - Accent3 27" xfId="393" xr:uid="{965D46B5-CD13-443E-A42C-6F6D30ABAC29}"/>
    <cellStyle name="20% - Accent3 27 2" xfId="394" xr:uid="{5AFDB41C-37C6-4D50-9C87-8B270A58A54B}"/>
    <cellStyle name="20% - Accent3 28" xfId="395" xr:uid="{3A5CD010-8844-4C4D-9A63-5FCAA3B4F619}"/>
    <cellStyle name="20% - Accent3 28 2" xfId="396" xr:uid="{4AA00EBF-A0FE-4A3D-B8A7-83BB579C305D}"/>
    <cellStyle name="20% - Accent3 29" xfId="397" xr:uid="{A78E5491-E595-42C7-A82D-798F526572C0}"/>
    <cellStyle name="20% - Accent3 29 2" xfId="398" xr:uid="{38983E21-3455-4B30-A8C3-8CCE78AF996D}"/>
    <cellStyle name="20% - Accent3 3" xfId="399" xr:uid="{41593812-DBF3-48C2-8BE4-EB231761681C}"/>
    <cellStyle name="20% - Accent3 3 2" xfId="400" xr:uid="{0CBA0B27-F030-4DAD-B756-5DF00472A4E5}"/>
    <cellStyle name="20% - Accent3 3 2 2" xfId="401" xr:uid="{FD1EF41F-1602-4830-8D92-2599DBC32378}"/>
    <cellStyle name="20% - Accent3 3 2 3" xfId="402" xr:uid="{208D8611-71A0-452E-9848-3CA3872E0985}"/>
    <cellStyle name="20% - Accent3 3 2 4" xfId="403" xr:uid="{2EE431AD-7EB6-44B0-8345-1B9C4A8FABFD}"/>
    <cellStyle name="20% - Accent3 3 3" xfId="404" xr:uid="{D7DEB6A7-CD4A-42BE-B768-5BD623949FA5}"/>
    <cellStyle name="20% - Accent3 3 4" xfId="405" xr:uid="{50B5DCA6-2052-4C94-BAB8-2473C01783A5}"/>
    <cellStyle name="20% - Accent3 3 5" xfId="406" xr:uid="{03EA5421-1E8D-4C94-9A68-AB7C1BB3916A}"/>
    <cellStyle name="20% - Accent3 30" xfId="407" xr:uid="{22C82F5B-EE75-4261-BB99-1AE47F34A2C3}"/>
    <cellStyle name="20% - Accent3 30 2" xfId="408" xr:uid="{7902DCF9-E6E2-4E36-9713-0149BC553EE3}"/>
    <cellStyle name="20% - Accent3 31" xfId="409" xr:uid="{82574F43-A1AE-4218-8C8D-8826F82FB839}"/>
    <cellStyle name="20% - Accent3 31 2" xfId="410" xr:uid="{087D79A9-541A-483C-96FB-7869C7110057}"/>
    <cellStyle name="20% - Accent3 32" xfId="411" xr:uid="{80DFFF2C-6683-48B5-A60D-9E64CB9ADB60}"/>
    <cellStyle name="20% - Accent3 32 2" xfId="412" xr:uid="{8364BA2A-4A01-47EC-80FA-0FBD472B97DC}"/>
    <cellStyle name="20% - Accent3 33" xfId="413" xr:uid="{C6410823-84FE-45AD-828E-CCAF26965A84}"/>
    <cellStyle name="20% - Accent3 33 2" xfId="414" xr:uid="{5424E010-7EE6-4405-856F-B1E68EC5571E}"/>
    <cellStyle name="20% - Accent3 34" xfId="415" xr:uid="{9EAE4C43-A80D-46C0-A3E7-CA77E425265D}"/>
    <cellStyle name="20% - Accent3 34 2" xfId="416" xr:uid="{8588DC7F-4346-4809-9E2A-5C3543A917A4}"/>
    <cellStyle name="20% - Accent3 35" xfId="417" xr:uid="{6DD9A7B1-2FA6-4584-9663-6DE931334739}"/>
    <cellStyle name="20% - Accent3 35 2" xfId="418" xr:uid="{F0CC71B1-787B-451A-BF1F-16F9ADFCD35E}"/>
    <cellStyle name="20% - Accent3 36" xfId="419" xr:uid="{90930D69-B698-45B6-901B-9CD38CED19E9}"/>
    <cellStyle name="20% - Accent3 36 2" xfId="420" xr:uid="{20D8457E-546D-4F01-8E66-1959383461BB}"/>
    <cellStyle name="20% - Accent3 37" xfId="421" xr:uid="{C0B7F055-E355-4870-AB26-28D29BD64814}"/>
    <cellStyle name="20% - Accent3 37 2" xfId="422" xr:uid="{D0C4727C-AB8F-4DDD-AD98-A9D1F2B218A9}"/>
    <cellStyle name="20% - Accent3 38" xfId="423" xr:uid="{C3F300BF-4AE0-4AB2-9425-DEACC091CDE7}"/>
    <cellStyle name="20% - Accent3 38 2" xfId="424" xr:uid="{55546F68-9381-4AD6-8ED5-FC7649CCF397}"/>
    <cellStyle name="20% - Accent3 39" xfId="425" xr:uid="{5ABDAD90-5CCC-4CE8-B513-EB7173ECFC00}"/>
    <cellStyle name="20% - Accent3 39 2" xfId="426" xr:uid="{DC1BF6DF-217E-4A47-96C5-DF8DAE0C1BC7}"/>
    <cellStyle name="20% - Accent3 4" xfId="427" xr:uid="{F3224885-CB50-4D52-BF55-69B404AAF5D1}"/>
    <cellStyle name="20% - Accent3 4 2" xfId="428" xr:uid="{A0508C68-143C-4F33-AA81-10E59AC65D85}"/>
    <cellStyle name="20% - Accent3 4 2 2" xfId="429" xr:uid="{30F63841-2779-42F3-B2C7-DDBFEF566012}"/>
    <cellStyle name="20% - Accent3 4 3" xfId="430" xr:uid="{A215C41A-47DA-4016-81E4-7D34706188E9}"/>
    <cellStyle name="20% - Accent3 4 4" xfId="431" xr:uid="{44DABF76-25C6-4DE7-B0A0-04C35B9724EC}"/>
    <cellStyle name="20% - Accent3 40" xfId="432" xr:uid="{159678CC-6EA2-487E-A011-AA1410FF7529}"/>
    <cellStyle name="20% - Accent3 40 2" xfId="433" xr:uid="{CE4A3894-6803-4FFC-8190-E4497CA70467}"/>
    <cellStyle name="20% - Accent3 41" xfId="434" xr:uid="{644021F6-E66D-4B85-9442-E18BB2547569}"/>
    <cellStyle name="20% - Accent3 41 2" xfId="435" xr:uid="{D6A10F10-63BC-4E5D-83EB-2D8BED176BDE}"/>
    <cellStyle name="20% - Accent3 42" xfId="436" xr:uid="{10EEBB50-5E43-4DE0-8B2D-48F1C9CB75B2}"/>
    <cellStyle name="20% - Accent3 42 2" xfId="437" xr:uid="{196437DF-AD4E-434D-A5D0-259652A7E3FA}"/>
    <cellStyle name="20% - Accent3 43" xfId="438" xr:uid="{143BD5D9-46B1-4916-AA1D-AECFC5D3DABF}"/>
    <cellStyle name="20% - Accent3 43 2" xfId="439" xr:uid="{60FA9965-AF62-4F92-A632-60E97D92426A}"/>
    <cellStyle name="20% - Accent3 44" xfId="440" xr:uid="{A329E78C-508F-4904-8C42-3F4652D1A65A}"/>
    <cellStyle name="20% - Accent3 44 2" xfId="441" xr:uid="{99E81D31-113D-44A9-8A34-6AEBB0082234}"/>
    <cellStyle name="20% - Accent3 45" xfId="442" xr:uid="{F4D89F52-9A77-4E5F-B1E4-CBCA77600455}"/>
    <cellStyle name="20% - Accent3 5" xfId="443" xr:uid="{02F5F4EA-CC6D-4301-890A-1B3F6739CFD9}"/>
    <cellStyle name="20% - Accent3 5 2" xfId="444" xr:uid="{8A392AC5-5C58-4379-8F33-30A885F5C087}"/>
    <cellStyle name="20% - Accent3 5 2 2" xfId="445" xr:uid="{2EDCF27F-1807-4CCE-896B-7DB7DCA74EA5}"/>
    <cellStyle name="20% - Accent3 5 3" xfId="446" xr:uid="{6660195B-50D4-4DE4-8659-61C304311B14}"/>
    <cellStyle name="20% - Accent3 5 4" xfId="447" xr:uid="{B76906BF-C0E5-4259-A9CE-EEE6E2062FC2}"/>
    <cellStyle name="20% - Accent3 6" xfId="448" xr:uid="{67255B2F-D142-41CE-A0FA-B05215720A83}"/>
    <cellStyle name="20% - Accent3 6 2" xfId="449" xr:uid="{93F97461-61CC-4F8A-9C49-F466859962B5}"/>
    <cellStyle name="20% - Accent3 6 2 2" xfId="450" xr:uid="{4467F53A-1DB8-41AF-BC9D-30B9202618FF}"/>
    <cellStyle name="20% - Accent3 6 3" xfId="451" xr:uid="{54428D75-1933-4249-8AE2-098DE3A30D8F}"/>
    <cellStyle name="20% - Accent3 6 4" xfId="452" xr:uid="{AF5204E9-F79F-4508-8318-FCBD87CD9DE7}"/>
    <cellStyle name="20% - Accent3 7" xfId="453" xr:uid="{17E46D60-86B1-4AE4-A160-B6AB352E829B}"/>
    <cellStyle name="20% - Accent3 7 2" xfId="454" xr:uid="{4A3D7905-BC86-42B6-B988-3DC4AAEE8C81}"/>
    <cellStyle name="20% - Accent3 7 2 2" xfId="455" xr:uid="{C85D34AC-2D1C-45A2-A3F7-1B6AE084E093}"/>
    <cellStyle name="20% - Accent3 7 3" xfId="456" xr:uid="{5D9D67A4-A6E6-478C-B77D-A12A6358655A}"/>
    <cellStyle name="20% - Accent3 7 4" xfId="457" xr:uid="{958FC97B-BFDB-4F15-A056-03335D9B7FC5}"/>
    <cellStyle name="20% - Accent3 8" xfId="458" xr:uid="{02DA4BAF-A821-4B53-8F9E-63DCBAB6A4EF}"/>
    <cellStyle name="20% - Accent3 8 2" xfId="459" xr:uid="{0D372EEE-D772-4D5D-9D1E-D7162248E9B5}"/>
    <cellStyle name="20% - Accent3 8 2 2" xfId="460" xr:uid="{858C8A4E-566C-4C27-8102-B0E5003F882F}"/>
    <cellStyle name="20% - Accent3 8 3" xfId="461" xr:uid="{10D4E74F-45FA-4329-B5C6-413F21B446A9}"/>
    <cellStyle name="20% - Accent3 8 4" xfId="462" xr:uid="{91685514-4120-411F-AE75-E1E64D9619E6}"/>
    <cellStyle name="20% - Accent3 9" xfId="463" xr:uid="{7BC234D2-BDA9-49CE-B155-85AD1D79E6EB}"/>
    <cellStyle name="20% - Accent3 9 2" xfId="464" xr:uid="{77CFDDC8-097E-421C-9EDB-6DF4035E5D1D}"/>
    <cellStyle name="20% - Accent3 9 2 2" xfId="465" xr:uid="{36E4B75D-AA9D-46F6-816D-669C3AB9243D}"/>
    <cellStyle name="20% - Accent3 9 3" xfId="466" xr:uid="{61C3223F-4CBB-49BA-AD94-4FA31B54D7FB}"/>
    <cellStyle name="20% - Accent4 10" xfId="467" xr:uid="{A58F1589-E149-48F4-BCD1-C4311D71ED58}"/>
    <cellStyle name="20% - Accent4 10 2" xfId="468" xr:uid="{2E289A99-A7E7-4565-AD6A-1CAB6D728E6A}"/>
    <cellStyle name="20% - Accent4 10 2 2" xfId="469" xr:uid="{1D2EA465-6BC6-4E6E-9455-4C64070AF0C8}"/>
    <cellStyle name="20% - Accent4 10 3" xfId="470" xr:uid="{09BBEAAC-80FE-4814-8C66-CEB5EECEC30A}"/>
    <cellStyle name="20% - Accent4 11" xfId="471" xr:uid="{900EC396-D00F-4F87-87EE-0777EE775844}"/>
    <cellStyle name="20% - Accent4 11 2" xfId="472" xr:uid="{38E88959-9F6F-4FA0-9387-B836506EBE25}"/>
    <cellStyle name="20% - Accent4 11 2 2" xfId="473" xr:uid="{D585EF4F-8C09-4CBD-9E5D-A7C82C6C9721}"/>
    <cellStyle name="20% - Accent4 11 3" xfId="474" xr:uid="{81DF4371-C845-464C-86F7-90C3240CCB3D}"/>
    <cellStyle name="20% - Accent4 12" xfId="475" xr:uid="{EFA6EC87-B957-4A3F-9289-EE55A5D06CB9}"/>
    <cellStyle name="20% - Accent4 12 2" xfId="476" xr:uid="{EB062CE6-D5F6-419E-947D-766D93888FDA}"/>
    <cellStyle name="20% - Accent4 13" xfId="477" xr:uid="{8F9DA93F-9F03-455D-A9BA-06D51D0DD264}"/>
    <cellStyle name="20% - Accent4 13 2" xfId="478" xr:uid="{3FBBAE9D-1442-4E08-8077-F7B6DAE1555E}"/>
    <cellStyle name="20% - Accent4 14" xfId="479" xr:uid="{9BF3B05C-2FE2-4F39-9552-C3ED641E1F98}"/>
    <cellStyle name="20% - Accent4 14 2" xfId="480" xr:uid="{B0541965-7E9C-4CF0-B694-1EDAEF9B7ADC}"/>
    <cellStyle name="20% - Accent4 15" xfId="481" xr:uid="{5C92AAA2-46E8-4CAE-8307-10C0E9DCA4B2}"/>
    <cellStyle name="20% - Accent4 15 2" xfId="482" xr:uid="{CAE4913B-BF6E-4169-92FA-248EFB746920}"/>
    <cellStyle name="20% - Accent4 16" xfId="483" xr:uid="{3E96D759-35C1-410D-B27E-67C4AD90BAC1}"/>
    <cellStyle name="20% - Accent4 16 2" xfId="484" xr:uid="{40815C81-91A0-411F-871E-B1653A3D5980}"/>
    <cellStyle name="20% - Accent4 17" xfId="485" xr:uid="{8C833B85-54B5-4924-BB9D-A9ACBF286E59}"/>
    <cellStyle name="20% - Accent4 17 2" xfId="486" xr:uid="{D41974FA-664A-4A00-A36E-B4CDA9A6FCAE}"/>
    <cellStyle name="20% - Accent4 18" xfId="487" xr:uid="{51F28677-76D0-4335-A49B-3E201EBFF6CE}"/>
    <cellStyle name="20% - Accent4 18 2" xfId="488" xr:uid="{35C2895C-A33F-49F5-A904-F922250EFB88}"/>
    <cellStyle name="20% - Accent4 19" xfId="489" xr:uid="{079A1A3E-B7F7-47BD-8850-FD3AC1A4B463}"/>
    <cellStyle name="20% - Accent4 19 2" xfId="490" xr:uid="{EAF4CBAD-5BB8-4828-BD9A-55CD9622A577}"/>
    <cellStyle name="20% - Accent4 2" xfId="491" xr:uid="{AA8E296B-4AC7-4635-9786-961E2D995AF1}"/>
    <cellStyle name="20% - Accent4 2 10" xfId="492" xr:uid="{B0BA0A64-F9A7-4A0C-9CF1-504065D54953}"/>
    <cellStyle name="20% - Accent4 2 10 2" xfId="493" xr:uid="{DC4FA966-530C-4FFE-926C-4E988FE92DD0}"/>
    <cellStyle name="20% - Accent4 2 11" xfId="494" xr:uid="{FBCED947-A974-4419-8194-7D34834AB29D}"/>
    <cellStyle name="20% - Accent4 2 11 2" xfId="495" xr:uid="{4E8CE06E-91F1-4E41-B6AC-CFF0D65D8B1B}"/>
    <cellStyle name="20% - Accent4 2 12" xfId="496" xr:uid="{0CD2A586-D067-4A8D-878B-4A041F8F3AB7}"/>
    <cellStyle name="20% - Accent4 2 12 2" xfId="497" xr:uid="{EF88F0E1-F89B-4C98-BEDD-6CAF21B135B0}"/>
    <cellStyle name="20% - Accent4 2 13" xfId="498" xr:uid="{589FD992-00B3-4796-A5A7-9DCEE7848817}"/>
    <cellStyle name="20% - Accent4 2 13 2" xfId="499" xr:uid="{6639A31D-FAFB-429F-BF0E-E9F9A8E46A55}"/>
    <cellStyle name="20% - Accent4 2 14" xfId="500" xr:uid="{2E210812-9071-45BF-B62E-71659E53995F}"/>
    <cellStyle name="20% - Accent4 2 14 2" xfId="501" xr:uid="{9623C61B-2516-46A5-817C-608EA62BAF21}"/>
    <cellStyle name="20% - Accent4 2 15" xfId="502" xr:uid="{0E60FA67-E198-4CF3-9C78-DBE661325E70}"/>
    <cellStyle name="20% - Accent4 2 15 2" xfId="503" xr:uid="{6C66C2F7-0BEE-40DF-A7F2-84F386D3A128}"/>
    <cellStyle name="20% - Accent4 2 16" xfId="504" xr:uid="{45C5C8B8-C20A-4E0D-956E-4A5D4E6B77D3}"/>
    <cellStyle name="20% - Accent4 2 16 2" xfId="505" xr:uid="{8C2594B5-F1C3-4979-A86E-1AA0E757FF36}"/>
    <cellStyle name="20% - Accent4 2 17" xfId="506" xr:uid="{EB8D5AAA-7DF4-4D88-AE5E-E0D3671F8728}"/>
    <cellStyle name="20% - Accent4 2 2" xfId="507" xr:uid="{192F01C1-4ADA-4E3B-AE56-BC563584F836}"/>
    <cellStyle name="20% - Accent4 2 2 2" xfId="508" xr:uid="{35B72947-2FFC-440E-BEDA-D5CEAEFE986D}"/>
    <cellStyle name="20% - Accent4 2 2 3" xfId="509" xr:uid="{A446F28C-D7BA-4D9C-8AB8-393BDF97A3B1}"/>
    <cellStyle name="20% - Accent4 2 3" xfId="510" xr:uid="{B4748CD0-1BBE-4973-A00F-FA07CC221737}"/>
    <cellStyle name="20% - Accent4 2 3 2" xfId="511" xr:uid="{73E7B7F3-B061-4BDB-94D4-37C46A34D943}"/>
    <cellStyle name="20% - Accent4 2 4" xfId="512" xr:uid="{9EC8A7DA-863E-46DD-94E0-DF9376B3BFA0}"/>
    <cellStyle name="20% - Accent4 2 4 2" xfId="513" xr:uid="{D41BE829-B8BC-4381-A067-FF0A99CA2D6A}"/>
    <cellStyle name="20% - Accent4 2 5" xfId="514" xr:uid="{8CC44A24-331F-42A6-A7FC-D0196AF72F9E}"/>
    <cellStyle name="20% - Accent4 2 5 2" xfId="515" xr:uid="{FAAC5D00-3F6F-40C0-A15D-64CF399B9518}"/>
    <cellStyle name="20% - Accent4 2 6" xfId="516" xr:uid="{40A302F2-3E82-4079-8D7C-1085B0FD1C85}"/>
    <cellStyle name="20% - Accent4 2 6 2" xfId="517" xr:uid="{F568B0A9-3B20-400F-9B40-54B762F079C4}"/>
    <cellStyle name="20% - Accent4 2 7" xfId="518" xr:uid="{74F4C0D6-3C25-4D37-9CC9-0F3D75AF97B9}"/>
    <cellStyle name="20% - Accent4 2 7 2" xfId="519" xr:uid="{CFC271FF-D7B8-4937-BF7B-405FDCA0679A}"/>
    <cellStyle name="20% - Accent4 2 8" xfId="520" xr:uid="{0A2353BE-5095-4A66-92A1-C58024FF95FC}"/>
    <cellStyle name="20% - Accent4 2 8 2" xfId="521" xr:uid="{342DF359-E204-419F-A27F-1BC5764BD5D3}"/>
    <cellStyle name="20% - Accent4 2 9" xfId="522" xr:uid="{A89C8C13-869F-4B7F-AE60-B6D816D8464E}"/>
    <cellStyle name="20% - Accent4 2 9 2" xfId="523" xr:uid="{92968311-8CF0-4C6F-AEF8-81E8E415ED7E}"/>
    <cellStyle name="20% - Accent4 20" xfId="524" xr:uid="{967A7293-1F20-414E-B40C-197012737432}"/>
    <cellStyle name="20% - Accent4 20 2" xfId="525" xr:uid="{4C125D4E-62D9-41E4-A658-2AB46B06A715}"/>
    <cellStyle name="20% - Accent4 21" xfId="526" xr:uid="{022BA482-57D1-4E48-A7EC-0C0ADF9C970A}"/>
    <cellStyle name="20% - Accent4 21 2" xfId="527" xr:uid="{FB7E1E39-DE90-4A46-A810-8DD0201B8848}"/>
    <cellStyle name="20% - Accent4 22" xfId="528" xr:uid="{E3A16046-2A9B-4154-9699-19166A75B966}"/>
    <cellStyle name="20% - Accent4 22 2" xfId="529" xr:uid="{CEFCDFAE-529E-4B32-8D30-203FB560A5A0}"/>
    <cellStyle name="20% - Accent4 23" xfId="530" xr:uid="{FA4DFC43-40B2-41A9-BD22-49D49DFA4713}"/>
    <cellStyle name="20% - Accent4 23 2" xfId="531" xr:uid="{0765ED1C-4FC1-40C6-A249-5C9F425F631F}"/>
    <cellStyle name="20% - Accent4 24" xfId="532" xr:uid="{6F373A99-053A-4E4F-A864-393C3A4B7219}"/>
    <cellStyle name="20% - Accent4 24 2" xfId="533" xr:uid="{AC5685A8-8ADF-4902-91F0-4ACED3CE0EFC}"/>
    <cellStyle name="20% - Accent4 25" xfId="534" xr:uid="{6ECE97A0-506D-4DA2-94AE-329926F75B67}"/>
    <cellStyle name="20% - Accent4 25 2" xfId="535" xr:uid="{13BE8AE9-E692-4C86-9EE6-26A4A8296C2E}"/>
    <cellStyle name="20% - Accent4 26" xfId="536" xr:uid="{DBE7A907-2C61-4474-B7AE-8D300143D04D}"/>
    <cellStyle name="20% - Accent4 26 2" xfId="537" xr:uid="{088D6C50-4CE6-42CA-A9D7-D6382CF957FA}"/>
    <cellStyle name="20% - Accent4 27" xfId="538" xr:uid="{44405976-6018-4E3D-995A-66224A3B36C0}"/>
    <cellStyle name="20% - Accent4 27 2" xfId="539" xr:uid="{862EADCB-EC9F-411F-90EE-8A62B6C16F66}"/>
    <cellStyle name="20% - Accent4 28" xfId="540" xr:uid="{93FE9088-46B4-4E67-8F9D-58BD5A005932}"/>
    <cellStyle name="20% - Accent4 28 2" xfId="541" xr:uid="{27AA3885-975E-4133-B7AC-89CCC839B486}"/>
    <cellStyle name="20% - Accent4 29" xfId="542" xr:uid="{EDAD5D36-5D41-4FBA-AC52-F70CCF8BEC52}"/>
    <cellStyle name="20% - Accent4 29 2" xfId="543" xr:uid="{E2CCA197-C9E4-419A-99FD-B410422BCAAC}"/>
    <cellStyle name="20% - Accent4 3" xfId="544" xr:uid="{EF388784-2345-4E60-82DD-141FF3B2D090}"/>
    <cellStyle name="20% - Accent4 3 2" xfId="545" xr:uid="{C37B4C26-A79E-4FFB-85E2-6996522A8E4E}"/>
    <cellStyle name="20% - Accent4 3 2 2" xfId="546" xr:uid="{EE3122F5-B422-445E-86E0-867E349E07B5}"/>
    <cellStyle name="20% - Accent4 3 2 3" xfId="547" xr:uid="{ECB3977E-31E6-4222-BD80-D43B7C76B7CD}"/>
    <cellStyle name="20% - Accent4 3 2 4" xfId="548" xr:uid="{BD36BA43-01D5-4196-99B1-217A4C087E89}"/>
    <cellStyle name="20% - Accent4 3 3" xfId="549" xr:uid="{F0636344-DDDB-45D0-83DE-01CBC1282B5E}"/>
    <cellStyle name="20% - Accent4 3 4" xfId="550" xr:uid="{34A84F78-4F88-482F-A67A-8808FDE34325}"/>
    <cellStyle name="20% - Accent4 3 5" xfId="551" xr:uid="{75F4297D-ABB2-4257-A9E3-349F35022E87}"/>
    <cellStyle name="20% - Accent4 30" xfId="552" xr:uid="{FECDBD0F-A2C1-4A38-88A8-439090218A33}"/>
    <cellStyle name="20% - Accent4 30 2" xfId="553" xr:uid="{64BB9C3C-266E-4BA9-81FB-AB1B3CD0D373}"/>
    <cellStyle name="20% - Accent4 31" xfId="554" xr:uid="{B7B683C8-2477-4EAF-98F3-FB79F2FC57ED}"/>
    <cellStyle name="20% - Accent4 31 2" xfId="555" xr:uid="{99D376AB-9D55-45B6-875B-3D2C776E2C4D}"/>
    <cellStyle name="20% - Accent4 32" xfId="556" xr:uid="{FA0A3C3A-FFAA-4D41-888F-FD5C9B041DAF}"/>
    <cellStyle name="20% - Accent4 32 2" xfId="557" xr:uid="{C80E8E89-F31E-4D19-8CE2-08DC57C41A0E}"/>
    <cellStyle name="20% - Accent4 33" xfId="558" xr:uid="{8F32895F-1929-4799-9B06-B32E87A483B4}"/>
    <cellStyle name="20% - Accent4 33 2" xfId="559" xr:uid="{0213BEC4-1FD8-4B62-A751-02C1D36E23C0}"/>
    <cellStyle name="20% - Accent4 34" xfId="560" xr:uid="{88056D32-B7DD-437A-9DC7-BDC90F961FEC}"/>
    <cellStyle name="20% - Accent4 34 2" xfId="561" xr:uid="{4F36F8FD-CF30-4F64-8CB8-3386990F9E8B}"/>
    <cellStyle name="20% - Accent4 35" xfId="562" xr:uid="{DCE30FB4-519E-417F-A5FE-202EBEE44E7D}"/>
    <cellStyle name="20% - Accent4 35 2" xfId="563" xr:uid="{CB5A6F13-1AC1-45B4-9401-E2EF6A4257AB}"/>
    <cellStyle name="20% - Accent4 36" xfId="564" xr:uid="{6A5CC973-89FD-45F5-B8BA-DE1BE3B6E765}"/>
    <cellStyle name="20% - Accent4 36 2" xfId="565" xr:uid="{97E55D80-3CDF-4D06-BE99-4EBC32B852D5}"/>
    <cellStyle name="20% - Accent4 37" xfId="566" xr:uid="{EF1378A2-26CB-45D0-891D-3CF5B534EA74}"/>
    <cellStyle name="20% - Accent4 37 2" xfId="567" xr:uid="{317B35C7-14A8-4317-BBEF-F952E8224B52}"/>
    <cellStyle name="20% - Accent4 38" xfId="568" xr:uid="{1A47B78F-4FDB-450C-9ADE-ADF735EAF587}"/>
    <cellStyle name="20% - Accent4 38 2" xfId="569" xr:uid="{672B3E34-E587-4866-8ECD-26E4F267AA90}"/>
    <cellStyle name="20% - Accent4 39" xfId="570" xr:uid="{D80E4C46-52D1-479A-8343-4262E26218F2}"/>
    <cellStyle name="20% - Accent4 39 2" xfId="571" xr:uid="{40D759B8-C030-4FFE-91A0-FEF1FB44BA3E}"/>
    <cellStyle name="20% - Accent4 4" xfId="572" xr:uid="{F79FA074-2278-42AF-BCDC-09EF5A8CF9DB}"/>
    <cellStyle name="20% - Accent4 4 2" xfId="573" xr:uid="{7D39667A-A605-4657-9B82-EF8821E251E9}"/>
    <cellStyle name="20% - Accent4 4 2 2" xfId="574" xr:uid="{81AFF3B1-241F-4BCE-B3ED-3F25BCE93C1A}"/>
    <cellStyle name="20% - Accent4 4 3" xfId="575" xr:uid="{7DDE2982-943C-4CD2-A272-80885AA3413B}"/>
    <cellStyle name="20% - Accent4 4 4" xfId="576" xr:uid="{E3483E5E-C8D4-4B47-8E20-52523B90330A}"/>
    <cellStyle name="20% - Accent4 40" xfId="577" xr:uid="{DA25426D-6518-4CB4-9337-DBC8A0225D45}"/>
    <cellStyle name="20% - Accent4 40 2" xfId="578" xr:uid="{78C2C6B0-70BB-4FD7-98A9-78A3A116749A}"/>
    <cellStyle name="20% - Accent4 41" xfId="579" xr:uid="{EDFE7C8A-1A3D-40B7-BB6B-2A2FE5B2C55D}"/>
    <cellStyle name="20% - Accent4 41 2" xfId="580" xr:uid="{F4565F35-EE6F-4A50-A7ED-F6F655C4CFBE}"/>
    <cellStyle name="20% - Accent4 42" xfId="581" xr:uid="{469B8460-B4E8-4650-A95C-61136DF93C04}"/>
    <cellStyle name="20% - Accent4 42 2" xfId="582" xr:uid="{6E097E63-4F84-43B4-98BE-E0E3D2A74629}"/>
    <cellStyle name="20% - Accent4 43" xfId="583" xr:uid="{085EA77A-BA1F-4714-8028-837B3CBD658C}"/>
    <cellStyle name="20% - Accent4 43 2" xfId="584" xr:uid="{D003258E-B16B-4B2B-968C-C135DFBD24DE}"/>
    <cellStyle name="20% - Accent4 44" xfId="585" xr:uid="{6724AF0E-2FBC-412A-86A4-180FF5668F09}"/>
    <cellStyle name="20% - Accent4 44 2" xfId="586" xr:uid="{0473136F-9493-480B-A194-6BDE23C50435}"/>
    <cellStyle name="20% - Accent4 5" xfId="587" xr:uid="{8BC6621B-5481-4A48-8E87-5204C0550BAF}"/>
    <cellStyle name="20% - Accent4 5 2" xfId="588" xr:uid="{F6A8A38C-70FA-4E80-8A71-D16A41D07EB5}"/>
    <cellStyle name="20% - Accent4 5 2 2" xfId="589" xr:uid="{7459C783-6BFB-4471-8F0F-509C9CD3D523}"/>
    <cellStyle name="20% - Accent4 5 3" xfId="590" xr:uid="{C08D8F86-D532-4F58-9233-52DB315588C2}"/>
    <cellStyle name="20% - Accent4 5 4" xfId="591" xr:uid="{D52FCCA4-B6CE-46D5-A11E-CD3B29534D62}"/>
    <cellStyle name="20% - Accent4 6" xfId="592" xr:uid="{FEDCAAEF-D12B-4427-A835-FAABC01E95FF}"/>
    <cellStyle name="20% - Accent4 6 2" xfId="593" xr:uid="{52844EE5-6F21-4FCA-AEE6-41CA71F9FDEF}"/>
    <cellStyle name="20% - Accent4 6 2 2" xfId="594" xr:uid="{DD09CB33-A881-4DD0-AAA4-B0678E788FB8}"/>
    <cellStyle name="20% - Accent4 6 3" xfId="595" xr:uid="{55BD8120-0032-4E25-93A3-B4BF2171D014}"/>
    <cellStyle name="20% - Accent4 6 4" xfId="596" xr:uid="{A4071400-5292-485B-99C4-6FFC73E8624D}"/>
    <cellStyle name="20% - Accent4 7" xfId="597" xr:uid="{DCA9CCC6-1D13-4129-BE5C-821A8997BD69}"/>
    <cellStyle name="20% - Accent4 7 2" xfId="598" xr:uid="{8274B8E0-FD16-466F-8EFE-A6663F59023F}"/>
    <cellStyle name="20% - Accent4 7 2 2" xfId="599" xr:uid="{83EF5E20-5B05-43AA-8D53-20EFEA26771D}"/>
    <cellStyle name="20% - Accent4 7 3" xfId="600" xr:uid="{8A6D4BDE-7293-4068-AF9B-2202A2860E8A}"/>
    <cellStyle name="20% - Accent4 7 4" xfId="601" xr:uid="{A56DF38E-341B-4B3B-9731-1FA8A0B5BFC6}"/>
    <cellStyle name="20% - Accent4 8" xfId="602" xr:uid="{FB4A00E4-EC7A-4FE8-9F81-7F20DFACD2DD}"/>
    <cellStyle name="20% - Accent4 8 2" xfId="603" xr:uid="{A6C1EEEA-6885-4790-87BA-D7E15F50290C}"/>
    <cellStyle name="20% - Accent4 8 2 2" xfId="604" xr:uid="{D76D159F-F5DC-475D-98E1-145EE992AD4B}"/>
    <cellStyle name="20% - Accent4 8 3" xfId="605" xr:uid="{2AF80CC3-7F9B-4B49-9548-A86D1672E6B0}"/>
    <cellStyle name="20% - Accent4 8 4" xfId="606" xr:uid="{31428260-200D-406E-BD8E-391775832AC5}"/>
    <cellStyle name="20% - Accent4 9" xfId="607" xr:uid="{5581368D-BF74-4303-B3D4-5861551A28CB}"/>
    <cellStyle name="20% - Accent4 9 2" xfId="608" xr:uid="{754AC110-29E5-4210-82B2-D3B43CF67D45}"/>
    <cellStyle name="20% - Accent4 9 2 2" xfId="609" xr:uid="{35433F21-20A9-467F-9051-0DE088F9FF35}"/>
    <cellStyle name="20% - Accent4 9 3" xfId="610" xr:uid="{9BD3E141-D28D-4E7A-912C-CA4594F5FE4C}"/>
    <cellStyle name="20% - Accent5 10" xfId="611" xr:uid="{E561DDD9-DD0B-4812-870C-FF1DC90EC126}"/>
    <cellStyle name="20% - Accent5 10 2" xfId="612" xr:uid="{5FBDC818-AC6C-49A3-BB59-4D4B069E3597}"/>
    <cellStyle name="20% - Accent5 10 2 2" xfId="613" xr:uid="{F1B02D1F-6796-4A7B-826C-BFB28CA94E40}"/>
    <cellStyle name="20% - Accent5 10 3" xfId="614" xr:uid="{D52AD0B9-B42B-48C4-8D8B-A615F686CBF4}"/>
    <cellStyle name="20% - Accent5 11" xfId="615" xr:uid="{670E489B-CE2E-41E6-9B7A-61758D57405C}"/>
    <cellStyle name="20% - Accent5 11 2" xfId="616" xr:uid="{196D149B-D8D6-4638-B3E4-F389AFDEC64B}"/>
    <cellStyle name="20% - Accent5 11 2 2" xfId="617" xr:uid="{80E58897-35A3-4556-AE64-4B16674EFF6F}"/>
    <cellStyle name="20% - Accent5 11 3" xfId="618" xr:uid="{24918FE4-3817-45D2-A0E2-5DAFB14BE9D0}"/>
    <cellStyle name="20% - Accent5 12" xfId="619" xr:uid="{4CAA70E8-4352-48B3-B058-5068D6AFB19F}"/>
    <cellStyle name="20% - Accent5 12 2" xfId="620" xr:uid="{82CEB511-414B-4FD6-9C10-FA11DBC59EA6}"/>
    <cellStyle name="20% - Accent5 13" xfId="621" xr:uid="{3B2D9C4F-7711-45A8-83E4-02740B2751E0}"/>
    <cellStyle name="20% - Accent5 13 2" xfId="622" xr:uid="{BA94B923-4B7D-48B0-AFE9-4DE89DE023AB}"/>
    <cellStyle name="20% - Accent5 14" xfId="623" xr:uid="{2C8C82F9-2292-4504-BC0D-D48C203ABD88}"/>
    <cellStyle name="20% - Accent5 14 2" xfId="624" xr:uid="{723D7F43-B46B-4A9A-85B2-C526CEB8B0F9}"/>
    <cellStyle name="20% - Accent5 15" xfId="625" xr:uid="{B81F4182-929E-4823-AA63-915F564FD902}"/>
    <cellStyle name="20% - Accent5 15 2" xfId="626" xr:uid="{90574B43-B96A-4A82-8264-B4EC039C04FC}"/>
    <cellStyle name="20% - Accent5 16" xfId="627" xr:uid="{A413D8DF-D021-4152-B94E-EF4741C614A3}"/>
    <cellStyle name="20% - Accent5 16 2" xfId="628" xr:uid="{F3DFFF08-AB64-4118-ADDB-8D04E2D61465}"/>
    <cellStyle name="20% - Accent5 17" xfId="629" xr:uid="{05DB8DA4-B8AE-4D34-8093-8EFBE92BC62B}"/>
    <cellStyle name="20% - Accent5 17 2" xfId="630" xr:uid="{F6FC12B6-C03B-4083-860F-5B91CE3750C5}"/>
    <cellStyle name="20% - Accent5 18" xfId="631" xr:uid="{339AF4F8-A01E-41E7-9358-2295390C63CD}"/>
    <cellStyle name="20% - Accent5 18 2" xfId="632" xr:uid="{297ED846-A489-4F78-BE4B-1D93CD566DD3}"/>
    <cellStyle name="20% - Accent5 19" xfId="633" xr:uid="{C1A1D409-80D0-43E9-A1CC-11E19B19EB9A}"/>
    <cellStyle name="20% - Accent5 19 2" xfId="634" xr:uid="{B4BCF01D-75A4-4821-9B59-E213CB8FD333}"/>
    <cellStyle name="20% - Accent5 2" xfId="635" xr:uid="{FCD9D3D1-50BC-4DFA-9F07-AD7B412F9D42}"/>
    <cellStyle name="20% - Accent5 2 10" xfId="636" xr:uid="{A0E94C65-0DA6-4981-AA62-F4CE15BE56F3}"/>
    <cellStyle name="20% - Accent5 2 10 2" xfId="637" xr:uid="{9310E60F-4057-4898-8137-89302EF48030}"/>
    <cellStyle name="20% - Accent5 2 11" xfId="638" xr:uid="{9E6479FE-3433-451D-9896-B5CCC464CF51}"/>
    <cellStyle name="20% - Accent5 2 11 2" xfId="639" xr:uid="{8DB56E7D-246C-449E-9B9B-7F99CE088A8A}"/>
    <cellStyle name="20% - Accent5 2 12" xfId="640" xr:uid="{3E1DF56A-04FC-4020-8703-A2F0ACC145FF}"/>
    <cellStyle name="20% - Accent5 2 12 2" xfId="641" xr:uid="{A0875711-8034-4433-B56B-A8792B3D185C}"/>
    <cellStyle name="20% - Accent5 2 13" xfId="642" xr:uid="{A0606E51-0D2E-4E6E-8721-9B4A4D891DB1}"/>
    <cellStyle name="20% - Accent5 2 13 2" xfId="643" xr:uid="{B3F1A1E2-61C4-450F-AEDC-4A520009140E}"/>
    <cellStyle name="20% - Accent5 2 14" xfId="644" xr:uid="{CE5FA679-0E90-4C8E-B386-FBEB7297D673}"/>
    <cellStyle name="20% - Accent5 2 14 2" xfId="645" xr:uid="{D43D2B2F-C49F-46D6-B488-B38DB228E3C7}"/>
    <cellStyle name="20% - Accent5 2 15" xfId="646" xr:uid="{404DCB22-1DFD-4FAA-97B2-644E0B9DB500}"/>
    <cellStyle name="20% - Accent5 2 15 2" xfId="647" xr:uid="{7EEBAB1C-D8D0-4506-9562-CD93A6C968EA}"/>
    <cellStyle name="20% - Accent5 2 16" xfId="648" xr:uid="{C5046738-BF7B-4F6D-B614-A7DBE1166CA6}"/>
    <cellStyle name="20% - Accent5 2 2" xfId="649" xr:uid="{60DF0A4B-523B-476F-B0C2-07735390C683}"/>
    <cellStyle name="20% - Accent5 2 2 2" xfId="650" xr:uid="{7F580560-A74A-46E8-A499-4B2E9207D541}"/>
    <cellStyle name="20% - Accent5 2 3" xfId="651" xr:uid="{3F26E181-8DCE-4670-A794-690A91BFD99A}"/>
    <cellStyle name="20% - Accent5 2 3 2" xfId="652" xr:uid="{DE85C572-0F78-422B-866C-DF25B12F7591}"/>
    <cellStyle name="20% - Accent5 2 4" xfId="653" xr:uid="{F5F8EB1E-CDBB-44A5-9B46-F5B07CAF036C}"/>
    <cellStyle name="20% - Accent5 2 4 2" xfId="654" xr:uid="{2AC7504C-9541-4F3C-92FE-265C515E2048}"/>
    <cellStyle name="20% - Accent5 2 5" xfId="655" xr:uid="{AF74097F-2259-4DC9-8AC2-1A0854B7F2ED}"/>
    <cellStyle name="20% - Accent5 2 5 2" xfId="656" xr:uid="{DB72E6E9-D853-43E7-B00D-5235D89369CA}"/>
    <cellStyle name="20% - Accent5 2 6" xfId="657" xr:uid="{6F7C6860-CF18-4496-A8D8-652EBA80CCE7}"/>
    <cellStyle name="20% - Accent5 2 6 2" xfId="658" xr:uid="{D7C3A179-1117-4C7B-BB98-5D963DF6458A}"/>
    <cellStyle name="20% - Accent5 2 7" xfId="659" xr:uid="{D5830BD9-F79C-45C9-97B7-C295BF3CC79E}"/>
    <cellStyle name="20% - Accent5 2 7 2" xfId="660" xr:uid="{B4C44CD2-C737-4604-AE6B-E38E52DFF338}"/>
    <cellStyle name="20% - Accent5 2 8" xfId="661" xr:uid="{192D21A6-45E5-4576-96A4-DA36B3FE4588}"/>
    <cellStyle name="20% - Accent5 2 8 2" xfId="662" xr:uid="{7B0009E8-10BB-44D2-8437-6DDBF3C6B5CC}"/>
    <cellStyle name="20% - Accent5 2 9" xfId="663" xr:uid="{812156EE-B3FF-49C5-9380-8378A893E664}"/>
    <cellStyle name="20% - Accent5 2 9 2" xfId="664" xr:uid="{74F97FE1-711C-4178-81B2-7300ECBB31A3}"/>
    <cellStyle name="20% - Accent5 20" xfId="665" xr:uid="{D436EAA2-E9D1-4958-BD70-E28B813546CD}"/>
    <cellStyle name="20% - Accent5 20 2" xfId="666" xr:uid="{F685CA40-B329-4038-A224-3C8CACE52238}"/>
    <cellStyle name="20% - Accent5 21" xfId="667" xr:uid="{27E457AD-604A-4B98-8E6F-32510EADC31C}"/>
    <cellStyle name="20% - Accent5 21 2" xfId="668" xr:uid="{6D38CB19-56FB-4A8A-AA96-FB6E6C589ACA}"/>
    <cellStyle name="20% - Accent5 22" xfId="669" xr:uid="{6548FA74-D90B-4820-96C3-377A04A621DE}"/>
    <cellStyle name="20% - Accent5 22 2" xfId="670" xr:uid="{F5E31337-226E-4042-B24C-794D1CC9C147}"/>
    <cellStyle name="20% - Accent5 23" xfId="671" xr:uid="{90590694-9541-46D7-A746-FD355F3CF64B}"/>
    <cellStyle name="20% - Accent5 23 2" xfId="672" xr:uid="{14589168-FC4D-42B1-B994-86823958D28A}"/>
    <cellStyle name="20% - Accent5 24" xfId="673" xr:uid="{5699F908-5419-470C-AFA5-F371D7DF94FD}"/>
    <cellStyle name="20% - Accent5 24 2" xfId="674" xr:uid="{0531E1A8-825F-418B-BB29-377792D7AA94}"/>
    <cellStyle name="20% - Accent5 25" xfId="675" xr:uid="{B94649F3-AEF4-44CA-8E71-9176A2A26F29}"/>
    <cellStyle name="20% - Accent5 25 2" xfId="676" xr:uid="{A0C333B2-5D01-4EFF-B43B-DE35766C8706}"/>
    <cellStyle name="20% - Accent5 26" xfId="677" xr:uid="{BC5625DB-870D-4F18-9A12-1D24B9A0730C}"/>
    <cellStyle name="20% - Accent5 26 2" xfId="678" xr:uid="{9B92355B-8C85-4AA2-8A9E-A3043A810953}"/>
    <cellStyle name="20% - Accent5 27" xfId="679" xr:uid="{7B386D7B-4846-4B30-8612-FEE5EF7DC3B2}"/>
    <cellStyle name="20% - Accent5 27 2" xfId="680" xr:uid="{940B55E3-C01D-4198-889B-F48899403CE6}"/>
    <cellStyle name="20% - Accent5 28" xfId="681" xr:uid="{C137639A-ECA8-436D-B3F8-310DA7E72915}"/>
    <cellStyle name="20% - Accent5 28 2" xfId="682" xr:uid="{225F16FC-89EF-4651-9773-4B5321E96090}"/>
    <cellStyle name="20% - Accent5 29" xfId="683" xr:uid="{B0356BD0-A2E8-4B39-9A13-EA0FE7E22FE6}"/>
    <cellStyle name="20% - Accent5 29 2" xfId="684" xr:uid="{214841FD-71C8-4D49-BEC4-7434EC1F52A1}"/>
    <cellStyle name="20% - Accent5 3" xfId="685" xr:uid="{4C8FB0FB-C0DA-4B22-956B-1C9C0A81E032}"/>
    <cellStyle name="20% - Accent5 3 2" xfId="686" xr:uid="{4366F6A5-DC1E-4A16-8DEF-7829F609EF4F}"/>
    <cellStyle name="20% - Accent5 3 3" xfId="687" xr:uid="{98CBABD3-4315-44BA-84C8-20A8A6269E3E}"/>
    <cellStyle name="20% - Accent5 30" xfId="688" xr:uid="{3C2A94E4-9518-41CB-8BBB-9F9B23C257B5}"/>
    <cellStyle name="20% - Accent5 30 2" xfId="689" xr:uid="{BBDC9648-5D69-4A0D-BEFC-8E6DDE94FD25}"/>
    <cellStyle name="20% - Accent5 31" xfId="690" xr:uid="{522D9DBF-5458-4FAB-8C7D-1BB63995758B}"/>
    <cellStyle name="20% - Accent5 31 2" xfId="691" xr:uid="{0BE82C5A-95FC-4B40-BC9B-B18F9E2C3269}"/>
    <cellStyle name="20% - Accent5 32" xfId="692" xr:uid="{00FB2CC5-8DEC-468B-A2ED-34CB8509AE0D}"/>
    <cellStyle name="20% - Accent5 32 2" xfId="693" xr:uid="{9E41B231-D4B8-4D62-8B6C-BD3886F8E3D8}"/>
    <cellStyle name="20% - Accent5 33" xfId="694" xr:uid="{57204DEE-9B43-44E1-9AB9-32E8EE0B5982}"/>
    <cellStyle name="20% - Accent5 33 2" xfId="695" xr:uid="{E25B9CE4-24CD-4B36-AD69-15CEBBE9A0B6}"/>
    <cellStyle name="20% - Accent5 34" xfId="696" xr:uid="{3FD765DA-8412-4A63-BCCC-BB0C6DA522A8}"/>
    <cellStyle name="20% - Accent5 34 2" xfId="697" xr:uid="{787149FD-75B9-4BA2-960C-917827000950}"/>
    <cellStyle name="20% - Accent5 35" xfId="698" xr:uid="{1BCE12D2-050E-4D91-B187-3BE8F7A06368}"/>
    <cellStyle name="20% - Accent5 35 2" xfId="699" xr:uid="{FA58B01D-79EE-4945-9C22-76C59758ACEC}"/>
    <cellStyle name="20% - Accent5 36" xfId="700" xr:uid="{280C27C6-6E13-4275-B187-61CEE0DC6624}"/>
    <cellStyle name="20% - Accent5 36 2" xfId="701" xr:uid="{1A47FA62-D08E-4C6A-AABE-DD3FED6E823E}"/>
    <cellStyle name="20% - Accent5 37" xfId="702" xr:uid="{D340AC0B-0D80-4B0E-8B63-8F9C59F44300}"/>
    <cellStyle name="20% - Accent5 37 2" xfId="703" xr:uid="{12C2A048-7F60-4F56-9A32-9337A183D833}"/>
    <cellStyle name="20% - Accent5 38" xfId="704" xr:uid="{E1E7E1DC-B77E-45E0-AD93-1BAAD3AB65C8}"/>
    <cellStyle name="20% - Accent5 38 2" xfId="705" xr:uid="{0B57297A-9858-4FAB-BD2C-83D7E1B96B35}"/>
    <cellStyle name="20% - Accent5 39" xfId="706" xr:uid="{6AC7A120-9514-4360-8F65-BABCE6238E0D}"/>
    <cellStyle name="20% - Accent5 39 2" xfId="707" xr:uid="{7EB73F25-FECC-4F6B-B0BC-CCDB786BE2AE}"/>
    <cellStyle name="20% - Accent5 4" xfId="708" xr:uid="{1CFCC2D0-D5C0-481F-84C3-50C86F28D373}"/>
    <cellStyle name="20% - Accent5 4 2" xfId="709" xr:uid="{B2DDDA62-7ADE-417F-A435-E593C69B09B4}"/>
    <cellStyle name="20% - Accent5 40" xfId="710" xr:uid="{A93DD8A9-8CB1-410A-AEC3-3358E63F45C4}"/>
    <cellStyle name="20% - Accent5 40 2" xfId="711" xr:uid="{19DCA0C5-2443-45E2-A28B-698A3E812D10}"/>
    <cellStyle name="20% - Accent5 41" xfId="712" xr:uid="{D12B898A-8D2F-43D9-9758-B53F4DD6C714}"/>
    <cellStyle name="20% - Accent5 41 2" xfId="713" xr:uid="{C7C10C6E-BD98-484C-AE02-E0237DF567F3}"/>
    <cellStyle name="20% - Accent5 42" xfId="714" xr:uid="{057D903A-1BF3-4228-9738-D097A5B0FD96}"/>
    <cellStyle name="20% - Accent5 42 2" xfId="715" xr:uid="{63A0AA74-B03D-4EA0-B920-2ACFA6927BA2}"/>
    <cellStyle name="20% - Accent5 43" xfId="716" xr:uid="{135DD08B-55A3-417F-A61A-904D20D74B0F}"/>
    <cellStyle name="20% - Accent5 43 2" xfId="717" xr:uid="{0940D98A-8308-48DB-9259-3280C96FBF0F}"/>
    <cellStyle name="20% - Accent5 44" xfId="718" xr:uid="{4FC1479A-984C-4BF5-A6C8-AB04A4C72FF6}"/>
    <cellStyle name="20% - Accent5 44 2" xfId="719" xr:uid="{D5787D70-F3CA-4CE5-8605-2E4A802537C5}"/>
    <cellStyle name="20% - Accent5 5" xfId="720" xr:uid="{2EFBF687-0B8E-43FA-8966-6C125006CA3E}"/>
    <cellStyle name="20% - Accent5 5 2" xfId="721" xr:uid="{A6DCBDD8-F81C-4ACD-A9D6-D388B6FAA570}"/>
    <cellStyle name="20% - Accent5 6" xfId="722" xr:uid="{FF9CC9EB-1417-4145-A5A0-146AC533AF65}"/>
    <cellStyle name="20% - Accent5 6 2" xfId="723" xr:uid="{543A2B4E-AE86-43EB-A0D3-BE1A235828A8}"/>
    <cellStyle name="20% - Accent5 7" xfId="724" xr:uid="{0B932192-EA93-4681-B851-D906A9CE4B1C}"/>
    <cellStyle name="20% - Accent5 7 2" xfId="725" xr:uid="{38F5ACAE-006F-4D0E-B554-591367440D27}"/>
    <cellStyle name="20% - Accent5 8" xfId="726" xr:uid="{8388CBBE-7BD8-48C3-AA2D-7430F825F566}"/>
    <cellStyle name="20% - Accent5 8 2" xfId="727" xr:uid="{1827536A-47D9-4DC4-A04A-F561946606D1}"/>
    <cellStyle name="20% - Accent5 9" xfId="728" xr:uid="{D27D5267-D89E-47A5-A376-8A228CABC25D}"/>
    <cellStyle name="20% - Accent5 9 2" xfId="729" xr:uid="{89662346-1352-479E-9F31-449D391DA1E3}"/>
    <cellStyle name="20% - Accent5 9 2 2" xfId="730" xr:uid="{42B1C3DE-093F-4BDA-8523-FC36E54F2972}"/>
    <cellStyle name="20% - Accent5 9 3" xfId="731" xr:uid="{9C6BCB7A-3DCC-49E3-9113-8EE882B11E03}"/>
    <cellStyle name="20% - Accent6 10" xfId="732" xr:uid="{B9BAB629-1FFB-4105-A9A9-493E457A8507}"/>
    <cellStyle name="20% - Accent6 10 2" xfId="733" xr:uid="{A66D925A-5922-436B-AE0F-A808BAB55DC5}"/>
    <cellStyle name="20% - Accent6 10 2 2" xfId="734" xr:uid="{75E12B83-868A-453F-AFE4-B7ACDCA830EA}"/>
    <cellStyle name="20% - Accent6 10 3" xfId="735" xr:uid="{EF2E1B36-F2A3-474F-895A-ED7B00C17B0E}"/>
    <cellStyle name="20% - Accent6 11" xfId="736" xr:uid="{264C5569-77B8-466F-8293-DC11AF9AAF66}"/>
    <cellStyle name="20% - Accent6 11 2" xfId="737" xr:uid="{CCFC4955-CD4A-400C-A0BD-A56D734E1BA2}"/>
    <cellStyle name="20% - Accent6 11 2 2" xfId="738" xr:uid="{5F0041A4-D801-49ED-9F92-4F250F31F829}"/>
    <cellStyle name="20% - Accent6 11 3" xfId="739" xr:uid="{928648E9-7163-4A10-9CCD-3221C1616D2A}"/>
    <cellStyle name="20% - Accent6 12" xfId="740" xr:uid="{7F4806DC-CC78-44D0-81DE-4BC95133B6B1}"/>
    <cellStyle name="20% - Accent6 12 2" xfId="741" xr:uid="{C8A30206-DAEA-4A89-8C7D-2E7C1A6D3084}"/>
    <cellStyle name="20% - Accent6 13" xfId="742" xr:uid="{3EB453E3-3BE0-413D-B06F-0178AED311DB}"/>
    <cellStyle name="20% - Accent6 13 2" xfId="743" xr:uid="{E466D7FA-2040-48D9-A7AE-ECD6219B455A}"/>
    <cellStyle name="20% - Accent6 14" xfId="744" xr:uid="{0728D0DB-DC8B-4DF1-99BF-23E3B965F795}"/>
    <cellStyle name="20% - Accent6 14 2" xfId="745" xr:uid="{10A7A8E5-7C44-4F3A-A070-BD3CAF0EB751}"/>
    <cellStyle name="20% - Accent6 15" xfId="746" xr:uid="{37A4B656-25CC-4812-B44D-680E917F2630}"/>
    <cellStyle name="20% - Accent6 15 2" xfId="747" xr:uid="{46A37CD1-CBEA-4FCE-A7D3-801916035A4C}"/>
    <cellStyle name="20% - Accent6 16" xfId="748" xr:uid="{673D0A49-8F80-4393-9DCB-B9B565231B89}"/>
    <cellStyle name="20% - Accent6 16 2" xfId="749" xr:uid="{9B1749CA-EED8-43D6-A660-9E00CBC9B14E}"/>
    <cellStyle name="20% - Accent6 17" xfId="750" xr:uid="{C49AB745-DC2C-491A-AE40-42329ACB2DDF}"/>
    <cellStyle name="20% - Accent6 17 2" xfId="751" xr:uid="{5990F819-8673-4D15-A1ED-78E41AF230E6}"/>
    <cellStyle name="20% - Accent6 18" xfId="752" xr:uid="{67E00AB9-EFCC-41EF-A602-CE18BB3F9907}"/>
    <cellStyle name="20% - Accent6 18 2" xfId="753" xr:uid="{00C8FDAE-56B4-4F87-83B3-2725CFDAE396}"/>
    <cellStyle name="20% - Accent6 19" xfId="754" xr:uid="{0CB4BEB0-7F7A-41C7-8060-03DAEBA6EAC5}"/>
    <cellStyle name="20% - Accent6 19 2" xfId="755" xr:uid="{C750B318-4221-4155-A265-CAB2FB3F5415}"/>
    <cellStyle name="20% - Accent6 2" xfId="756" xr:uid="{465DFC96-966E-4C64-A394-7305FA98FA25}"/>
    <cellStyle name="20% - Accent6 2 10" xfId="757" xr:uid="{6A66FCCE-8992-403C-81CC-5E0A6441AFA5}"/>
    <cellStyle name="20% - Accent6 2 10 2" xfId="758" xr:uid="{694C0458-1DC0-4A76-9F76-BC79719D0B4B}"/>
    <cellStyle name="20% - Accent6 2 11" xfId="759" xr:uid="{B3C9D7D2-0D5A-405A-BC7F-7DE990F1FF49}"/>
    <cellStyle name="20% - Accent6 2 11 2" xfId="760" xr:uid="{8F3A8AB3-45A3-410D-A8EC-497FF2F42883}"/>
    <cellStyle name="20% - Accent6 2 12" xfId="761" xr:uid="{BA01E2D7-BDC1-4026-8549-E404C8301786}"/>
    <cellStyle name="20% - Accent6 2 12 2" xfId="762" xr:uid="{05A1C8DC-21CD-40C6-9168-215B37702C11}"/>
    <cellStyle name="20% - Accent6 2 13" xfId="763" xr:uid="{C806D699-F600-4B47-AA15-FFCECA944DD3}"/>
    <cellStyle name="20% - Accent6 2 13 2" xfId="764" xr:uid="{16026DE0-B52C-4739-96B9-B6217C131BC3}"/>
    <cellStyle name="20% - Accent6 2 14" xfId="765" xr:uid="{D6F0AA39-616D-42D9-B6EF-408D337918DC}"/>
    <cellStyle name="20% - Accent6 2 14 2" xfId="766" xr:uid="{D5D56DF3-8429-4B5A-9ECC-82B594880DFF}"/>
    <cellStyle name="20% - Accent6 2 15" xfId="767" xr:uid="{A12DBEFA-7B6C-40A2-963B-4EDDF9406083}"/>
    <cellStyle name="20% - Accent6 2 15 2" xfId="768" xr:uid="{5575D220-37B1-4BEE-82AF-104EEA68466F}"/>
    <cellStyle name="20% - Accent6 2 16" xfId="769" xr:uid="{83C30804-A454-42C1-B73B-13E4B31BA2CC}"/>
    <cellStyle name="20% - Accent6 2 16 2" xfId="770" xr:uid="{027010D3-5BD7-4F5B-A2F7-5DDF888F9FBB}"/>
    <cellStyle name="20% - Accent6 2 17" xfId="771" xr:uid="{0613B139-D13F-4EAB-B3D7-6E9A2DBC0023}"/>
    <cellStyle name="20% - Accent6 2 2" xfId="772" xr:uid="{8B52A2DA-B1DC-462B-9D3A-0CF3055D65E5}"/>
    <cellStyle name="20% - Accent6 2 2 2" xfId="773" xr:uid="{708DD36C-2D99-4748-9929-868D9916F2A5}"/>
    <cellStyle name="20% - Accent6 2 3" xfId="774" xr:uid="{D5E998E0-6C91-4558-9AE9-128B43D9358A}"/>
    <cellStyle name="20% - Accent6 2 3 2" xfId="775" xr:uid="{4CE4ED6E-FC21-4D01-8F19-7A583BD38843}"/>
    <cellStyle name="20% - Accent6 2 4" xfId="776" xr:uid="{1EA75159-78FC-4961-A0AB-C55EE2E545E1}"/>
    <cellStyle name="20% - Accent6 2 4 2" xfId="777" xr:uid="{E902DEEE-BA95-45B5-973F-2E10D4940D81}"/>
    <cellStyle name="20% - Accent6 2 5" xfId="778" xr:uid="{9747AD4A-4743-4914-BBCE-D0AF6F90A6BC}"/>
    <cellStyle name="20% - Accent6 2 5 2" xfId="779" xr:uid="{40B3B006-53EF-4909-A87C-C5D44DF38638}"/>
    <cellStyle name="20% - Accent6 2 6" xfId="780" xr:uid="{395382CB-1240-43CA-9B0F-87CD0C739386}"/>
    <cellStyle name="20% - Accent6 2 6 2" xfId="781" xr:uid="{555097D4-8421-4FDC-9C02-016A6D979C2F}"/>
    <cellStyle name="20% - Accent6 2 7" xfId="782" xr:uid="{1EA05259-392B-49C9-99F3-70FD0D1CC1F6}"/>
    <cellStyle name="20% - Accent6 2 7 2" xfId="783" xr:uid="{13A2709D-2FA9-49FE-8E1A-0CAFAEF02FDC}"/>
    <cellStyle name="20% - Accent6 2 8" xfId="784" xr:uid="{D107A108-C684-42E4-856A-AB4B89B008B1}"/>
    <cellStyle name="20% - Accent6 2 8 2" xfId="785" xr:uid="{82A42429-EDE3-4D59-B43C-6E4215B944A5}"/>
    <cellStyle name="20% - Accent6 2 9" xfId="786" xr:uid="{459B6359-F57F-4AC8-BC73-2A52395C6DD6}"/>
    <cellStyle name="20% - Accent6 2 9 2" xfId="787" xr:uid="{3530DB98-D593-4814-91EB-F28E4359AD27}"/>
    <cellStyle name="20% - Accent6 20" xfId="788" xr:uid="{07C1AD44-0700-4CFA-BB3D-AFE7EA91718A}"/>
    <cellStyle name="20% - Accent6 20 2" xfId="789" xr:uid="{32AB2340-4A4E-4B0D-9935-0F64E778916E}"/>
    <cellStyle name="20% - Accent6 21" xfId="790" xr:uid="{16D53296-EFFE-4E3D-B41D-F6352E57A7E9}"/>
    <cellStyle name="20% - Accent6 21 2" xfId="791" xr:uid="{9BBE2D2C-03BD-45DD-9211-11912C9E33BF}"/>
    <cellStyle name="20% - Accent6 22" xfId="792" xr:uid="{D79BA9A2-F83A-4A34-81A7-30A74D2AC7B2}"/>
    <cellStyle name="20% - Accent6 22 2" xfId="793" xr:uid="{2B87CB14-D833-47AB-BDC4-54540A15C37F}"/>
    <cellStyle name="20% - Accent6 23" xfId="794" xr:uid="{C83A1441-7086-4D05-AC36-AC975518747C}"/>
    <cellStyle name="20% - Accent6 23 2" xfId="795" xr:uid="{F6896D0E-4A87-47ED-9741-17E4C366AC20}"/>
    <cellStyle name="20% - Accent6 24" xfId="796" xr:uid="{2AA172A0-FC19-4569-A0F4-A128FF3DD5FB}"/>
    <cellStyle name="20% - Accent6 24 2" xfId="797" xr:uid="{F6548F05-484A-4ADE-8EAE-E0E9F2064796}"/>
    <cellStyle name="20% - Accent6 25" xfId="798" xr:uid="{347C7E7F-EEC9-4FC8-8781-EC521964F6FB}"/>
    <cellStyle name="20% - Accent6 25 2" xfId="799" xr:uid="{C3626A9A-E97E-48DB-8D57-4A04BB0D982F}"/>
    <cellStyle name="20% - Accent6 26" xfId="800" xr:uid="{6CBEDA99-2DD7-49FC-BB0C-A9D76D18A208}"/>
    <cellStyle name="20% - Accent6 26 2" xfId="801" xr:uid="{2C65EB17-08BF-45B5-8419-06B7E0BA58BA}"/>
    <cellStyle name="20% - Accent6 27" xfId="802" xr:uid="{593E3328-EBD9-43CA-9037-4B1D3AE1E18B}"/>
    <cellStyle name="20% - Accent6 27 2" xfId="803" xr:uid="{66CFE573-6481-4C0B-8EDD-62E5FD2403B9}"/>
    <cellStyle name="20% - Accent6 28" xfId="804" xr:uid="{74EAA81E-16C0-4382-AA68-77BB8C6AE6DD}"/>
    <cellStyle name="20% - Accent6 28 2" xfId="805" xr:uid="{BDB71BF0-0A2B-40CF-A823-1AE66DDB0381}"/>
    <cellStyle name="20% - Accent6 29" xfId="806" xr:uid="{FD1A4F93-E150-41D8-96B2-8B271F25A688}"/>
    <cellStyle name="20% - Accent6 29 2" xfId="807" xr:uid="{8F586316-FF33-4ACC-8A1F-5FF79BE2FA27}"/>
    <cellStyle name="20% - Accent6 3" xfId="808" xr:uid="{D857DF18-F4E5-4E77-844A-79A32FFA64B9}"/>
    <cellStyle name="20% - Accent6 3 2" xfId="809" xr:uid="{CFC2A57D-1892-4574-8DEE-57425C00F369}"/>
    <cellStyle name="20% - Accent6 3 2 2" xfId="810" xr:uid="{2C48A5B8-6E05-4190-90B2-F73A61D474F5}"/>
    <cellStyle name="20% - Accent6 3 2 3" xfId="811" xr:uid="{8B8B184F-79D4-4BA6-9BCA-773529DD5966}"/>
    <cellStyle name="20% - Accent6 3 2 4" xfId="812" xr:uid="{8E4CB7F2-3557-4C9E-BD84-6C145FC2E10A}"/>
    <cellStyle name="20% - Accent6 3 3" xfId="813" xr:uid="{A0CFFF0A-F087-4DF6-A526-876F5A6FFA75}"/>
    <cellStyle name="20% - Accent6 3 4" xfId="814" xr:uid="{4C23A28E-B8F2-4274-9109-C4047BAD2E08}"/>
    <cellStyle name="20% - Accent6 3 5" xfId="815" xr:uid="{3F67F31B-FFF2-4B38-AD1C-427CE9276770}"/>
    <cellStyle name="20% - Accent6 30" xfId="816" xr:uid="{A962AC97-5FDF-43E3-A670-DE38334576AE}"/>
    <cellStyle name="20% - Accent6 30 2" xfId="817" xr:uid="{BA5C3445-98B3-4859-BB59-FCD2B1F5C616}"/>
    <cellStyle name="20% - Accent6 31" xfId="818" xr:uid="{29042DCB-FD2B-4897-9A8A-5525226E7EFA}"/>
    <cellStyle name="20% - Accent6 31 2" xfId="819" xr:uid="{1E91E9D6-8C27-4B25-A74D-0E326D4F1912}"/>
    <cellStyle name="20% - Accent6 32" xfId="820" xr:uid="{059D4C4E-4BD5-45F5-B839-0B157DEB6C77}"/>
    <cellStyle name="20% - Accent6 32 2" xfId="821" xr:uid="{759687B4-0C58-45C0-8B77-1C13264C7FA6}"/>
    <cellStyle name="20% - Accent6 33" xfId="822" xr:uid="{6CF06D9A-A3ED-4F27-B819-4D087081BCCB}"/>
    <cellStyle name="20% - Accent6 33 2" xfId="823" xr:uid="{8F0A44D8-42D7-4DCA-9B1C-4A5D0B84A5E8}"/>
    <cellStyle name="20% - Accent6 34" xfId="824" xr:uid="{06051534-A094-48CA-AD9B-B60A9C6130BB}"/>
    <cellStyle name="20% - Accent6 34 2" xfId="825" xr:uid="{1C9D22E2-9223-4A64-B530-1E22157D2811}"/>
    <cellStyle name="20% - Accent6 35" xfId="826" xr:uid="{2C402B78-E540-4B20-8AC5-5BD6BEA3586C}"/>
    <cellStyle name="20% - Accent6 35 2" xfId="827" xr:uid="{8E14A128-58AB-4075-B293-8AD01FCE18B0}"/>
    <cellStyle name="20% - Accent6 36" xfId="828" xr:uid="{72DDC513-216D-4419-81B9-155981EDC7D9}"/>
    <cellStyle name="20% - Accent6 36 2" xfId="829" xr:uid="{0BCC2CB6-121C-4404-83C7-28FFE64192A3}"/>
    <cellStyle name="20% - Accent6 37" xfId="830" xr:uid="{2B6906B6-31DB-4F18-AF1C-CABCBAF78236}"/>
    <cellStyle name="20% - Accent6 37 2" xfId="831" xr:uid="{E6464E74-73E3-4292-AD35-2A0FDD4E0B0A}"/>
    <cellStyle name="20% - Accent6 38" xfId="832" xr:uid="{52E5EB45-0007-4D61-97A4-B94F2A126D08}"/>
    <cellStyle name="20% - Accent6 38 2" xfId="833" xr:uid="{BB06C151-3174-4A63-8973-DCB99DAF6E13}"/>
    <cellStyle name="20% - Accent6 39" xfId="834" xr:uid="{F70482CD-B520-45FD-80EC-843367CD0DA0}"/>
    <cellStyle name="20% - Accent6 39 2" xfId="835" xr:uid="{9A41FF9C-8CEC-4349-AC1F-E03359CB7FF6}"/>
    <cellStyle name="20% - Accent6 4" xfId="836" xr:uid="{F4D537BF-C5C0-4B6C-BE8A-BDE33819F784}"/>
    <cellStyle name="20% - Accent6 4 2" xfId="837" xr:uid="{A34FC06B-8539-4F35-9883-375CC73D32DC}"/>
    <cellStyle name="20% - Accent6 4 2 2" xfId="838" xr:uid="{3E7286E4-4AAB-4C2E-A16A-305D0C55E4FB}"/>
    <cellStyle name="20% - Accent6 4 3" xfId="839" xr:uid="{0837F3BD-9D3A-4560-941C-5251671B912A}"/>
    <cellStyle name="20% - Accent6 4 4" xfId="840" xr:uid="{C39B05A5-07BE-468D-B853-A9C9987515F2}"/>
    <cellStyle name="20% - Accent6 40" xfId="841" xr:uid="{3BFD4F27-5A24-4A64-942D-5B26167082DF}"/>
    <cellStyle name="20% - Accent6 40 2" xfId="842" xr:uid="{6D5AAE62-9BAC-44EE-892E-8F23644B26B4}"/>
    <cellStyle name="20% - Accent6 41" xfId="843" xr:uid="{BF84B9C8-66E7-4093-A11B-0D9D936C90B9}"/>
    <cellStyle name="20% - Accent6 41 2" xfId="844" xr:uid="{16672297-5E3D-4133-93DD-65B1C7021547}"/>
    <cellStyle name="20% - Accent6 42" xfId="845" xr:uid="{22C3CACE-0E52-4F12-8794-48A134B20BFF}"/>
    <cellStyle name="20% - Accent6 42 2" xfId="846" xr:uid="{A416EB5D-9897-4041-8843-C8A187EE52CB}"/>
    <cellStyle name="20% - Accent6 43" xfId="847" xr:uid="{5D174547-5186-43DE-95A5-6924F3DA83B1}"/>
    <cellStyle name="20% - Accent6 43 2" xfId="848" xr:uid="{9B0CA942-7241-4C3E-9F25-C70037AAC7F9}"/>
    <cellStyle name="20% - Accent6 44" xfId="849" xr:uid="{683BFC91-EBFB-4C74-902E-12738BC920F3}"/>
    <cellStyle name="20% - Accent6 44 2" xfId="850" xr:uid="{D81E9FD5-5E7B-4D56-986E-B9F4BEF3E074}"/>
    <cellStyle name="20% - Accent6 44 2 2" xfId="851" xr:uid="{3E397A7C-F6EE-4BEE-81A1-E077C734AF37}"/>
    <cellStyle name="20% - Accent6 44 2 2 2" xfId="852" xr:uid="{124DDB7F-1B0F-4EF5-B4E8-989F23ED5023}"/>
    <cellStyle name="20% - Accent6 44 2 2 2 2" xfId="853" xr:uid="{4BF93DF9-D1A9-4FCA-89FD-780AF9C37CF0}"/>
    <cellStyle name="20% - Accent6 44 2 2 3" xfId="854" xr:uid="{8CF1D74D-0DBF-4BE5-8574-8362AE18FEEB}"/>
    <cellStyle name="20% - Accent6 44 2 3" xfId="855" xr:uid="{1D599FDA-E6E4-4624-9922-95DF96D78481}"/>
    <cellStyle name="20% - Accent6 44 2 3 2" xfId="856" xr:uid="{7EDC3B3D-7D7E-4C21-A0BC-C6C0DBE9867E}"/>
    <cellStyle name="20% - Accent6 44 2 3 2 2" xfId="857" xr:uid="{80345638-9003-48C8-93B8-F98E08850BCF}"/>
    <cellStyle name="20% - Accent6 44 2 3 3" xfId="858" xr:uid="{D2B14F24-B0C5-4627-BF39-BC1B8317D004}"/>
    <cellStyle name="20% - Accent6 44 2 4" xfId="859" xr:uid="{C460CE76-ED52-46F6-B131-E5E37D364028}"/>
    <cellStyle name="20% - Accent6 44 2 4 2" xfId="860" xr:uid="{711BA776-6F4E-49C0-846D-34FD5F3F6D06}"/>
    <cellStyle name="20% - Accent6 44 2 5" xfId="861" xr:uid="{06EDC426-3291-431D-BF5A-AA43FD306252}"/>
    <cellStyle name="20% - Accent6 44 3" xfId="862" xr:uid="{B452C49E-52A6-4F83-976A-33CFD24C16AE}"/>
    <cellStyle name="20% - Accent6 44 3 2" xfId="863" xr:uid="{709B4A15-7FCB-44DA-B539-6B130DC0A015}"/>
    <cellStyle name="20% - Accent6 44 3 2 2" xfId="864" xr:uid="{E7A4DDF4-61A4-40F9-B179-37664990B150}"/>
    <cellStyle name="20% - Accent6 44 3 3" xfId="865" xr:uid="{913D67F7-5BF4-487E-A4E3-0BFA93CAC035}"/>
    <cellStyle name="20% - Accent6 44 4" xfId="866" xr:uid="{B792F216-AF37-4AB6-8A4F-3FA00079C4DC}"/>
    <cellStyle name="20% - Accent6 44 4 2" xfId="867" xr:uid="{098C7CAD-D70C-4362-A091-62634AAAF674}"/>
    <cellStyle name="20% - Accent6 44 4 2 2" xfId="868" xr:uid="{4532AD46-540F-4C6F-BEAF-088DF471AD66}"/>
    <cellStyle name="20% - Accent6 44 4 3" xfId="869" xr:uid="{80205ED0-756A-4BDA-91CD-F49864B95086}"/>
    <cellStyle name="20% - Accent6 44 5" xfId="870" xr:uid="{390497DB-8095-4E25-BE5C-82D0A01B10FC}"/>
    <cellStyle name="20% - Accent6 44 5 2" xfId="871" xr:uid="{F1ECC870-6187-441C-AF91-69D25B2E57F6}"/>
    <cellStyle name="20% - Accent6 44 6" xfId="872" xr:uid="{45D6D2D2-E45B-4276-9B8D-E1FFC4703983}"/>
    <cellStyle name="20% - Accent6 44 7" xfId="873" xr:uid="{66262629-5866-4C44-91FB-80A018F28220}"/>
    <cellStyle name="20% - Accent6 45" xfId="874" xr:uid="{03FC24D6-B468-4BC1-BF7D-0C7A5E783499}"/>
    <cellStyle name="20% - Accent6 45 2" xfId="875" xr:uid="{4E3F7D6A-47A2-4E51-90B5-A4B336D4F938}"/>
    <cellStyle name="20% - Accent6 5" xfId="876" xr:uid="{2A857133-856E-4DE6-B3D3-95C714B6BE3E}"/>
    <cellStyle name="20% - Accent6 5 2" xfId="877" xr:uid="{39514978-A6AC-4447-AEE6-8DA3BEA8375F}"/>
    <cellStyle name="20% - Accent6 5 2 2" xfId="878" xr:uid="{03E626E1-9005-42B2-8FF0-1E3A03DD550F}"/>
    <cellStyle name="20% - Accent6 5 3" xfId="879" xr:uid="{A34ADA91-66EA-4984-B05F-04D829358864}"/>
    <cellStyle name="20% - Accent6 5 4" xfId="880" xr:uid="{971879B9-DA22-428F-97E7-9ACDA2B758DD}"/>
    <cellStyle name="20% - Accent6 6" xfId="881" xr:uid="{1C8E1670-AE41-4CBE-ABE2-AE19A6FDA046}"/>
    <cellStyle name="20% - Accent6 6 2" xfId="882" xr:uid="{890364CF-14C5-4A91-A2A7-E8F9EAB8D3EC}"/>
    <cellStyle name="20% - Accent6 6 2 2" xfId="883" xr:uid="{240E9AD7-089F-4FD5-9AC8-4A8BD5D2F697}"/>
    <cellStyle name="20% - Accent6 6 3" xfId="884" xr:uid="{5EE173C7-B401-4576-BAC6-8E793DE811A2}"/>
    <cellStyle name="20% - Accent6 6 4" xfId="885" xr:uid="{5B938EEC-5AA5-49C6-A6D6-7A1795BEC852}"/>
    <cellStyle name="20% - Accent6 7" xfId="886" xr:uid="{1E90D8C7-6719-4866-870A-7FAAEA32B125}"/>
    <cellStyle name="20% - Accent6 7 2" xfId="887" xr:uid="{DE328FA1-3369-4DAE-8388-7F07838683C0}"/>
    <cellStyle name="20% - Accent6 7 2 2" xfId="888" xr:uid="{6044AB60-9635-48E8-9067-A788A0E7E361}"/>
    <cellStyle name="20% - Accent6 7 3" xfId="889" xr:uid="{7CCAF20A-594E-4837-8C30-AB7E19904E33}"/>
    <cellStyle name="20% - Accent6 7 4" xfId="890" xr:uid="{50D6E0F4-0A3B-405D-A89B-A40442E8D8C4}"/>
    <cellStyle name="20% - Accent6 8" xfId="891" xr:uid="{89597BD9-CC97-4CB3-A442-1B594399C6A1}"/>
    <cellStyle name="20% - Accent6 8 2" xfId="892" xr:uid="{B7DDC58A-2CE0-4936-AE84-EF353A72AF25}"/>
    <cellStyle name="20% - Accent6 8 2 2" xfId="893" xr:uid="{5B625BA1-1D36-415A-AE2D-EC2428172C2F}"/>
    <cellStyle name="20% - Accent6 8 3" xfId="894" xr:uid="{0E6F6525-4EBA-4AE3-8A33-3666F7E0917E}"/>
    <cellStyle name="20% - Accent6 8 4" xfId="895" xr:uid="{03050F6F-2E90-4EEC-8596-7D28C9BBAFDF}"/>
    <cellStyle name="20% - Accent6 9" xfId="896" xr:uid="{75F23A36-ADBC-49B0-BFA8-0FFEE1399273}"/>
    <cellStyle name="20% - Accent6 9 2" xfId="897" xr:uid="{ED765D8B-DD55-4348-8E85-9AE44DCB636F}"/>
    <cellStyle name="20% - Accent6 9 2 2" xfId="898" xr:uid="{C1E689D9-FC44-4959-900B-6F51B28617D9}"/>
    <cellStyle name="20% - Accent6 9 3" xfId="899" xr:uid="{5C828619-8E9D-422D-99C8-0A84D18F73D4}"/>
    <cellStyle name="20% - Akzent1" xfId="900" xr:uid="{C34ECB8A-8852-4732-B187-E8F3E1A7A6FA}"/>
    <cellStyle name="20% - Akzent1 2" xfId="901" xr:uid="{B590461F-F815-462E-A8D2-B8DC73B893C7}"/>
    <cellStyle name="20% - Akzent2" xfId="902" xr:uid="{9DD9A3CD-71A6-4B35-9610-7697EC26F202}"/>
    <cellStyle name="20% - Akzent2 2" xfId="903" xr:uid="{51EC787D-325B-4D9A-AF56-640589EF9A32}"/>
    <cellStyle name="20% - Akzent3" xfId="904" xr:uid="{7FE3AB7F-8AFA-4E10-BC6B-030979035BE0}"/>
    <cellStyle name="20% - Akzent3 2" xfId="905" xr:uid="{61F09846-24A6-4986-AAFD-4E5B9A015D68}"/>
    <cellStyle name="20% - Akzent4" xfId="906" xr:uid="{01F3781E-4003-42C3-B8CA-E1B20BAFCD85}"/>
    <cellStyle name="20% - Akzent4 2" xfId="907" xr:uid="{745C1728-CBD2-4418-82FD-B6CDE88B6442}"/>
    <cellStyle name="20% - Akzent5" xfId="908" xr:uid="{F12C58F2-2AD5-4A7A-81A3-96A90F9DEE00}"/>
    <cellStyle name="20% - Akzent5 2" xfId="909" xr:uid="{71CA35B9-5181-4B89-8D04-D2D5F2B55E35}"/>
    <cellStyle name="20% - Akzent6" xfId="910" xr:uid="{C4DAF848-37DD-4727-8101-294A3BCB2114}"/>
    <cellStyle name="20% - Akzent6 2" xfId="911" xr:uid="{6841D557-AB44-4A99-9CA7-6F1A9B65F28B}"/>
    <cellStyle name="2x indented GHG Textfiels" xfId="912" xr:uid="{C1E734D4-81D5-4EC6-A420-94FD6AC640CB}"/>
    <cellStyle name="40% - Accent1 10" xfId="913" xr:uid="{389708D6-5713-4296-98F8-FB475C7CFE19}"/>
    <cellStyle name="40% - Accent1 10 2" xfId="914" xr:uid="{E522BC17-C0CE-42BF-A8C7-E35B6E886110}"/>
    <cellStyle name="40% - Accent1 10 2 2" xfId="915" xr:uid="{925EA94D-3D1C-40A7-878F-DA00004493D0}"/>
    <cellStyle name="40% - Accent1 10 3" xfId="916" xr:uid="{75FD8DD1-67DD-408A-BC41-4B9F6A5E5851}"/>
    <cellStyle name="40% - Accent1 11" xfId="917" xr:uid="{4E975334-9AD5-4003-BDC5-782EDA4974EF}"/>
    <cellStyle name="40% - Accent1 11 2" xfId="918" xr:uid="{1DB70A94-70C2-49BE-A894-FAFB0592E5CE}"/>
    <cellStyle name="40% - Accent1 11 2 2" xfId="919" xr:uid="{6E0C82A1-AB83-4BBC-AB39-05128418D556}"/>
    <cellStyle name="40% - Accent1 11 3" xfId="920" xr:uid="{6FEC66F9-E569-4599-899F-D9490681E82F}"/>
    <cellStyle name="40% - Accent1 12" xfId="921" xr:uid="{5BE224E7-69D9-44B6-8739-CFE5C2583D0B}"/>
    <cellStyle name="40% - Accent1 12 2" xfId="922" xr:uid="{252348F5-CD74-4044-BA9E-2A87477625F2}"/>
    <cellStyle name="40% - Accent1 13" xfId="923" xr:uid="{BEE5FBB3-235E-42F7-A1F2-110F995DB8A4}"/>
    <cellStyle name="40% - Accent1 13 2" xfId="924" xr:uid="{BCD6F35F-6FB9-4D53-9BFE-724E0E7DDB5F}"/>
    <cellStyle name="40% - Accent1 14" xfId="925" xr:uid="{6B1466B7-E68B-4EB4-BAA2-B56726583128}"/>
    <cellStyle name="40% - Accent1 14 2" xfId="926" xr:uid="{2510AB47-D15F-4A30-8A34-5C28C6C05A7D}"/>
    <cellStyle name="40% - Accent1 15" xfId="927" xr:uid="{B773B4E0-B43F-4272-8CE8-B4AADFE121E9}"/>
    <cellStyle name="40% - Accent1 15 2" xfId="928" xr:uid="{E183B702-0DB6-4A4F-B896-0B8A7D6FE9D3}"/>
    <cellStyle name="40% - Accent1 16" xfId="929" xr:uid="{6571B58B-8108-44AB-84E1-BE790F22F9A3}"/>
    <cellStyle name="40% - Accent1 16 2" xfId="930" xr:uid="{A9212B99-20E8-4CCB-B40C-7CAC7C3AC0A0}"/>
    <cellStyle name="40% - Accent1 17" xfId="931" xr:uid="{E2FE6CBF-53AF-4944-9161-00ABA9BD9F8B}"/>
    <cellStyle name="40% - Accent1 17 2" xfId="932" xr:uid="{7B480338-B243-48F2-B79E-B1A3AD2DD8BA}"/>
    <cellStyle name="40% - Accent1 18" xfId="933" xr:uid="{A1B6D981-6544-45BB-AC1D-0FE2BF825CD0}"/>
    <cellStyle name="40% - Accent1 18 2" xfId="934" xr:uid="{DED4EB3F-F95B-4EC9-A20D-26024E43F6E0}"/>
    <cellStyle name="40% - Accent1 19" xfId="935" xr:uid="{E98EFB9F-FFFA-4D65-8D01-39BF6D21D760}"/>
    <cellStyle name="40% - Accent1 19 2" xfId="936" xr:uid="{67398B4D-6102-4D5A-B034-1813068C700E}"/>
    <cellStyle name="40% - Accent1 2" xfId="937" xr:uid="{4A46BEEE-8D01-486F-8D3D-FDE9A1A9A6E7}"/>
    <cellStyle name="40% - Accent1 2 10" xfId="938" xr:uid="{8740E7FD-27F4-4CD9-9BF6-F7E6ADB957FE}"/>
    <cellStyle name="40% - Accent1 2 10 2" xfId="939" xr:uid="{72E78EA2-D3C2-494B-9BAD-477B0EFA8A84}"/>
    <cellStyle name="40% - Accent1 2 11" xfId="940" xr:uid="{A34882B2-468B-4D8C-A011-836505D1D8D8}"/>
    <cellStyle name="40% - Accent1 2 11 2" xfId="941" xr:uid="{B3838A65-8B0B-40F8-892F-2EEDD37EA99F}"/>
    <cellStyle name="40% - Accent1 2 12" xfId="942" xr:uid="{3E3E021E-E8CE-4F0A-A3E9-BD88D1F845AC}"/>
    <cellStyle name="40% - Accent1 2 12 2" xfId="943" xr:uid="{C69D0CF9-F424-40FF-969E-3DBFFD2DDFFF}"/>
    <cellStyle name="40% - Accent1 2 13" xfId="944" xr:uid="{6EE4B944-0E6F-469B-A603-A792E7358AFE}"/>
    <cellStyle name="40% - Accent1 2 13 2" xfId="945" xr:uid="{061F5177-D37F-40E0-8A63-1F65E2B8D1A4}"/>
    <cellStyle name="40% - Accent1 2 14" xfId="946" xr:uid="{731A0BC1-3000-4121-870F-ED6F85198DB3}"/>
    <cellStyle name="40% - Accent1 2 14 2" xfId="947" xr:uid="{B963485D-AF77-4507-974F-D973D2A31660}"/>
    <cellStyle name="40% - Accent1 2 15" xfId="948" xr:uid="{D235E46B-CB85-4330-9F08-DB8B3F10E985}"/>
    <cellStyle name="40% - Accent1 2 15 2" xfId="949" xr:uid="{6FC40E59-E35F-490E-A143-7D7559BF9A5B}"/>
    <cellStyle name="40% - Accent1 2 16" xfId="950" xr:uid="{B955573D-F1D5-4451-957D-D8BB9F562B94}"/>
    <cellStyle name="40% - Accent1 2 16 2" xfId="951" xr:uid="{A55C7D81-EDD6-4CB2-9BE9-B6F80FA1DC78}"/>
    <cellStyle name="40% - Accent1 2 17" xfId="952" xr:uid="{AA04BD65-8171-4776-9625-BA7E8E3EB0C9}"/>
    <cellStyle name="40% - Accent1 2 2" xfId="953" xr:uid="{749900D1-C937-4C62-A275-D9EBD0102E4F}"/>
    <cellStyle name="40% - Accent1 2 2 2" xfId="954" xr:uid="{8424C0B8-A27A-4B32-AFEB-8A4A0E3937B6}"/>
    <cellStyle name="40% - Accent1 2 3" xfId="955" xr:uid="{9F88DBE0-D385-4215-A1EA-47D0B01F8FA1}"/>
    <cellStyle name="40% - Accent1 2 3 2" xfId="956" xr:uid="{DADC92DE-A84D-455E-9582-9A2263282C4F}"/>
    <cellStyle name="40% - Accent1 2 4" xfId="957" xr:uid="{C0A2B587-19C4-4B04-BA05-65BB8EE0AA8A}"/>
    <cellStyle name="40% - Accent1 2 4 2" xfId="958" xr:uid="{A80FB24F-C407-40A7-BA2E-2379CADA3350}"/>
    <cellStyle name="40% - Accent1 2 5" xfId="959" xr:uid="{FC81844F-84D5-455A-9C3C-4D1BAC1A01F1}"/>
    <cellStyle name="40% - Accent1 2 5 2" xfId="960" xr:uid="{65A64DD7-550F-45E9-B005-257E6E220BD3}"/>
    <cellStyle name="40% - Accent1 2 6" xfId="961" xr:uid="{392A45F2-1154-4842-8C04-C23CB8A845E0}"/>
    <cellStyle name="40% - Accent1 2 6 2" xfId="962" xr:uid="{EFA329EE-5FD2-4DD3-86FE-01DA5474FC41}"/>
    <cellStyle name="40% - Accent1 2 7" xfId="963" xr:uid="{8703CA67-97DB-44B0-AB07-68174430A03C}"/>
    <cellStyle name="40% - Accent1 2 7 2" xfId="964" xr:uid="{7B4919ED-CCF2-4CBA-A394-6BD934CCBCEE}"/>
    <cellStyle name="40% - Accent1 2 8" xfId="965" xr:uid="{E8D8204D-AA5E-4205-A0F0-5C69231ECF0F}"/>
    <cellStyle name="40% - Accent1 2 8 2" xfId="966" xr:uid="{E68FB82A-652C-4401-8789-C912A338F8B5}"/>
    <cellStyle name="40% - Accent1 2 9" xfId="967" xr:uid="{41C112B2-25F2-4298-8A96-607C65775F27}"/>
    <cellStyle name="40% - Accent1 2 9 2" xfId="968" xr:uid="{D3C81700-F04D-4A96-9B78-341590925BA9}"/>
    <cellStyle name="40% - Accent1 20" xfId="969" xr:uid="{A6BB52BD-5662-4A6E-8547-0821FDFC982F}"/>
    <cellStyle name="40% - Accent1 20 2" xfId="970" xr:uid="{D5AFC624-1807-417D-BC72-39DF33AF3BDC}"/>
    <cellStyle name="40% - Accent1 21" xfId="971" xr:uid="{09946324-3456-4EC0-9E95-E5673214BE09}"/>
    <cellStyle name="40% - Accent1 21 2" xfId="972" xr:uid="{F4F66EFC-5BA8-42EF-9314-145CD90051E0}"/>
    <cellStyle name="40% - Accent1 22" xfId="973" xr:uid="{6844C4C3-121B-477E-AE14-B7CEB55F4C17}"/>
    <cellStyle name="40% - Accent1 22 2" xfId="974" xr:uid="{9D5D8C32-96F8-427E-B6E0-56D9205B9BEE}"/>
    <cellStyle name="40% - Accent1 23" xfId="975" xr:uid="{CD960EAF-E67A-4B34-BD81-CDF17F62F51F}"/>
    <cellStyle name="40% - Accent1 23 2" xfId="976" xr:uid="{14B816FF-831F-406C-9F11-E1E0DA7C84E3}"/>
    <cellStyle name="40% - Accent1 24" xfId="977" xr:uid="{3C7F6727-F739-4980-9E09-EDA0B01BF61B}"/>
    <cellStyle name="40% - Accent1 24 2" xfId="978" xr:uid="{2FEFCDA5-EE89-4C6B-96CA-237B23DD5DF5}"/>
    <cellStyle name="40% - Accent1 25" xfId="979" xr:uid="{6DDC3A1A-F739-4A11-9246-339DFEEAFAE1}"/>
    <cellStyle name="40% - Accent1 25 2" xfId="980" xr:uid="{7A749821-CDE1-4056-B267-3DE619E81B74}"/>
    <cellStyle name="40% - Accent1 26" xfId="981" xr:uid="{B632356A-34E5-45E3-984F-6CFEF8A11BEA}"/>
    <cellStyle name="40% - Accent1 26 2" xfId="982" xr:uid="{FBED504F-9E9E-4809-8BC9-0BB7A37F1613}"/>
    <cellStyle name="40% - Accent1 27" xfId="983" xr:uid="{8ED3CBBB-7146-49FF-8BBB-DEF64CA91720}"/>
    <cellStyle name="40% - Accent1 27 2" xfId="984" xr:uid="{A793BE9E-D61D-485D-B857-1D991C5560A3}"/>
    <cellStyle name="40% - Accent1 28" xfId="985" xr:uid="{92503762-912D-4748-850B-2B2A15AD9940}"/>
    <cellStyle name="40% - Accent1 28 2" xfId="986" xr:uid="{FEB20B88-FB17-42CA-8928-251FA6BADB75}"/>
    <cellStyle name="40% - Accent1 29" xfId="987" xr:uid="{51B8456B-5B1C-4347-951E-F5326EE1802D}"/>
    <cellStyle name="40% - Accent1 29 2" xfId="988" xr:uid="{AC1DA6C1-0C51-4782-8024-7705DFA78A04}"/>
    <cellStyle name="40% - Accent1 3" xfId="989" xr:uid="{BEE961FC-F78B-461E-944A-B389842B53C8}"/>
    <cellStyle name="40% - Accent1 3 2" xfId="990" xr:uid="{C112E4A2-8C80-43F5-9DA1-CB8CA4AC49D7}"/>
    <cellStyle name="40% - Accent1 3 2 2" xfId="991" xr:uid="{00302C0C-0EF3-4B29-B68F-FC71F854F9B8}"/>
    <cellStyle name="40% - Accent1 3 2 3" xfId="992" xr:uid="{61D68016-7F72-4741-A873-7C016DBCEA9A}"/>
    <cellStyle name="40% - Accent1 3 2 4" xfId="993" xr:uid="{9CB5C148-2E42-4B70-885B-7AA464B58313}"/>
    <cellStyle name="40% - Accent1 3 3" xfId="994" xr:uid="{936C8F21-F875-4443-AD25-C525C68002F3}"/>
    <cellStyle name="40% - Accent1 3 4" xfId="995" xr:uid="{453F3557-26A5-4CDD-9704-BEBE92540C9E}"/>
    <cellStyle name="40% - Accent1 3 5" xfId="996" xr:uid="{1BD3BDE9-DFDC-431A-8C6B-64601F48D04E}"/>
    <cellStyle name="40% - Accent1 30" xfId="997" xr:uid="{4D6BD333-02F7-4A10-BB4E-55C206222CB7}"/>
    <cellStyle name="40% - Accent1 30 2" xfId="998" xr:uid="{2131AB9A-F633-4016-9B0F-E31AC227C52F}"/>
    <cellStyle name="40% - Accent1 31" xfId="999" xr:uid="{50B5943F-C4F7-4175-96A9-A05B60E2F07C}"/>
    <cellStyle name="40% - Accent1 31 2" xfId="1000" xr:uid="{A146EBBD-AA65-4591-9A86-77C2F35AF895}"/>
    <cellStyle name="40% - Accent1 32" xfId="1001" xr:uid="{2152B0CE-B923-4EF0-AEED-4308210E43DF}"/>
    <cellStyle name="40% - Accent1 32 2" xfId="1002" xr:uid="{C2D68E76-ECA2-420C-9F7C-81D403E49572}"/>
    <cellStyle name="40% - Accent1 33" xfId="1003" xr:uid="{CDD114C1-E4DE-4FD0-B9B1-B20F341388BA}"/>
    <cellStyle name="40% - Accent1 33 2" xfId="1004" xr:uid="{9B6478A2-4B78-4907-A0E3-C8ECAB29B5F4}"/>
    <cellStyle name="40% - Accent1 34" xfId="1005" xr:uid="{AEF78EAA-17CB-4552-B61C-55129C10FEEC}"/>
    <cellStyle name="40% - Accent1 34 2" xfId="1006" xr:uid="{CA603902-0C32-4765-AA06-41BE2AE829CE}"/>
    <cellStyle name="40% - Accent1 35" xfId="1007" xr:uid="{C6198F7D-2ECE-4BCA-A3E6-89A052616BC6}"/>
    <cellStyle name="40% - Accent1 35 2" xfId="1008" xr:uid="{1FDAF0FB-D5F1-400E-85DF-DDA167AD7065}"/>
    <cellStyle name="40% - Accent1 36" xfId="1009" xr:uid="{C4AC784D-1A10-47CC-B92D-7DE11801974D}"/>
    <cellStyle name="40% - Accent1 36 2" xfId="1010" xr:uid="{9DEC7B5A-43F0-449E-B6FF-C4E2AC6DB0B1}"/>
    <cellStyle name="40% - Accent1 37" xfId="1011" xr:uid="{0A53066A-F0FF-415B-9D07-B723933C6114}"/>
    <cellStyle name="40% - Accent1 37 2" xfId="1012" xr:uid="{0C59BBCF-190B-432C-B73A-7EFC0BF5E869}"/>
    <cellStyle name="40% - Accent1 38" xfId="1013" xr:uid="{F9BA5960-3418-40D5-A967-BA7F0BFB5BC1}"/>
    <cellStyle name="40% - Accent1 38 2" xfId="1014" xr:uid="{5C2DB6D6-C0F1-4AEA-927F-B80E0098CC0A}"/>
    <cellStyle name="40% - Accent1 39" xfId="1015" xr:uid="{EB3C5397-FD11-4591-9EAC-5EB3D219A708}"/>
    <cellStyle name="40% - Accent1 39 2" xfId="1016" xr:uid="{098FE704-551D-4B31-A730-72708E2CAC12}"/>
    <cellStyle name="40% - Accent1 4" xfId="1017" xr:uid="{EAC9BB27-2E3C-41B0-9243-913F6B30E6D1}"/>
    <cellStyle name="40% - Accent1 4 2" xfId="1018" xr:uid="{A14A335A-03AA-4267-9E82-F2F05D48BE37}"/>
    <cellStyle name="40% - Accent1 4 2 2" xfId="1019" xr:uid="{0FA73677-5A34-49B3-9C9A-8E4E766FE563}"/>
    <cellStyle name="40% - Accent1 4 3" xfId="1020" xr:uid="{3E4BB12D-580D-49E1-A9EF-A46841ECF1AD}"/>
    <cellStyle name="40% - Accent1 4 4" xfId="1021" xr:uid="{F3637DDF-7BFC-4808-B867-D8C052C1AD31}"/>
    <cellStyle name="40% - Accent1 40" xfId="1022" xr:uid="{1DB53E57-FFD0-4A33-8B07-725035351D7D}"/>
    <cellStyle name="40% - Accent1 40 2" xfId="1023" xr:uid="{E53D6C3A-CE6F-4688-A55E-59E7C856447E}"/>
    <cellStyle name="40% - Accent1 41" xfId="1024" xr:uid="{55C438E3-F413-4853-8AC5-7FD68D635EEE}"/>
    <cellStyle name="40% - Accent1 41 2" xfId="1025" xr:uid="{3569D8E8-7A68-402A-8A47-C30AA83E70B3}"/>
    <cellStyle name="40% - Accent1 42" xfId="1026" xr:uid="{4C928024-2529-4972-B052-CFFE3173C485}"/>
    <cellStyle name="40% - Accent1 42 2" xfId="1027" xr:uid="{603060DE-82ED-4E41-AFEE-DD6B04412495}"/>
    <cellStyle name="40% - Accent1 43" xfId="1028" xr:uid="{41B50B55-63F9-4BA3-840F-4F3CDA44D58B}"/>
    <cellStyle name="40% - Accent1 43 2" xfId="1029" xr:uid="{1902226D-1288-4CE0-971B-899E7C85869C}"/>
    <cellStyle name="40% - Accent1 44" xfId="1030" xr:uid="{14BB99B4-A9DD-49D4-87F8-8F1F97592A74}"/>
    <cellStyle name="40% - Accent1 44 2" xfId="1031" xr:uid="{A6662944-5685-447D-8A7B-48D843ED4801}"/>
    <cellStyle name="40% - Accent1 5" xfId="1032" xr:uid="{6F7C3601-B575-4E5D-ABD7-14BEEBA4ACDB}"/>
    <cellStyle name="40% - Accent1 5 2" xfId="1033" xr:uid="{BE2B5CBB-FC5B-457E-AF3D-B5FC6D32BC29}"/>
    <cellStyle name="40% - Accent1 5 2 2" xfId="1034" xr:uid="{049270D4-8FE7-4524-A139-C70364C21660}"/>
    <cellStyle name="40% - Accent1 5 3" xfId="1035" xr:uid="{589DCB33-5DF2-4F4C-8F5E-0B9648E24777}"/>
    <cellStyle name="40% - Accent1 5 4" xfId="1036" xr:uid="{5E86E749-D6B0-4C82-A11A-F5CCA406D254}"/>
    <cellStyle name="40% - Accent1 6" xfId="1037" xr:uid="{9638ED9D-6433-4634-969D-136474BA88DA}"/>
    <cellStyle name="40% - Accent1 6 2" xfId="1038" xr:uid="{0070856F-CC54-43A9-8DE8-911C9B96C227}"/>
    <cellStyle name="40% - Accent1 6 2 2" xfId="1039" xr:uid="{460E9E40-15D5-41E0-B8FD-07C02A6EB690}"/>
    <cellStyle name="40% - Accent1 6 3" xfId="1040" xr:uid="{2BA93746-3261-4E70-AA60-8B81456439B0}"/>
    <cellStyle name="40% - Accent1 6 4" xfId="1041" xr:uid="{2833E20F-786D-4E91-AAFC-A3C3FF41BE77}"/>
    <cellStyle name="40% - Accent1 7" xfId="1042" xr:uid="{236FA98D-9737-46BE-808A-0A04753F308E}"/>
    <cellStyle name="40% - Accent1 7 2" xfId="1043" xr:uid="{E5D38D6D-7657-4EBF-93C7-00307089FDAB}"/>
    <cellStyle name="40% - Accent1 7 2 2" xfId="1044" xr:uid="{21689A19-5722-49ED-B286-48923CF9CCD3}"/>
    <cellStyle name="40% - Accent1 7 3" xfId="1045" xr:uid="{13CF190D-EBB2-4CA6-BFC9-4A5A10E4D9C9}"/>
    <cellStyle name="40% - Accent1 7 4" xfId="1046" xr:uid="{8E181AF8-4123-41C3-9B1F-0ACEBB1C93D9}"/>
    <cellStyle name="40% - Accent1 8" xfId="1047" xr:uid="{8E9155FD-CC70-46B4-B36C-84D4CABBC726}"/>
    <cellStyle name="40% - Accent1 8 2" xfId="1048" xr:uid="{E8E8EED9-C7A4-401D-BA85-171B518109ED}"/>
    <cellStyle name="40% - Accent1 8 2 2" xfId="1049" xr:uid="{85996233-85A2-4199-8306-56B943B2614B}"/>
    <cellStyle name="40% - Accent1 8 3" xfId="1050" xr:uid="{F4226BB9-31CF-4234-94A0-00274AA53365}"/>
    <cellStyle name="40% - Accent1 8 4" xfId="1051" xr:uid="{6D1C2597-07BD-4B08-8C56-66CDF9F361DA}"/>
    <cellStyle name="40% - Accent1 9" xfId="1052" xr:uid="{0D0ED429-B8F4-4939-9E01-E9770ABDC3CF}"/>
    <cellStyle name="40% - Accent1 9 2" xfId="1053" xr:uid="{C9B4DD11-CEE5-4E5F-94BC-83683793B876}"/>
    <cellStyle name="40% - Accent1 9 2 2" xfId="1054" xr:uid="{84596B15-FA48-4748-862A-5FAE59CA5479}"/>
    <cellStyle name="40% - Accent1 9 3" xfId="1055" xr:uid="{AF277C6D-C49E-4893-8E1F-BCFB53A1784C}"/>
    <cellStyle name="40% - Accent2 10" xfId="1056" xr:uid="{E845053C-2F25-4D0D-B1B3-60FEBADAA601}"/>
    <cellStyle name="40% - Accent2 10 2" xfId="1057" xr:uid="{8A9E5539-4A44-4051-847F-ABE4D0FEF74D}"/>
    <cellStyle name="40% - Accent2 10 2 2" xfId="1058" xr:uid="{87CDCE30-22AC-44F1-A2B7-61C16BDF0CE1}"/>
    <cellStyle name="40% - Accent2 10 3" xfId="1059" xr:uid="{C5B9C234-F668-47BB-A8A0-FDFEC50A40D0}"/>
    <cellStyle name="40% - Accent2 11" xfId="1060" xr:uid="{BC7E207B-FE18-4D80-9DC6-92E1AB60C84C}"/>
    <cellStyle name="40% - Accent2 11 2" xfId="1061" xr:uid="{10EA5C12-455E-468C-B2BF-2A9CE6DF14D8}"/>
    <cellStyle name="40% - Accent2 11 2 2" xfId="1062" xr:uid="{ADF4B09D-F978-4105-B70D-04E82ADE14C6}"/>
    <cellStyle name="40% - Accent2 11 3" xfId="1063" xr:uid="{F719BAA7-8271-4E49-8EDE-CB1DFD415E24}"/>
    <cellStyle name="40% - Accent2 12" xfId="1064" xr:uid="{39CC70F7-5421-4951-A65E-10DC4306B2E9}"/>
    <cellStyle name="40% - Accent2 12 2" xfId="1065" xr:uid="{3C8EEEFE-EFAF-4D07-B656-A4105DEE32CF}"/>
    <cellStyle name="40% - Accent2 13" xfId="1066" xr:uid="{95475AC3-52DC-47BD-BF06-9E0592287FF4}"/>
    <cellStyle name="40% - Accent2 13 2" xfId="1067" xr:uid="{12352FC5-BE5E-4B98-A56E-E98FD98791E5}"/>
    <cellStyle name="40% - Accent2 14" xfId="1068" xr:uid="{BF50F3EA-4617-4F05-AD6B-5AD6D2F23B9E}"/>
    <cellStyle name="40% - Accent2 14 2" xfId="1069" xr:uid="{738ECE3A-F5E7-4D07-8162-70CF710025FE}"/>
    <cellStyle name="40% - Accent2 15" xfId="1070" xr:uid="{9E41B492-F605-4901-B737-267563E71501}"/>
    <cellStyle name="40% - Accent2 15 2" xfId="1071" xr:uid="{13A9AA2E-AECF-4764-A843-10282EED7807}"/>
    <cellStyle name="40% - Accent2 16" xfId="1072" xr:uid="{9D897CE7-B6A6-4379-902F-3F8A60570BC2}"/>
    <cellStyle name="40% - Accent2 16 2" xfId="1073" xr:uid="{6B204CE9-E638-40B8-AC19-ADE959C308DC}"/>
    <cellStyle name="40% - Accent2 17" xfId="1074" xr:uid="{8FCACFA0-9C6D-4A3E-AF83-2D6AF0F4D8FB}"/>
    <cellStyle name="40% - Accent2 17 2" xfId="1075" xr:uid="{A13AD25A-466B-40E7-9CCA-FB2BC672B6A4}"/>
    <cellStyle name="40% - Accent2 18" xfId="1076" xr:uid="{689A0F4C-B0E0-4BAC-9246-ACF931E4B7E5}"/>
    <cellStyle name="40% - Accent2 18 2" xfId="1077" xr:uid="{99E28F2A-143D-42FC-9EC0-FB9C2FF0F072}"/>
    <cellStyle name="40% - Accent2 19" xfId="1078" xr:uid="{F32FB32F-D5E9-469E-B89A-7EF4D609C59B}"/>
    <cellStyle name="40% - Accent2 19 2" xfId="1079" xr:uid="{205CBEA1-05D1-43FE-9A70-220D87E1AA4C}"/>
    <cellStyle name="40% - Accent2 2" xfId="1080" xr:uid="{68FD5CD3-104F-4F31-AADD-94A85907E685}"/>
    <cellStyle name="40% - Accent2 2 10" xfId="1081" xr:uid="{78E263B0-6E6D-4510-B1B4-4B6302DB4AE5}"/>
    <cellStyle name="40% - Accent2 2 10 2" xfId="1082" xr:uid="{1754D15F-E7A6-419F-B938-A4CD0B951610}"/>
    <cellStyle name="40% - Accent2 2 11" xfId="1083" xr:uid="{C5D9528F-DA10-4989-A1EC-B7B078D3F409}"/>
    <cellStyle name="40% - Accent2 2 11 2" xfId="1084" xr:uid="{46E25214-4B6B-49F5-BB39-B8B540A33776}"/>
    <cellStyle name="40% - Accent2 2 12" xfId="1085" xr:uid="{E1555A35-09CC-4A1D-9B21-478F22E3D04F}"/>
    <cellStyle name="40% - Accent2 2 12 2" xfId="1086" xr:uid="{BCFAC5CC-AF42-4813-8A00-D66127119B5D}"/>
    <cellStyle name="40% - Accent2 2 13" xfId="1087" xr:uid="{E850D516-4681-465B-91B8-64334FD6C786}"/>
    <cellStyle name="40% - Accent2 2 13 2" xfId="1088" xr:uid="{73D0C788-C6BB-4149-8F8F-7100DA499EC9}"/>
    <cellStyle name="40% - Accent2 2 14" xfId="1089" xr:uid="{20F407A4-0E86-484D-BEEB-005862A604A2}"/>
    <cellStyle name="40% - Accent2 2 14 2" xfId="1090" xr:uid="{9F1FED00-7259-4697-AC1C-D60F8B0F137F}"/>
    <cellStyle name="40% - Accent2 2 15" xfId="1091" xr:uid="{6D2999FC-522B-420B-9C5B-BF95262E19F3}"/>
    <cellStyle name="40% - Accent2 2 15 2" xfId="1092" xr:uid="{5CEE81E2-DC8E-4536-A82E-EC3BD03EFC34}"/>
    <cellStyle name="40% - Accent2 2 16" xfId="1093" xr:uid="{5724BD58-8C15-45A5-96FC-8B9BB533397D}"/>
    <cellStyle name="40% - Accent2 2 2" xfId="1094" xr:uid="{580C75BD-C11B-44EF-B348-FBA4F6F86368}"/>
    <cellStyle name="40% - Accent2 2 2 2" xfId="1095" xr:uid="{D42F2142-F697-4C73-92FE-A3B5D12BC795}"/>
    <cellStyle name="40% - Accent2 2 3" xfId="1096" xr:uid="{2C78C35F-9661-4859-8E70-33550B22E21E}"/>
    <cellStyle name="40% - Accent2 2 3 2" xfId="1097" xr:uid="{20F9A0F7-9ED9-4A74-A634-EFD3A7B59B2E}"/>
    <cellStyle name="40% - Accent2 2 4" xfId="1098" xr:uid="{4ACD8944-6BAD-4E51-8226-DFB85395E17B}"/>
    <cellStyle name="40% - Accent2 2 4 2" xfId="1099" xr:uid="{84C971A9-D3A7-496B-9C55-7F2A967FFA09}"/>
    <cellStyle name="40% - Accent2 2 5" xfId="1100" xr:uid="{EC4F8D72-46BE-4354-AE94-CCF5523247C2}"/>
    <cellStyle name="40% - Accent2 2 5 2" xfId="1101" xr:uid="{1EDF2506-C6F6-4267-9A9F-53CF00B5E5E4}"/>
    <cellStyle name="40% - Accent2 2 6" xfId="1102" xr:uid="{B28BB431-579C-4D79-81EF-54A2B0E298F1}"/>
    <cellStyle name="40% - Accent2 2 6 2" xfId="1103" xr:uid="{4A0366F0-F450-4EFA-9897-48EACCA1754E}"/>
    <cellStyle name="40% - Accent2 2 7" xfId="1104" xr:uid="{45ED9528-8A80-411A-ADA1-E09AEBC98411}"/>
    <cellStyle name="40% - Accent2 2 7 2" xfId="1105" xr:uid="{E6C9A3D5-B329-464B-88B0-9AAB2BCA9279}"/>
    <cellStyle name="40% - Accent2 2 8" xfId="1106" xr:uid="{C58A7F37-B361-4B11-91A9-06124E3765FF}"/>
    <cellStyle name="40% - Accent2 2 8 2" xfId="1107" xr:uid="{41EC4FA9-6AC2-4611-9866-65FFB0CDCA87}"/>
    <cellStyle name="40% - Accent2 2 9" xfId="1108" xr:uid="{9D691AE7-7DE4-41EB-8A8F-D703680F63D5}"/>
    <cellStyle name="40% - Accent2 2 9 2" xfId="1109" xr:uid="{4580720A-FD4C-4B0F-9F9B-E038A31547F9}"/>
    <cellStyle name="40% - Accent2 20" xfId="1110" xr:uid="{7050B0EE-138C-40CF-8196-F4753172608F}"/>
    <cellStyle name="40% - Accent2 20 2" xfId="1111" xr:uid="{1A0B3D05-0AC9-475F-8111-EE766751B35E}"/>
    <cellStyle name="40% - Accent2 21" xfId="1112" xr:uid="{94B3E933-8E5F-43EB-85B0-8636B4C35971}"/>
    <cellStyle name="40% - Accent2 21 2" xfId="1113" xr:uid="{890C208F-5C85-426D-9BD8-32793FA5D578}"/>
    <cellStyle name="40% - Accent2 22" xfId="1114" xr:uid="{07A826D3-89F6-42EB-B954-5B0DEDED5D4F}"/>
    <cellStyle name="40% - Accent2 22 2" xfId="1115" xr:uid="{C3BF9BBC-3A18-4031-BB21-063E1A121960}"/>
    <cellStyle name="40% - Accent2 23" xfId="1116" xr:uid="{3CD1D78C-7661-49FC-88E6-CFB7C1D0C3AE}"/>
    <cellStyle name="40% - Accent2 23 2" xfId="1117" xr:uid="{D294591D-7286-482C-8D41-337557AE5590}"/>
    <cellStyle name="40% - Accent2 24" xfId="1118" xr:uid="{56E32D34-3731-43C4-977A-405EED0219FF}"/>
    <cellStyle name="40% - Accent2 24 2" xfId="1119" xr:uid="{5431AE50-C013-435B-9DF4-8D081D9CF91D}"/>
    <cellStyle name="40% - Accent2 25" xfId="1120" xr:uid="{0172FB96-C974-4D2B-83BC-FA2FEE80BA95}"/>
    <cellStyle name="40% - Accent2 25 2" xfId="1121" xr:uid="{E11987B4-A97A-4806-87DF-1F1112523A68}"/>
    <cellStyle name="40% - Accent2 26" xfId="1122" xr:uid="{FBB2FB94-2C3A-4669-BF1A-4BDD605911CB}"/>
    <cellStyle name="40% - Accent2 26 2" xfId="1123" xr:uid="{5F2C28BE-8F6A-46B7-AA32-A6165A931B95}"/>
    <cellStyle name="40% - Accent2 27" xfId="1124" xr:uid="{2376EF1E-5DD5-4A8D-8FAC-48A572F32CA1}"/>
    <cellStyle name="40% - Accent2 27 2" xfId="1125" xr:uid="{10ECB868-9109-4439-BF73-3BE2C72C0844}"/>
    <cellStyle name="40% - Accent2 28" xfId="1126" xr:uid="{B7951DB1-0150-4254-ABE8-929B924207CB}"/>
    <cellStyle name="40% - Accent2 28 2" xfId="1127" xr:uid="{D07080B2-376D-434F-AC9D-B2CFE71F7785}"/>
    <cellStyle name="40% - Accent2 29" xfId="1128" xr:uid="{DE7E066A-C20B-4C7E-9FA7-7B3EBE6BF915}"/>
    <cellStyle name="40% - Accent2 29 2" xfId="1129" xr:uid="{6F5F029B-3D34-46A4-B9D3-3AD5A805BA58}"/>
    <cellStyle name="40% - Accent2 3" xfId="1130" xr:uid="{259270CC-E96D-4B09-8AA3-D9E418334534}"/>
    <cellStyle name="40% - Accent2 3 2" xfId="1131" xr:uid="{6429E50B-FBBA-486E-A4F1-1A475FF2F143}"/>
    <cellStyle name="40% - Accent2 3 3" xfId="1132" xr:uid="{6D550694-DE1B-43FC-B29B-0E7ADB15E442}"/>
    <cellStyle name="40% - Accent2 30" xfId="1133" xr:uid="{8934428A-F394-42A4-B517-6E81056E27E7}"/>
    <cellStyle name="40% - Accent2 30 2" xfId="1134" xr:uid="{2036EB97-E6E6-4C95-9D84-81E070B1461F}"/>
    <cellStyle name="40% - Accent2 31" xfId="1135" xr:uid="{28679996-0279-41A5-AB96-71A4374298F4}"/>
    <cellStyle name="40% - Accent2 31 2" xfId="1136" xr:uid="{74AAF60F-F0B2-407C-97EE-392374097138}"/>
    <cellStyle name="40% - Accent2 32" xfId="1137" xr:uid="{31F422AB-D388-4130-AC84-4237009581FF}"/>
    <cellStyle name="40% - Accent2 32 2" xfId="1138" xr:uid="{D32124AD-3E23-43F5-9563-4ED00B6821FF}"/>
    <cellStyle name="40% - Accent2 33" xfId="1139" xr:uid="{9EB425DD-A9F7-4301-B60A-C0C95A43953A}"/>
    <cellStyle name="40% - Accent2 33 2" xfId="1140" xr:uid="{5E3A81B5-4088-4E0A-88BA-4B4C3EF30B5D}"/>
    <cellStyle name="40% - Accent2 34" xfId="1141" xr:uid="{B08D17A7-93B8-4628-9A6A-8019D716FAF7}"/>
    <cellStyle name="40% - Accent2 34 2" xfId="1142" xr:uid="{03231DAD-9C7B-43C0-8929-49F801C95557}"/>
    <cellStyle name="40% - Accent2 35" xfId="1143" xr:uid="{F98A6B17-424A-4291-A12D-35061207340E}"/>
    <cellStyle name="40% - Accent2 35 2" xfId="1144" xr:uid="{EB4EA0BE-5428-4993-9FC1-F98173A002BB}"/>
    <cellStyle name="40% - Accent2 36" xfId="1145" xr:uid="{6A27D877-431D-4365-95EC-FA5FC3BF703E}"/>
    <cellStyle name="40% - Accent2 36 2" xfId="1146" xr:uid="{86CBCDDF-F64E-4696-9C4D-F42F44094DCB}"/>
    <cellStyle name="40% - Accent2 37" xfId="1147" xr:uid="{FACE1896-BFD6-4D06-B71D-980C3C492DCF}"/>
    <cellStyle name="40% - Accent2 37 2" xfId="1148" xr:uid="{8182B369-F2CE-4C5B-AD2F-E48014EC2336}"/>
    <cellStyle name="40% - Accent2 38" xfId="1149" xr:uid="{DC1A8CFA-AC48-451E-8F56-A6D460D4CDCF}"/>
    <cellStyle name="40% - Accent2 38 2" xfId="1150" xr:uid="{8756FC8D-827E-4E8E-91DE-28D4A154B976}"/>
    <cellStyle name="40% - Accent2 39" xfId="1151" xr:uid="{FD22762B-35F0-465A-BE93-1D07D0D2899F}"/>
    <cellStyle name="40% - Accent2 39 2" xfId="1152" xr:uid="{F9075D39-D1A1-4262-B8DA-C40CB619ED82}"/>
    <cellStyle name="40% - Accent2 4" xfId="1153" xr:uid="{63DB8B6E-795E-4B1E-A95D-EB7BF91B9A25}"/>
    <cellStyle name="40% - Accent2 4 2" xfId="1154" xr:uid="{297999DB-0950-4B56-83A3-D2BDE566DB7B}"/>
    <cellStyle name="40% - Accent2 40" xfId="1155" xr:uid="{7D83CDC6-B23D-4AFF-A750-6831411D274C}"/>
    <cellStyle name="40% - Accent2 40 2" xfId="1156" xr:uid="{741A154C-3B02-48B2-B587-227359B3E34A}"/>
    <cellStyle name="40% - Accent2 41" xfId="1157" xr:uid="{993F1E04-B463-4846-A0DB-6C31056C4F0E}"/>
    <cellStyle name="40% - Accent2 41 2" xfId="1158" xr:uid="{1C3AC102-7617-44C9-BF43-4E88E449C634}"/>
    <cellStyle name="40% - Accent2 42" xfId="1159" xr:uid="{FE52D17B-7E1A-434A-86FF-843110E3BE4C}"/>
    <cellStyle name="40% - Accent2 42 2" xfId="1160" xr:uid="{D729F58A-BE76-433B-8339-E660C33710BD}"/>
    <cellStyle name="40% - Accent2 43" xfId="1161" xr:uid="{A6BC7A23-E397-43FA-AA50-CD7793808177}"/>
    <cellStyle name="40% - Accent2 43 2" xfId="1162" xr:uid="{F4CEED4C-CD67-4740-BCBE-2106678BFBF1}"/>
    <cellStyle name="40% - Accent2 44" xfId="1163" xr:uid="{F0EFD231-0B71-46E7-B68F-BFD0D37E76FA}"/>
    <cellStyle name="40% - Accent2 44 2" xfId="1164" xr:uid="{ACE2860C-61A2-40B6-B9D6-486BB3597F44}"/>
    <cellStyle name="40% - Accent2 5" xfId="1165" xr:uid="{5D164596-A671-482F-9156-17BC8362EE16}"/>
    <cellStyle name="40% - Accent2 5 2" xfId="1166" xr:uid="{1E596474-2D9E-41CD-B82A-03E9925925FB}"/>
    <cellStyle name="40% - Accent2 6" xfId="1167" xr:uid="{05A4CD35-868C-44D6-BA1B-7FC3230F7E74}"/>
    <cellStyle name="40% - Accent2 6 2" xfId="1168" xr:uid="{63A61015-357A-4317-A67E-D26DD4439B9A}"/>
    <cellStyle name="40% - Accent2 7" xfId="1169" xr:uid="{BADB6CB0-03F3-46EE-B471-983EFB718D8B}"/>
    <cellStyle name="40% - Accent2 7 2" xfId="1170" xr:uid="{4EC31ABA-E5E6-4287-BF9D-1937B4DF44E9}"/>
    <cellStyle name="40% - Accent2 8" xfId="1171" xr:uid="{9E66E5D9-7763-453A-AD2A-869D26010D44}"/>
    <cellStyle name="40% - Accent2 8 2" xfId="1172" xr:uid="{5DC11BD5-3CD6-4828-8E37-960BBFFFD380}"/>
    <cellStyle name="40% - Accent2 9" xfId="1173" xr:uid="{B3E2C98C-C12E-4D96-8E64-AA56A7C0D6E0}"/>
    <cellStyle name="40% - Accent2 9 2" xfId="1174" xr:uid="{2CF0F71D-3FA9-4C34-960C-C1D29D9B04DE}"/>
    <cellStyle name="40% - Accent2 9 2 2" xfId="1175" xr:uid="{EC65643D-86C3-44C8-A560-29FE4961E01B}"/>
    <cellStyle name="40% - Accent2 9 3" xfId="1176" xr:uid="{29F79D9B-CF94-4B0F-BE46-015DF3411D30}"/>
    <cellStyle name="40% - Accent3 10" xfId="1177" xr:uid="{F20907E6-2602-4AC6-87A7-AB094F6125CF}"/>
    <cellStyle name="40% - Accent3 10 2" xfId="1178" xr:uid="{CFCBE335-E672-4543-8B26-10A7FA0A5E13}"/>
    <cellStyle name="40% - Accent3 10 2 2" xfId="1179" xr:uid="{15F28202-86FE-4B8D-8043-D784D0F2D34F}"/>
    <cellStyle name="40% - Accent3 10 3" xfId="1180" xr:uid="{9F48CA90-1E91-4254-BC28-3EA0EAFFC7F3}"/>
    <cellStyle name="40% - Accent3 11" xfId="1181" xr:uid="{0BE9D0A0-EB54-4C2D-8343-D8208F4C4023}"/>
    <cellStyle name="40% - Accent3 11 2" xfId="1182" xr:uid="{35278D65-3EAC-4356-80BA-FD4CA0485B09}"/>
    <cellStyle name="40% - Accent3 11 2 2" xfId="1183" xr:uid="{DC4D6FE3-01C3-4030-898C-B9D6B64727B5}"/>
    <cellStyle name="40% - Accent3 11 3" xfId="1184" xr:uid="{B07CE58C-D6FB-41D4-A984-59037368153C}"/>
    <cellStyle name="40% - Accent3 12" xfId="1185" xr:uid="{E757BF2B-6C3A-400A-A407-B27FDC1C8807}"/>
    <cellStyle name="40% - Accent3 12 2" xfId="1186" xr:uid="{8E9AADE6-C1A3-4DE8-BC34-00EC9FE1B055}"/>
    <cellStyle name="40% - Accent3 13" xfId="1187" xr:uid="{4D174117-3DDA-4A56-891F-5C63C4CCBF17}"/>
    <cellStyle name="40% - Accent3 13 2" xfId="1188" xr:uid="{A52BB32F-3DA5-4CF9-ACBF-BDEC8FE07FCD}"/>
    <cellStyle name="40% - Accent3 14" xfId="1189" xr:uid="{43D181EB-BAF9-4A65-A3A7-DDF0908A62BD}"/>
    <cellStyle name="40% - Accent3 14 2" xfId="1190" xr:uid="{63D5C509-1581-454C-8026-27E9A9972719}"/>
    <cellStyle name="40% - Accent3 15" xfId="1191" xr:uid="{677B8983-D191-42DA-B922-35C13FA0B06F}"/>
    <cellStyle name="40% - Accent3 15 2" xfId="1192" xr:uid="{77D225CD-B87D-40B0-819C-F8BF8887CD1F}"/>
    <cellStyle name="40% - Accent3 16" xfId="1193" xr:uid="{B39CCE0D-B7B9-4CC1-9853-F1DBF8239E3F}"/>
    <cellStyle name="40% - Accent3 16 2" xfId="1194" xr:uid="{AEA35AA9-0186-479A-9FED-62A96694B9D9}"/>
    <cellStyle name="40% - Accent3 17" xfId="1195" xr:uid="{53A05CF1-EFE4-4174-A537-D9873E69B973}"/>
    <cellStyle name="40% - Accent3 17 2" xfId="1196" xr:uid="{C73FB0C8-CA94-4843-9987-88A05D9DB633}"/>
    <cellStyle name="40% - Accent3 18" xfId="1197" xr:uid="{102E7347-8135-4C20-A90C-50760B2FC80C}"/>
    <cellStyle name="40% - Accent3 18 2" xfId="1198" xr:uid="{073C52B8-321F-4199-A8C5-A63D0F29EA9A}"/>
    <cellStyle name="40% - Accent3 19" xfId="1199" xr:uid="{225C729B-BB05-4D76-9F2E-1D75F4E60119}"/>
    <cellStyle name="40% - Accent3 19 2" xfId="1200" xr:uid="{B5CF2170-69C8-4CC7-BBEC-4D366D2E3248}"/>
    <cellStyle name="40% - Accent3 2" xfId="1201" xr:uid="{31AA631B-AD3A-4903-86EB-1F2BA84A1307}"/>
    <cellStyle name="40% - Accent3 2 10" xfId="1202" xr:uid="{8FE4CCB1-10FE-4BA0-9E45-374E175F83E4}"/>
    <cellStyle name="40% - Accent3 2 10 2" xfId="1203" xr:uid="{CC259534-6B28-4852-A624-A0FE30D30B20}"/>
    <cellStyle name="40% - Accent3 2 11" xfId="1204" xr:uid="{24A29A6E-8E85-4E91-A2FE-55C9B307E966}"/>
    <cellStyle name="40% - Accent3 2 11 2" xfId="1205" xr:uid="{688DED43-A694-434A-9690-B99AAF0BAE79}"/>
    <cellStyle name="40% - Accent3 2 12" xfId="1206" xr:uid="{AFF460CC-537A-4A32-87A4-89717CA1FF6D}"/>
    <cellStyle name="40% - Accent3 2 12 2" xfId="1207" xr:uid="{B21C6A9C-8993-41A6-A5C4-C09DC6E9477B}"/>
    <cellStyle name="40% - Accent3 2 13" xfId="1208" xr:uid="{5971B64D-694A-41D7-A18C-F83498EC1DFD}"/>
    <cellStyle name="40% - Accent3 2 13 2" xfId="1209" xr:uid="{6C8D0B9B-3973-4A38-B2FF-4877B1F2A27B}"/>
    <cellStyle name="40% - Accent3 2 14" xfId="1210" xr:uid="{7CECF922-AE08-4D34-BE17-BDEDC28D92E0}"/>
    <cellStyle name="40% - Accent3 2 14 2" xfId="1211" xr:uid="{904AA902-DDCC-429A-AA60-3AAA35B36596}"/>
    <cellStyle name="40% - Accent3 2 15" xfId="1212" xr:uid="{869CDFC1-C377-48C6-BE40-FA2AC819F119}"/>
    <cellStyle name="40% - Accent3 2 15 2" xfId="1213" xr:uid="{41B9677F-D544-440F-B35C-856A2A214AF7}"/>
    <cellStyle name="40% - Accent3 2 16" xfId="1214" xr:uid="{71F24621-E26F-47CA-9764-D6453C46BCC1}"/>
    <cellStyle name="40% - Accent3 2 16 2" xfId="1215" xr:uid="{EF9A3476-2D07-4A47-9EE8-F67A73BD27A9}"/>
    <cellStyle name="40% - Accent3 2 17" xfId="1216" xr:uid="{B1414055-BC11-4CDF-8C5E-7EC9DF400EF2}"/>
    <cellStyle name="40% - Accent3 2 2" xfId="1217" xr:uid="{AAD83154-ED94-46B3-B36E-FF635E02D18B}"/>
    <cellStyle name="40% - Accent3 2 2 2" xfId="1218" xr:uid="{DE139E20-3F05-44BC-A1FA-EF8906FC8334}"/>
    <cellStyle name="40% - Accent3 2 2 3" xfId="1219" xr:uid="{79DC419C-3469-4886-899D-408AAAE6BA0A}"/>
    <cellStyle name="40% - Accent3 2 3" xfId="1220" xr:uid="{56A6672B-B7FE-49F3-BA8D-090D8DCDAEA6}"/>
    <cellStyle name="40% - Accent3 2 3 2" xfId="1221" xr:uid="{BC6AFFD1-B92F-4E6A-8E55-39B807CB4E38}"/>
    <cellStyle name="40% - Accent3 2 4" xfId="1222" xr:uid="{AD2D1A0B-176C-47AB-9DE1-5F407B6C07E1}"/>
    <cellStyle name="40% - Accent3 2 4 2" xfId="1223" xr:uid="{956865A6-FBE8-4106-8428-4EC6805426FC}"/>
    <cellStyle name="40% - Accent3 2 5" xfId="1224" xr:uid="{85F407B1-125E-4D35-9089-3151B9F92A71}"/>
    <cellStyle name="40% - Accent3 2 5 2" xfId="1225" xr:uid="{BFA1DC1D-DEC4-43EE-8E9F-69866FA03066}"/>
    <cellStyle name="40% - Accent3 2 6" xfId="1226" xr:uid="{3E95447E-066F-4C0E-BBAA-2B4261ED0796}"/>
    <cellStyle name="40% - Accent3 2 6 2" xfId="1227" xr:uid="{72F44C5B-7513-4027-83B3-B367DF53EA77}"/>
    <cellStyle name="40% - Accent3 2 7" xfId="1228" xr:uid="{5F10769E-8D95-43DC-8CB0-66E57AD6B737}"/>
    <cellStyle name="40% - Accent3 2 7 2" xfId="1229" xr:uid="{64616468-4075-43D1-B004-05190EFB6A1E}"/>
    <cellStyle name="40% - Accent3 2 8" xfId="1230" xr:uid="{34E4D73D-5E13-4D2E-B329-5D875014EA61}"/>
    <cellStyle name="40% - Accent3 2 8 2" xfId="1231" xr:uid="{B00AE19D-D065-4C55-A6F9-8E8B424AFF48}"/>
    <cellStyle name="40% - Accent3 2 9" xfId="1232" xr:uid="{539296D7-4A68-416C-81E4-2DB3B95152B1}"/>
    <cellStyle name="40% - Accent3 2 9 2" xfId="1233" xr:uid="{98758E73-ED40-47A5-AF8D-CE6105619D8D}"/>
    <cellStyle name="40% - Accent3 20" xfId="1234" xr:uid="{E1B7BE04-A4D6-49E7-9AF1-71E9F0C663DC}"/>
    <cellStyle name="40% - Accent3 20 2" xfId="1235" xr:uid="{1F5A92D6-D05B-4887-A5EC-7AB4F5571E86}"/>
    <cellStyle name="40% - Accent3 21" xfId="1236" xr:uid="{55073EAF-7DFA-478A-946E-C16A555A1E2A}"/>
    <cellStyle name="40% - Accent3 21 2" xfId="1237" xr:uid="{2122E8FD-A8D6-4475-96ED-19A2ECC22E2B}"/>
    <cellStyle name="40% - Accent3 22" xfId="1238" xr:uid="{631302FF-E487-4C23-B21A-4FCBAFC51AAF}"/>
    <cellStyle name="40% - Accent3 22 2" xfId="1239" xr:uid="{075CA7AA-63BC-4C69-93D5-1570F1A2B56E}"/>
    <cellStyle name="40% - Accent3 23" xfId="1240" xr:uid="{E76C6556-A209-4986-8C5E-A7629C1FD613}"/>
    <cellStyle name="40% - Accent3 23 2" xfId="1241" xr:uid="{B63EA226-E4BA-4992-AFD8-EFADCB7B6B0F}"/>
    <cellStyle name="40% - Accent3 24" xfId="1242" xr:uid="{ECDB460F-1B91-4B37-862A-CCE70DFB6512}"/>
    <cellStyle name="40% - Accent3 24 2" xfId="1243" xr:uid="{0C46A94B-0A2C-4F01-8871-E1E8BB0B0577}"/>
    <cellStyle name="40% - Accent3 25" xfId="1244" xr:uid="{5F0EB17A-0A58-442C-910C-E71E2234E309}"/>
    <cellStyle name="40% - Accent3 25 2" xfId="1245" xr:uid="{E358D146-E23E-4640-A2A2-6753A772BB00}"/>
    <cellStyle name="40% - Accent3 26" xfId="1246" xr:uid="{759391F3-9E3E-416B-9F58-25D09D67198E}"/>
    <cellStyle name="40% - Accent3 26 2" xfId="1247" xr:uid="{D476B9E0-CD30-4C47-9CA3-B9F6E978487C}"/>
    <cellStyle name="40% - Accent3 27" xfId="1248" xr:uid="{A10BEFD7-4E70-448C-8F1A-F793B39D0083}"/>
    <cellStyle name="40% - Accent3 27 2" xfId="1249" xr:uid="{2B782537-8917-4060-A038-00C314DDB7CE}"/>
    <cellStyle name="40% - Accent3 28" xfId="1250" xr:uid="{975AAE65-C0EA-466D-8BB3-8E2E8BC3596E}"/>
    <cellStyle name="40% - Accent3 28 2" xfId="1251" xr:uid="{17891C43-CE0F-45AE-953F-4E64BAEB4046}"/>
    <cellStyle name="40% - Accent3 29" xfId="1252" xr:uid="{1BF2F96C-4BD2-4670-9B45-912655E1F792}"/>
    <cellStyle name="40% - Accent3 29 2" xfId="1253" xr:uid="{B1842054-70F2-41F9-B855-16F3081346D1}"/>
    <cellStyle name="40% - Accent3 3" xfId="1254" xr:uid="{1FF579B2-A867-4DEF-931F-CEAF78ED2B8C}"/>
    <cellStyle name="40% - Accent3 3 2" xfId="1255" xr:uid="{1CF9DAA5-A163-438C-812F-BC9706242BC4}"/>
    <cellStyle name="40% - Accent3 3 2 2" xfId="1256" xr:uid="{73FDDCCB-BB43-46BD-B48D-51DC8D3BDD48}"/>
    <cellStyle name="40% - Accent3 3 2 3" xfId="1257" xr:uid="{7A191595-8D62-41DE-9D44-77A01CE2A656}"/>
    <cellStyle name="40% - Accent3 3 2 4" xfId="1258" xr:uid="{AA732282-0FD7-4653-B806-FAF3EF204182}"/>
    <cellStyle name="40% - Accent3 3 3" xfId="1259" xr:uid="{F8D25278-EB9D-4B80-B767-0D47A2816AAD}"/>
    <cellStyle name="40% - Accent3 3 4" xfId="1260" xr:uid="{93654F1A-E264-472F-8A98-72A1469D96C8}"/>
    <cellStyle name="40% - Accent3 3 5" xfId="1261" xr:uid="{CC85F6BB-56BB-4BAF-B531-4B9753215D15}"/>
    <cellStyle name="40% - Accent3 30" xfId="1262" xr:uid="{65A60CFE-0908-44C3-8168-C29E0047F4FE}"/>
    <cellStyle name="40% - Accent3 30 2" xfId="1263" xr:uid="{26176F91-DCDD-486D-B766-E62442659685}"/>
    <cellStyle name="40% - Accent3 31" xfId="1264" xr:uid="{9D3F1AF5-D310-4976-A92D-A2DA98AF2812}"/>
    <cellStyle name="40% - Accent3 31 2" xfId="1265" xr:uid="{C48A1422-F7B3-4CEC-B853-BCFA0DFCFA4B}"/>
    <cellStyle name="40% - Accent3 32" xfId="1266" xr:uid="{336C1E86-CC34-46BA-B699-D1B897E9CE9E}"/>
    <cellStyle name="40% - Accent3 32 2" xfId="1267" xr:uid="{685DB5ED-C3E5-4914-A2AD-03FB2579B1C1}"/>
    <cellStyle name="40% - Accent3 33" xfId="1268" xr:uid="{52163206-4980-4F2C-BD83-A66159BDA60B}"/>
    <cellStyle name="40% - Accent3 33 2" xfId="1269" xr:uid="{DBC572CF-4C8C-429A-851B-BDE5C57384FB}"/>
    <cellStyle name="40% - Accent3 34" xfId="1270" xr:uid="{6D667D56-028E-4ADC-A969-F783B4E9B598}"/>
    <cellStyle name="40% - Accent3 34 2" xfId="1271" xr:uid="{7F291C6F-A424-4AEB-B8F3-501E0C8D93A1}"/>
    <cellStyle name="40% - Accent3 35" xfId="1272" xr:uid="{BB7D0545-CD1C-457B-BF3D-A822459517DA}"/>
    <cellStyle name="40% - Accent3 35 2" xfId="1273" xr:uid="{01780621-D456-4A2C-9784-F67E8DABFEF8}"/>
    <cellStyle name="40% - Accent3 36" xfId="1274" xr:uid="{65654D4B-60D0-46C4-B250-8F7899517B03}"/>
    <cellStyle name="40% - Accent3 36 2" xfId="1275" xr:uid="{3FB6536B-186B-4C47-AFEC-DC5827FAFADE}"/>
    <cellStyle name="40% - Accent3 37" xfId="1276" xr:uid="{F0727EC1-73C5-47E6-9C72-C45B53879385}"/>
    <cellStyle name="40% - Accent3 37 2" xfId="1277" xr:uid="{21583A0B-0423-4E11-8423-D52517AED699}"/>
    <cellStyle name="40% - Accent3 38" xfId="1278" xr:uid="{637B7289-5F54-4209-A7BF-F650D856DFEE}"/>
    <cellStyle name="40% - Accent3 38 2" xfId="1279" xr:uid="{08DC2AA7-BCED-4467-B213-5BFC0EE7EEC8}"/>
    <cellStyle name="40% - Accent3 39" xfId="1280" xr:uid="{8AD3284F-7074-4B31-B499-BF42DFC63234}"/>
    <cellStyle name="40% - Accent3 39 2" xfId="1281" xr:uid="{FB5A4E0B-3883-46F5-8FF1-E16DA73E680D}"/>
    <cellStyle name="40% - Accent3 4" xfId="1282" xr:uid="{88788EFB-0D1A-4710-9101-BDB19A0D6FCD}"/>
    <cellStyle name="40% - Accent3 4 2" xfId="1283" xr:uid="{EC022412-8D61-4F56-AC61-5478CB36EE2A}"/>
    <cellStyle name="40% - Accent3 4 2 2" xfId="1284" xr:uid="{38497784-4EBC-4C76-82A6-9E4B0FCBBAC4}"/>
    <cellStyle name="40% - Accent3 4 3" xfId="1285" xr:uid="{72ACD4D5-6BAD-4199-9768-9E0D8217707B}"/>
    <cellStyle name="40% - Accent3 4 4" xfId="1286" xr:uid="{62DF6253-9E1D-45FD-900C-7638AF001125}"/>
    <cellStyle name="40% - Accent3 40" xfId="1287" xr:uid="{F97B86C9-25D5-4F03-BB58-B1A3CBE7C775}"/>
    <cellStyle name="40% - Accent3 40 2" xfId="1288" xr:uid="{D79E664D-2B28-4BFB-872A-FE38DDF6D66D}"/>
    <cellStyle name="40% - Accent3 41" xfId="1289" xr:uid="{200DE3E8-F7CF-4D39-823C-87D52924DBE2}"/>
    <cellStyle name="40% - Accent3 41 2" xfId="1290" xr:uid="{D028A999-665C-4AF2-A9BC-3E9DE1566EC5}"/>
    <cellStyle name="40% - Accent3 42" xfId="1291" xr:uid="{7437E9DD-A3A9-4F7B-AC29-8177300A14F6}"/>
    <cellStyle name="40% - Accent3 42 2" xfId="1292" xr:uid="{DB35E0AC-2284-4997-8719-9CE40AD699BC}"/>
    <cellStyle name="40% - Accent3 43" xfId="1293" xr:uid="{5F799FD9-3418-48EA-B187-5B12396E5185}"/>
    <cellStyle name="40% - Accent3 43 2" xfId="1294" xr:uid="{21A8C06C-CC42-45D9-B098-18DC1B61605E}"/>
    <cellStyle name="40% - Accent3 44" xfId="1295" xr:uid="{4B37F5DD-4D62-4B0A-AADB-E5104B50B6A2}"/>
    <cellStyle name="40% - Accent3 44 2" xfId="1296" xr:uid="{570653A2-8C00-4E94-8BB5-6AC0BFD8C285}"/>
    <cellStyle name="40% - Accent3 5" xfId="1297" xr:uid="{0E5938C9-34AA-4A21-A009-9B32455F709B}"/>
    <cellStyle name="40% - Accent3 5 2" xfId="1298" xr:uid="{6950965C-3DB3-417C-AC59-607B4A5F2E82}"/>
    <cellStyle name="40% - Accent3 5 2 2" xfId="1299" xr:uid="{C50D2194-B9F1-4076-AAD3-84C3C8167F15}"/>
    <cellStyle name="40% - Accent3 5 3" xfId="1300" xr:uid="{064D8FAB-676C-4027-AF43-EFBF6213D1BC}"/>
    <cellStyle name="40% - Accent3 5 4" xfId="1301" xr:uid="{3A042F08-0977-4C0D-B279-4A7733208102}"/>
    <cellStyle name="40% - Accent3 6" xfId="1302" xr:uid="{167C68D3-4714-4BF6-8FF5-88BF239951CD}"/>
    <cellStyle name="40% - Accent3 6 2" xfId="1303" xr:uid="{4B6C1BD6-6032-400D-8FE2-756F1DAF7F44}"/>
    <cellStyle name="40% - Accent3 6 2 2" xfId="1304" xr:uid="{5731AE24-53C5-465C-9821-5A5B810B9B55}"/>
    <cellStyle name="40% - Accent3 6 3" xfId="1305" xr:uid="{0F14C04A-09BB-4255-9F61-9E4108B522B3}"/>
    <cellStyle name="40% - Accent3 6 4" xfId="1306" xr:uid="{C13B1DB1-A3F9-4980-B46D-92CBCF004796}"/>
    <cellStyle name="40% - Accent3 7" xfId="1307" xr:uid="{23F7423E-3079-4EBE-8DC8-5F385ABA213A}"/>
    <cellStyle name="40% - Accent3 7 2" xfId="1308" xr:uid="{80EFBFC6-71B7-4DF3-88C4-4EAF33B62647}"/>
    <cellStyle name="40% - Accent3 7 2 2" xfId="1309" xr:uid="{47B2E228-EB73-45A1-B735-1A93212AEBF1}"/>
    <cellStyle name="40% - Accent3 7 3" xfId="1310" xr:uid="{9BC1A39F-1D5E-41DF-A533-31D2408CE9DC}"/>
    <cellStyle name="40% - Accent3 7 4" xfId="1311" xr:uid="{95415875-362B-4BCD-B8F2-400DEF5521A9}"/>
    <cellStyle name="40% - Accent3 8" xfId="1312" xr:uid="{F5C90A59-F7BF-4870-BCB8-6481101D628B}"/>
    <cellStyle name="40% - Accent3 8 2" xfId="1313" xr:uid="{3A744E75-8361-4CC9-8AA7-409ACBE79141}"/>
    <cellStyle name="40% - Accent3 8 2 2" xfId="1314" xr:uid="{69FD1D30-FCBE-4EC8-9ADC-5AFBB4B29D38}"/>
    <cellStyle name="40% - Accent3 8 3" xfId="1315" xr:uid="{4CD06239-3C89-4161-B154-001F7F1D7E63}"/>
    <cellStyle name="40% - Accent3 8 4" xfId="1316" xr:uid="{B0995680-CAEA-4960-A22F-7F5E91C49F50}"/>
    <cellStyle name="40% - Accent3 9" xfId="1317" xr:uid="{3005D07D-9615-4C3A-B4B8-9A932D19698E}"/>
    <cellStyle name="40% - Accent3 9 2" xfId="1318" xr:uid="{D93D056E-A5B7-47D4-953F-8B03F4627303}"/>
    <cellStyle name="40% - Accent3 9 2 2" xfId="1319" xr:uid="{2E39D45F-7E78-4190-8E72-0EA59AF9276E}"/>
    <cellStyle name="40% - Accent3 9 3" xfId="1320" xr:uid="{A20E5284-2C93-4C48-92FC-3FCB6DA1EBB5}"/>
    <cellStyle name="40% - Accent4 10" xfId="1321" xr:uid="{EC479F46-5613-4A8D-92C5-BB77C22F584B}"/>
    <cellStyle name="40% - Accent4 10 2" xfId="1322" xr:uid="{8D98551C-C872-4ACB-B143-C9D39E583FEF}"/>
    <cellStyle name="40% - Accent4 10 2 2" xfId="1323" xr:uid="{84068EC5-07EA-4302-83BF-DA269BB625E0}"/>
    <cellStyle name="40% - Accent4 10 3" xfId="1324" xr:uid="{2B91C58F-AE0E-4D65-BD57-580CD9C59760}"/>
    <cellStyle name="40% - Accent4 11" xfId="1325" xr:uid="{07317622-E376-40DC-AAF8-FA7D450FD890}"/>
    <cellStyle name="40% - Accent4 11 2" xfId="1326" xr:uid="{2FC9A979-379B-4FD0-AD5F-744A52B45A37}"/>
    <cellStyle name="40% - Accent4 11 2 2" xfId="1327" xr:uid="{F466E3BA-F2B3-4E7B-B6C6-8F49280A8DAA}"/>
    <cellStyle name="40% - Accent4 11 3" xfId="1328" xr:uid="{BAFF27DF-F80C-48A9-87B4-736718DE32FC}"/>
    <cellStyle name="40% - Accent4 12" xfId="1329" xr:uid="{D2307121-4951-4B25-BC5D-C6422BA59110}"/>
    <cellStyle name="40% - Accent4 12 2" xfId="1330" xr:uid="{7ACBDCC4-0D90-4C32-85EA-7194E43BB50D}"/>
    <cellStyle name="40% - Accent4 13" xfId="1331" xr:uid="{2C301CFC-D2DC-4F93-99C0-EAD6C08CB167}"/>
    <cellStyle name="40% - Accent4 13 2" xfId="1332" xr:uid="{37B09E29-2013-4B24-A348-0E877DBA0E54}"/>
    <cellStyle name="40% - Accent4 14" xfId="1333" xr:uid="{BD5C35CA-EE98-4C3A-9BEC-428C37CA1BD0}"/>
    <cellStyle name="40% - Accent4 14 2" xfId="1334" xr:uid="{EDC09A83-9609-4E3E-953E-9C1031F2EC9A}"/>
    <cellStyle name="40% - Accent4 15" xfId="1335" xr:uid="{65739AC3-BE94-42BB-B5DA-0554C70815B2}"/>
    <cellStyle name="40% - Accent4 15 2" xfId="1336" xr:uid="{E5A2C59A-AFB5-413F-BDD3-94037E59E64A}"/>
    <cellStyle name="40% - Accent4 16" xfId="1337" xr:uid="{36B347C3-33D5-4F83-99DB-AFA6AA371DB9}"/>
    <cellStyle name="40% - Accent4 16 2" xfId="1338" xr:uid="{5B8F5331-3BFF-4005-B894-83ED4AAD34B6}"/>
    <cellStyle name="40% - Accent4 17" xfId="1339" xr:uid="{AFEDC62A-BBF6-445E-B806-FE9C11BBB4F8}"/>
    <cellStyle name="40% - Accent4 17 2" xfId="1340" xr:uid="{46EA70C7-5CBD-46A9-8EDD-A9409A58F625}"/>
    <cellStyle name="40% - Accent4 18" xfId="1341" xr:uid="{86C6A5F6-F8CD-4240-8CAE-F9D7E7C017C9}"/>
    <cellStyle name="40% - Accent4 18 2" xfId="1342" xr:uid="{92F1B5AC-738F-48D2-B672-2691AEDC7D2C}"/>
    <cellStyle name="40% - Accent4 19" xfId="1343" xr:uid="{EB14C2D0-3E23-4B43-8754-C376D7BD4B59}"/>
    <cellStyle name="40% - Accent4 19 2" xfId="1344" xr:uid="{2495068F-D1B2-49FD-89B1-F5C37BBEB23C}"/>
    <cellStyle name="40% - Accent4 2" xfId="1345" xr:uid="{AF3D360C-2AED-4C99-A868-4DF2570B59ED}"/>
    <cellStyle name="40% - Accent4 2 10" xfId="1346" xr:uid="{D68D24DD-AB35-4E2D-B1FC-62356F097516}"/>
    <cellStyle name="40% - Accent4 2 10 2" xfId="1347" xr:uid="{D57B9B0E-3A56-468E-B096-6645996F9D42}"/>
    <cellStyle name="40% - Accent4 2 11" xfId="1348" xr:uid="{1AD9833E-F102-4EF7-B578-771407BFD73F}"/>
    <cellStyle name="40% - Accent4 2 11 2" xfId="1349" xr:uid="{10ECE879-C12E-4D91-9FDD-461E80603196}"/>
    <cellStyle name="40% - Accent4 2 12" xfId="1350" xr:uid="{C1360459-D1B3-41C5-8AD9-764DB5460DAC}"/>
    <cellStyle name="40% - Accent4 2 12 2" xfId="1351" xr:uid="{FAC485AF-1977-4D72-B945-766BB11D153C}"/>
    <cellStyle name="40% - Accent4 2 13" xfId="1352" xr:uid="{CF5B162A-1572-48F4-B324-3C67E3FB1B13}"/>
    <cellStyle name="40% - Accent4 2 13 2" xfId="1353" xr:uid="{7ACFC573-1D95-4FC3-94E3-745179E1657C}"/>
    <cellStyle name="40% - Accent4 2 14" xfId="1354" xr:uid="{90A18830-E62B-4497-A901-F1F6ED8E9AF6}"/>
    <cellStyle name="40% - Accent4 2 14 2" xfId="1355" xr:uid="{F992AAAC-8E6A-4FF3-BE0C-293819BC1A1E}"/>
    <cellStyle name="40% - Accent4 2 15" xfId="1356" xr:uid="{C4192050-ED4E-4748-BB86-75942D179105}"/>
    <cellStyle name="40% - Accent4 2 15 2" xfId="1357" xr:uid="{BE9463CD-EA03-4164-8A8D-DE2153B529AE}"/>
    <cellStyle name="40% - Accent4 2 16" xfId="1358" xr:uid="{99C9E84F-CF7E-4438-90B7-E227BA0B762F}"/>
    <cellStyle name="40% - Accent4 2 16 2" xfId="1359" xr:uid="{AE4E5DCC-3843-49FA-9A42-28628D9D5024}"/>
    <cellStyle name="40% - Accent4 2 17" xfId="1360" xr:uid="{1BA75940-4AEB-4CCC-AFA2-683837635C9C}"/>
    <cellStyle name="40% - Accent4 2 2" xfId="1361" xr:uid="{DD4F30BD-903A-40DE-9255-0DBFBEA93EA7}"/>
    <cellStyle name="40% - Accent4 2 2 2" xfId="1362" xr:uid="{543FE81F-1C31-4975-99AB-B7F850FB9BF3}"/>
    <cellStyle name="40% - Accent4 2 3" xfId="1363" xr:uid="{245641CE-644E-499B-8F36-E6CF336494D0}"/>
    <cellStyle name="40% - Accent4 2 3 2" xfId="1364" xr:uid="{E47ECAE5-BA02-425E-A767-40076A297B58}"/>
    <cellStyle name="40% - Accent4 2 4" xfId="1365" xr:uid="{3BFA8F75-3201-429C-BE86-426092E4FE69}"/>
    <cellStyle name="40% - Accent4 2 4 2" xfId="1366" xr:uid="{A18F5F79-0784-4EA8-8429-759E44273C35}"/>
    <cellStyle name="40% - Accent4 2 5" xfId="1367" xr:uid="{F5B89085-9035-4A8D-8E2E-7C3546F705E6}"/>
    <cellStyle name="40% - Accent4 2 5 2" xfId="1368" xr:uid="{E66DB540-8569-4CDF-85AA-F551EA4640C0}"/>
    <cellStyle name="40% - Accent4 2 6" xfId="1369" xr:uid="{E62DCDBD-7D3C-4053-9592-9938D9EABF0B}"/>
    <cellStyle name="40% - Accent4 2 6 2" xfId="1370" xr:uid="{79C9466B-59FB-43BE-9443-1F652B5FD164}"/>
    <cellStyle name="40% - Accent4 2 7" xfId="1371" xr:uid="{37834310-83CD-449F-8A02-A40DDB538864}"/>
    <cellStyle name="40% - Accent4 2 7 2" xfId="1372" xr:uid="{1B06B403-8763-4508-BFF8-BEFDD314A9CF}"/>
    <cellStyle name="40% - Accent4 2 8" xfId="1373" xr:uid="{35BAF2DB-EB55-4EBB-99AD-76C74E313983}"/>
    <cellStyle name="40% - Accent4 2 8 2" xfId="1374" xr:uid="{A54180F5-42BF-4A10-935D-B93498F88397}"/>
    <cellStyle name="40% - Accent4 2 9" xfId="1375" xr:uid="{30E1136F-9E5B-427E-A879-2C33933BF82D}"/>
    <cellStyle name="40% - Accent4 2 9 2" xfId="1376" xr:uid="{8F454AA0-ED7C-48B3-960B-2491A34700A0}"/>
    <cellStyle name="40% - Accent4 20" xfId="1377" xr:uid="{93135384-258F-4183-B96A-1050D31E4402}"/>
    <cellStyle name="40% - Accent4 20 2" xfId="1378" xr:uid="{1C1173BC-3E52-4B3B-BB0D-93C7CD55E334}"/>
    <cellStyle name="40% - Accent4 21" xfId="1379" xr:uid="{FF5BCF81-DE0F-4A12-A0A7-A7184773EBA1}"/>
    <cellStyle name="40% - Accent4 21 2" xfId="1380" xr:uid="{62E1A3E8-1971-40C8-9CC1-4966E91B9401}"/>
    <cellStyle name="40% - Accent4 22" xfId="1381" xr:uid="{1B553BEF-C0D7-4988-A380-1DEA2D50BB25}"/>
    <cellStyle name="40% - Accent4 22 2" xfId="1382" xr:uid="{C914065C-2FFE-43E3-8929-6608C43B64D9}"/>
    <cellStyle name="40% - Accent4 23" xfId="1383" xr:uid="{0777F92D-0402-4B35-BD76-0ACCF9D5DF8F}"/>
    <cellStyle name="40% - Accent4 23 2" xfId="1384" xr:uid="{DDA51253-637A-41BB-BC6D-2FD54C9D4D7E}"/>
    <cellStyle name="40% - Accent4 24" xfId="1385" xr:uid="{17352C1B-4F7D-4FDC-A3D6-1B3DD0793F2B}"/>
    <cellStyle name="40% - Accent4 24 2" xfId="1386" xr:uid="{42D0B3D9-7201-476F-BC25-705110BDBEF5}"/>
    <cellStyle name="40% - Accent4 25" xfId="1387" xr:uid="{771586BA-6775-4852-916F-AA4B5F672A4D}"/>
    <cellStyle name="40% - Accent4 25 2" xfId="1388" xr:uid="{18DA8245-4EFA-4981-8341-B2469D7EF0BE}"/>
    <cellStyle name="40% - Accent4 26" xfId="1389" xr:uid="{BE3457CA-94A0-4802-82A4-A67FAA58EA56}"/>
    <cellStyle name="40% - Accent4 26 2" xfId="1390" xr:uid="{649F717E-5DF6-46FC-BDCD-F853A651E516}"/>
    <cellStyle name="40% - Accent4 27" xfId="1391" xr:uid="{FCBCA4EC-8248-441F-9D3C-D80DEAAEB516}"/>
    <cellStyle name="40% - Accent4 27 2" xfId="1392" xr:uid="{B94B3F88-81FA-41FE-AD06-55DFD883822D}"/>
    <cellStyle name="40% - Accent4 28" xfId="1393" xr:uid="{B107341D-737C-4FC5-9F49-F47A03227E34}"/>
    <cellStyle name="40% - Accent4 28 2" xfId="1394" xr:uid="{7B5BEAA2-5DC7-4EF2-B761-2D361E059107}"/>
    <cellStyle name="40% - Accent4 29" xfId="1395" xr:uid="{26BD6421-44F1-4193-9278-22588F61C06E}"/>
    <cellStyle name="40% - Accent4 29 2" xfId="1396" xr:uid="{02D5FACF-0C03-4332-8E5A-54A2D85A69FD}"/>
    <cellStyle name="40% - Accent4 3" xfId="1397" xr:uid="{784496B4-90CA-483D-9C6B-AFEB7561507C}"/>
    <cellStyle name="40% - Accent4 3 2" xfId="1398" xr:uid="{3E86C2A0-5DAB-4553-B7FC-33C898038160}"/>
    <cellStyle name="40% - Accent4 3 2 2" xfId="1399" xr:uid="{1CDE193B-D523-4CDD-831F-1F029E9D7110}"/>
    <cellStyle name="40% - Accent4 3 2 3" xfId="1400" xr:uid="{FA9A8006-CCC8-4F04-AC33-309CB024E708}"/>
    <cellStyle name="40% - Accent4 3 2 4" xfId="1401" xr:uid="{AC1E17E1-9050-4A42-8E18-B8F663F2B56F}"/>
    <cellStyle name="40% - Accent4 3 3" xfId="1402" xr:uid="{B3CC36E3-590C-48B8-A124-440BDF6CE082}"/>
    <cellStyle name="40% - Accent4 3 4" xfId="1403" xr:uid="{E6063002-BB00-4582-94B9-0FCC2CB19C44}"/>
    <cellStyle name="40% - Accent4 3 5" xfId="1404" xr:uid="{D46AAB93-476C-45A4-A495-8BD9097A4D08}"/>
    <cellStyle name="40% - Accent4 30" xfId="1405" xr:uid="{20EACD98-B816-4CF1-BAB6-64EB49F0C885}"/>
    <cellStyle name="40% - Accent4 30 2" xfId="1406" xr:uid="{8390B8B0-6407-4117-9EA2-0A7808134ACB}"/>
    <cellStyle name="40% - Accent4 31" xfId="1407" xr:uid="{10414EDE-223F-4FE7-A890-729D3E6D35B8}"/>
    <cellStyle name="40% - Accent4 31 2" xfId="1408" xr:uid="{AA2B31F9-BFD7-4181-9BD1-729DE44A5AE5}"/>
    <cellStyle name="40% - Accent4 32" xfId="1409" xr:uid="{60519AAD-3E17-4B6F-8296-73FC7FD7C8AE}"/>
    <cellStyle name="40% - Accent4 32 2" xfId="1410" xr:uid="{5E15D22D-F84A-4EB2-BE6F-E2B0294D9E5A}"/>
    <cellStyle name="40% - Accent4 33" xfId="1411" xr:uid="{207EA3C0-A7FA-4630-B64B-DA1781C09BEE}"/>
    <cellStyle name="40% - Accent4 33 2" xfId="1412" xr:uid="{C27FA5FD-FC6B-4C79-8EEF-D657E989B82F}"/>
    <cellStyle name="40% - Accent4 34" xfId="1413" xr:uid="{71593923-7878-4AD8-A3E8-630287663039}"/>
    <cellStyle name="40% - Accent4 34 2" xfId="1414" xr:uid="{7D717133-98CF-47FB-A31B-C5DD58ED5D6E}"/>
    <cellStyle name="40% - Accent4 35" xfId="1415" xr:uid="{4ED3D881-DC80-4473-B93D-6EF9CEDA6BBA}"/>
    <cellStyle name="40% - Accent4 35 2" xfId="1416" xr:uid="{A0065AB5-623E-49E7-A206-581E5128F848}"/>
    <cellStyle name="40% - Accent4 36" xfId="1417" xr:uid="{F8A08557-68EE-4258-8369-A9C788A64D61}"/>
    <cellStyle name="40% - Accent4 36 2" xfId="1418" xr:uid="{245257CA-D264-472D-A380-AB038EE069A8}"/>
    <cellStyle name="40% - Accent4 37" xfId="1419" xr:uid="{112DF25C-F9DD-47F1-A18C-B9A577A2A2AF}"/>
    <cellStyle name="40% - Accent4 37 2" xfId="1420" xr:uid="{E0BAE6DE-03CF-404E-9779-36A9134979E4}"/>
    <cellStyle name="40% - Accent4 38" xfId="1421" xr:uid="{358C6570-75CA-4D8D-844C-93EFA353FA1A}"/>
    <cellStyle name="40% - Accent4 38 2" xfId="1422" xr:uid="{AA3611B1-F2DB-42DD-A045-E99985B1CF56}"/>
    <cellStyle name="40% - Accent4 39" xfId="1423" xr:uid="{A6A5051F-17CB-4DB8-A518-1E93250ED8C6}"/>
    <cellStyle name="40% - Accent4 39 2" xfId="1424" xr:uid="{BDBEF5F4-2332-41EE-A818-BC58445D14CF}"/>
    <cellStyle name="40% - Accent4 4" xfId="1425" xr:uid="{DBDC5261-96DF-4D77-B4DC-596D1A0ECFF3}"/>
    <cellStyle name="40% - Accent4 4 2" xfId="1426" xr:uid="{A0D5DC86-F233-43D0-AE5E-28EDCE1F83E1}"/>
    <cellStyle name="40% - Accent4 4 2 2" xfId="1427" xr:uid="{03C1C375-CA94-4530-8221-AE7AA6B82C3E}"/>
    <cellStyle name="40% - Accent4 4 3" xfId="1428" xr:uid="{5414D0E6-A532-4A51-89BA-2EEF4D69A538}"/>
    <cellStyle name="40% - Accent4 4 4" xfId="1429" xr:uid="{19C6DF5C-BE6E-4E88-81B8-8AAD8635723F}"/>
    <cellStyle name="40% - Accent4 40" xfId="1430" xr:uid="{54824CCC-92CB-4EBA-9F1D-7F51F0439B1F}"/>
    <cellStyle name="40% - Accent4 40 2" xfId="1431" xr:uid="{8704F4F2-DB5A-4E64-889B-2273C8EA4BFD}"/>
    <cellStyle name="40% - Accent4 41" xfId="1432" xr:uid="{61463685-5364-427B-AC9D-B596CADC75BD}"/>
    <cellStyle name="40% - Accent4 41 2" xfId="1433" xr:uid="{1CD930AE-33DD-4F4F-8BE7-0A0470607AD2}"/>
    <cellStyle name="40% - Accent4 42" xfId="1434" xr:uid="{673AACE0-3F53-4C35-8467-AC1CF1AFBA67}"/>
    <cellStyle name="40% - Accent4 42 2" xfId="1435" xr:uid="{E492814D-B4FF-4861-81D3-024FEB6B8177}"/>
    <cellStyle name="40% - Accent4 43" xfId="1436" xr:uid="{8AC627DA-12EB-4EEE-8F32-B208B8F1DAEB}"/>
    <cellStyle name="40% - Accent4 43 2" xfId="1437" xr:uid="{154AF710-5DE7-4842-A0D8-1B4043D83932}"/>
    <cellStyle name="40% - Accent4 44" xfId="1438" xr:uid="{C3B62509-989A-424D-8ECF-DBDFA28D84DE}"/>
    <cellStyle name="40% - Accent4 44 2" xfId="1439" xr:uid="{C33DEFE0-BD7F-478E-9E14-7AAA15F9C888}"/>
    <cellStyle name="40% - Accent4 5" xfId="1440" xr:uid="{61E3126F-E7B3-4ABB-82CF-01DE6583D244}"/>
    <cellStyle name="40% - Accent4 5 2" xfId="1441" xr:uid="{582827AD-CD35-4768-947C-042B4F7DC2BB}"/>
    <cellStyle name="40% - Accent4 5 2 2" xfId="1442" xr:uid="{9FF64A0C-532B-431E-87D5-B1335373FE94}"/>
    <cellStyle name="40% - Accent4 5 3" xfId="1443" xr:uid="{9040505D-35B0-4081-97EC-EE99477D71D5}"/>
    <cellStyle name="40% - Accent4 5 4" xfId="1444" xr:uid="{ABC78242-0641-469D-9B08-020E4678DD4A}"/>
    <cellStyle name="40% - Accent4 6" xfId="1445" xr:uid="{C847B969-435A-4354-9E88-9CD698F71F74}"/>
    <cellStyle name="40% - Accent4 6 2" xfId="1446" xr:uid="{845DF584-7625-4227-8655-D0C144C7404F}"/>
    <cellStyle name="40% - Accent4 6 2 2" xfId="1447" xr:uid="{BA614F68-8D29-4AB1-9937-524ACBBBF05E}"/>
    <cellStyle name="40% - Accent4 6 3" xfId="1448" xr:uid="{52F3B5C8-46D7-4893-A12F-FE6C88DA7EC2}"/>
    <cellStyle name="40% - Accent4 6 4" xfId="1449" xr:uid="{DADD9A7C-E048-48C8-B178-C7DC8823D2CC}"/>
    <cellStyle name="40% - Accent4 7" xfId="1450" xr:uid="{282E8AD7-1554-4D0B-B6C0-6BC7928C50CD}"/>
    <cellStyle name="40% - Accent4 7 2" xfId="1451" xr:uid="{85EF090E-DA58-4B6D-A2AC-39DE2C138530}"/>
    <cellStyle name="40% - Accent4 7 2 2" xfId="1452" xr:uid="{51856786-80C2-436D-B040-A763DAB24AB6}"/>
    <cellStyle name="40% - Accent4 7 3" xfId="1453" xr:uid="{1F9BF527-2F9D-4093-A9DD-FC782D252E02}"/>
    <cellStyle name="40% - Accent4 7 4" xfId="1454" xr:uid="{9CAE7271-CEDE-49CD-8192-2AB4A4E59480}"/>
    <cellStyle name="40% - Accent4 8" xfId="1455" xr:uid="{B762C2A5-5CA8-4183-8611-0651F9AE734C}"/>
    <cellStyle name="40% - Accent4 8 2" xfId="1456" xr:uid="{BCE4BB3D-F200-43BF-9A8A-B10DA4A516A6}"/>
    <cellStyle name="40% - Accent4 8 2 2" xfId="1457" xr:uid="{DB5C006C-59E0-4E4D-894B-7AB1E0C9D2C3}"/>
    <cellStyle name="40% - Accent4 8 3" xfId="1458" xr:uid="{4FA3123E-1CC9-42E7-9D1B-93B2A0513288}"/>
    <cellStyle name="40% - Accent4 8 4" xfId="1459" xr:uid="{79E3B59F-5EE3-4EB7-A01A-6443EFFF2072}"/>
    <cellStyle name="40% - Accent4 9" xfId="1460" xr:uid="{D76DB2FD-E985-4988-BB03-589CF9CACA39}"/>
    <cellStyle name="40% - Accent4 9 2" xfId="1461" xr:uid="{ECC9511E-2F0C-44EF-BB3A-378CB5C8DC1B}"/>
    <cellStyle name="40% - Accent4 9 2 2" xfId="1462" xr:uid="{6057A750-2CDE-4DDE-A4D5-A400753E051A}"/>
    <cellStyle name="40% - Accent4 9 3" xfId="1463" xr:uid="{18520DCB-77A7-4530-B6F6-E822349E8DF0}"/>
    <cellStyle name="40% - Accent5 10" xfId="1464" xr:uid="{03AB7001-D29E-48BE-87CF-2555316B9879}"/>
    <cellStyle name="40% - Accent5 10 2" xfId="1465" xr:uid="{24F48D25-EE45-4028-B9FC-D46884839154}"/>
    <cellStyle name="40% - Accent5 10 2 2" xfId="1466" xr:uid="{9E90A23B-FD06-4E22-8C76-E9689542FBF6}"/>
    <cellStyle name="40% - Accent5 10 3" xfId="1467" xr:uid="{D668BDCE-A7DE-4726-B4CF-D234288FF3BA}"/>
    <cellStyle name="40% - Accent5 11" xfId="1468" xr:uid="{F61EAACA-11F6-4696-A453-B723E53E9F91}"/>
    <cellStyle name="40% - Accent5 11 2" xfId="1469" xr:uid="{349C3DA7-C3A0-450B-9698-4B6DA07A5915}"/>
    <cellStyle name="40% - Accent5 11 2 2" xfId="1470" xr:uid="{5AE30091-97CA-44FD-A503-654C0CB486F1}"/>
    <cellStyle name="40% - Accent5 11 3" xfId="1471" xr:uid="{D63F02CC-3913-4412-938C-6D48226A3404}"/>
    <cellStyle name="40% - Accent5 12" xfId="1472" xr:uid="{78A40EC5-4EB6-43D0-A5EA-6CF5ABE089AA}"/>
    <cellStyle name="40% - Accent5 12 2" xfId="1473" xr:uid="{4FAD8550-6C1F-4362-851D-CD2596D14211}"/>
    <cellStyle name="40% - Accent5 13" xfId="1474" xr:uid="{BDF7F86A-F014-4DB0-9A56-CE3907F0AC33}"/>
    <cellStyle name="40% - Accent5 13 2" xfId="1475" xr:uid="{79E3E0A6-BD99-4DB1-BC64-44DDFC09B5DC}"/>
    <cellStyle name="40% - Accent5 14" xfId="1476" xr:uid="{89D968D9-93A5-4D99-9715-C188F9F364E4}"/>
    <cellStyle name="40% - Accent5 14 2" xfId="1477" xr:uid="{E610CF94-BFA6-4F26-996C-F44FE1112130}"/>
    <cellStyle name="40% - Accent5 15" xfId="1478" xr:uid="{CE0C8268-0C5B-4831-8E8B-FD9EFA1A6FAE}"/>
    <cellStyle name="40% - Accent5 15 2" xfId="1479" xr:uid="{A455FB0B-5B3D-4778-9BD8-FB89C700C1F3}"/>
    <cellStyle name="40% - Accent5 16" xfId="1480" xr:uid="{AF835724-6476-4F6D-8043-23C54FCD63CF}"/>
    <cellStyle name="40% - Accent5 16 2" xfId="1481" xr:uid="{BBCD342D-81AA-4D48-90AD-09080D483823}"/>
    <cellStyle name="40% - Accent5 17" xfId="1482" xr:uid="{5937394B-BF98-4822-8174-306F3F15F7AB}"/>
    <cellStyle name="40% - Accent5 17 2" xfId="1483" xr:uid="{68C8B3EC-9EF3-437C-BF2A-479129947B6F}"/>
    <cellStyle name="40% - Accent5 18" xfId="1484" xr:uid="{69BFBDBE-A4C1-448A-8EE6-0ADDDDA80343}"/>
    <cellStyle name="40% - Accent5 18 2" xfId="1485" xr:uid="{E869B779-7FA3-475E-9853-0838888875F7}"/>
    <cellStyle name="40% - Accent5 19" xfId="1486" xr:uid="{D34C3584-4A2C-4FAC-8685-8CB4EA99C820}"/>
    <cellStyle name="40% - Accent5 19 2" xfId="1487" xr:uid="{9B1D50D6-08B1-4772-A13B-245EB23C0D7D}"/>
    <cellStyle name="40% - Accent5 2" xfId="1488" xr:uid="{1E0AA5DD-1712-45DC-9C3A-5E7C17418EBA}"/>
    <cellStyle name="40% - Accent5 2 10" xfId="1489" xr:uid="{A1C1BB85-A2F0-47FE-ACFD-AF073AB00558}"/>
    <cellStyle name="40% - Accent5 2 10 2" xfId="1490" xr:uid="{49AE78CA-EBBE-4CBF-ADA0-02C5289FE048}"/>
    <cellStyle name="40% - Accent5 2 11" xfId="1491" xr:uid="{45B22393-D4A1-488F-8BC8-8DA4DEFF200F}"/>
    <cellStyle name="40% - Accent5 2 11 2" xfId="1492" xr:uid="{7E57F217-9B4F-4589-91F4-E463F9EAAF12}"/>
    <cellStyle name="40% - Accent5 2 12" xfId="1493" xr:uid="{169F323F-8522-48B8-929E-C419A3109CFC}"/>
    <cellStyle name="40% - Accent5 2 12 2" xfId="1494" xr:uid="{04C4F750-4D22-44DD-8AF5-9C07C9E69809}"/>
    <cellStyle name="40% - Accent5 2 13" xfId="1495" xr:uid="{263E2283-62D7-4A81-8132-DA6509685F4F}"/>
    <cellStyle name="40% - Accent5 2 13 2" xfId="1496" xr:uid="{85F91638-5891-4133-89CB-6C62A7DCC2F0}"/>
    <cellStyle name="40% - Accent5 2 14" xfId="1497" xr:uid="{9C642120-D100-4F92-A823-52A86613A85A}"/>
    <cellStyle name="40% - Accent5 2 14 2" xfId="1498" xr:uid="{72A2B962-685D-4480-8B2A-BDCD72EC610B}"/>
    <cellStyle name="40% - Accent5 2 15" xfId="1499" xr:uid="{1D26CB76-670D-4191-A096-5006F5DBC5A2}"/>
    <cellStyle name="40% - Accent5 2 15 2" xfId="1500" xr:uid="{145A3774-3C8C-4F03-88B8-64DBCF7C4BE8}"/>
    <cellStyle name="40% - Accent5 2 16" xfId="1501" xr:uid="{C6C373E7-19A7-409A-B1B0-13888E334A1C}"/>
    <cellStyle name="40% - Accent5 2 16 2" xfId="1502" xr:uid="{A620C87B-CC7D-4899-936A-754BD7720C8F}"/>
    <cellStyle name="40% - Accent5 2 17" xfId="1503" xr:uid="{E3A9326E-5D80-4F3F-8637-29CFEBF85F20}"/>
    <cellStyle name="40% - Accent5 2 2" xfId="1504" xr:uid="{B987DD22-349D-42EB-91C5-CE9220A68E07}"/>
    <cellStyle name="40% - Accent5 2 2 2" xfId="1505" xr:uid="{75983C17-0E9B-49D4-B506-8273BF805F48}"/>
    <cellStyle name="40% - Accent5 2 3" xfId="1506" xr:uid="{0C21CBF8-4755-4807-880D-504FFF0EBA50}"/>
    <cellStyle name="40% - Accent5 2 3 2" xfId="1507" xr:uid="{49BE6547-41A0-40BA-A68A-B75F834DBB99}"/>
    <cellStyle name="40% - Accent5 2 4" xfId="1508" xr:uid="{B59185FD-4B59-44AA-A77B-11A3E1FC76FD}"/>
    <cellStyle name="40% - Accent5 2 4 2" xfId="1509" xr:uid="{720D3A2A-29AE-4D1E-A120-1C08777ECFA9}"/>
    <cellStyle name="40% - Accent5 2 5" xfId="1510" xr:uid="{E51AC1A0-63FE-41EA-A48F-C6DA2AB80C05}"/>
    <cellStyle name="40% - Accent5 2 5 2" xfId="1511" xr:uid="{D309B350-F77D-4E79-8D90-0C3699DDE04D}"/>
    <cellStyle name="40% - Accent5 2 6" xfId="1512" xr:uid="{8B15A4BE-21E7-4A33-9EA7-19D61CB3C99F}"/>
    <cellStyle name="40% - Accent5 2 6 2" xfId="1513" xr:uid="{8E579823-0C9C-4B7D-A94F-C96092579B77}"/>
    <cellStyle name="40% - Accent5 2 7" xfId="1514" xr:uid="{3E03F911-AD42-4C3D-96DF-B7C277BA9E6A}"/>
    <cellStyle name="40% - Accent5 2 7 2" xfId="1515" xr:uid="{4550F23A-6460-40BE-A73D-28E99A01B3B4}"/>
    <cellStyle name="40% - Accent5 2 8" xfId="1516" xr:uid="{E08E93B1-99E3-4D6A-BC69-67C814365071}"/>
    <cellStyle name="40% - Accent5 2 8 2" xfId="1517" xr:uid="{2B08F51F-40A8-4F55-B666-4C4F30C0B3EE}"/>
    <cellStyle name="40% - Accent5 2 9" xfId="1518" xr:uid="{47B226BA-844C-497B-BA2F-D9F077F6F6FA}"/>
    <cellStyle name="40% - Accent5 2 9 2" xfId="1519" xr:uid="{48F0B5E4-4BF2-401A-BE15-B62D0F7553AC}"/>
    <cellStyle name="40% - Accent5 20" xfId="1520" xr:uid="{B31AF354-E34E-41A3-90A2-A3E2BAAC56F7}"/>
    <cellStyle name="40% - Accent5 20 2" xfId="1521" xr:uid="{52741681-D094-45CE-8B72-6BD48AD2F023}"/>
    <cellStyle name="40% - Accent5 21" xfId="1522" xr:uid="{6AE0599F-5AC1-419A-928D-51EE75B76EE2}"/>
    <cellStyle name="40% - Accent5 21 2" xfId="1523" xr:uid="{AB884962-80EE-47F1-B5DA-BA7D45A52E82}"/>
    <cellStyle name="40% - Accent5 22" xfId="1524" xr:uid="{138CAC04-AE0D-4794-87E0-AE58EF60BF9A}"/>
    <cellStyle name="40% - Accent5 22 2" xfId="1525" xr:uid="{763BA2BA-1E04-450E-B6E4-C23AEB37D2EF}"/>
    <cellStyle name="40% - Accent5 23" xfId="1526" xr:uid="{D44B78AF-8A1A-4374-A15C-A6DB808ADB0A}"/>
    <cellStyle name="40% - Accent5 23 2" xfId="1527" xr:uid="{E7685A12-CFDA-4EC3-9E7E-CD2451D7545E}"/>
    <cellStyle name="40% - Accent5 24" xfId="1528" xr:uid="{0161AAF9-FAB0-4534-9DE6-709F3F4BDC81}"/>
    <cellStyle name="40% - Accent5 24 2" xfId="1529" xr:uid="{9657CD2B-B7E7-4782-8FE5-A16BD120F44B}"/>
    <cellStyle name="40% - Accent5 25" xfId="1530" xr:uid="{F252DF3F-F06C-4457-83D4-324239D45B10}"/>
    <cellStyle name="40% - Accent5 25 2" xfId="1531" xr:uid="{31A26B6C-E675-46A5-9D0D-76D5B06D1D25}"/>
    <cellStyle name="40% - Accent5 26" xfId="1532" xr:uid="{1152C628-54A9-41DD-BF5D-F677E60DBB0C}"/>
    <cellStyle name="40% - Accent5 26 2" xfId="1533" xr:uid="{54C1D9D9-788F-417A-A463-06770A4F4B3B}"/>
    <cellStyle name="40% - Accent5 27" xfId="1534" xr:uid="{6051EC1F-853B-4E88-9C18-58EE902B53E6}"/>
    <cellStyle name="40% - Accent5 27 2" xfId="1535" xr:uid="{40B8B3D7-D4E4-4DA6-9C1D-1A602249DCFF}"/>
    <cellStyle name="40% - Accent5 28" xfId="1536" xr:uid="{8299B3D7-6CFC-47FC-9211-84A32C259798}"/>
    <cellStyle name="40% - Accent5 28 2" xfId="1537" xr:uid="{1A026F4B-9BE8-46C0-A575-E3A5BB665F4F}"/>
    <cellStyle name="40% - Accent5 29" xfId="1538" xr:uid="{8888CC04-F476-4216-8C49-8A657E6A6C15}"/>
    <cellStyle name="40% - Accent5 29 2" xfId="1539" xr:uid="{5E2C1BB9-87E1-466B-B123-46673E324763}"/>
    <cellStyle name="40% - Accent5 3" xfId="1540" xr:uid="{F173D505-FC69-4A6A-A5CD-62992A02E88F}"/>
    <cellStyle name="40% - Accent5 3 2" xfId="1541" xr:uid="{442174EE-2013-4BE1-8444-47720D039BF1}"/>
    <cellStyle name="40% - Accent5 3 2 2" xfId="1542" xr:uid="{C0FE88EB-5869-4850-B6A7-280B56ECD855}"/>
    <cellStyle name="40% - Accent5 3 2 3" xfId="1543" xr:uid="{869F6010-26AF-4922-82C3-326E3558D772}"/>
    <cellStyle name="40% - Accent5 3 2 4" xfId="1544" xr:uid="{EAE57338-6AFD-4F69-9D91-948E12450463}"/>
    <cellStyle name="40% - Accent5 3 3" xfId="1545" xr:uid="{7FAC6EE0-510B-44A1-9969-9BCA46BCC002}"/>
    <cellStyle name="40% - Accent5 3 4" xfId="1546" xr:uid="{C901394A-A812-402E-AA99-BFB1380856EB}"/>
    <cellStyle name="40% - Accent5 3 5" xfId="1547" xr:uid="{B036F7D6-DEF8-47E3-90A8-1F4C1D98E610}"/>
    <cellStyle name="40% - Accent5 30" xfId="1548" xr:uid="{84C0B3BC-5BF6-4853-9889-0A66B8B1AB3F}"/>
    <cellStyle name="40% - Accent5 30 2" xfId="1549" xr:uid="{0EA928F3-FF66-4D95-B8BF-FF0EC1A91A04}"/>
    <cellStyle name="40% - Accent5 31" xfId="1550" xr:uid="{E27BD710-F62A-4A90-A19B-E64C651E50C0}"/>
    <cellStyle name="40% - Accent5 31 2" xfId="1551" xr:uid="{C3B6950C-3903-48BF-87A2-7F6AE7A3C513}"/>
    <cellStyle name="40% - Accent5 32" xfId="1552" xr:uid="{18D1750D-E5C4-45E9-A5D3-F87B6CB64DA0}"/>
    <cellStyle name="40% - Accent5 32 2" xfId="1553" xr:uid="{5D84ACA8-77A1-4529-9560-FE1EDE464C74}"/>
    <cellStyle name="40% - Accent5 33" xfId="1554" xr:uid="{2538639A-6F63-4CC1-88EB-F4F3CE1BB899}"/>
    <cellStyle name="40% - Accent5 33 2" xfId="1555" xr:uid="{0D034DE3-12BD-436C-AFB0-A0CFE3BD5103}"/>
    <cellStyle name="40% - Accent5 34" xfId="1556" xr:uid="{FAA4BF84-0EE3-4E90-BB65-51157375E379}"/>
    <cellStyle name="40% - Accent5 34 2" xfId="1557" xr:uid="{98FD8D7B-5E7E-4EDE-8FB3-1A0B0D6AB649}"/>
    <cellStyle name="40% - Accent5 35" xfId="1558" xr:uid="{0103D84D-0914-440E-B4E3-5D131AD43FD0}"/>
    <cellStyle name="40% - Accent5 35 2" xfId="1559" xr:uid="{927D596A-B18F-44EC-9D6D-4D3071207373}"/>
    <cellStyle name="40% - Accent5 36" xfId="1560" xr:uid="{ADC095D6-FFFD-4163-971A-E757150C88C8}"/>
    <cellStyle name="40% - Accent5 36 2" xfId="1561" xr:uid="{234E765E-423C-4DFC-AB80-6593F330CED3}"/>
    <cellStyle name="40% - Accent5 37" xfId="1562" xr:uid="{D6DCE7FA-2A55-4FA2-8AB7-1BB7FED3B75E}"/>
    <cellStyle name="40% - Accent5 37 2" xfId="1563" xr:uid="{68D25D8C-822B-4375-A815-35B5AC4747C4}"/>
    <cellStyle name="40% - Accent5 38" xfId="1564" xr:uid="{7901BAFA-128F-4932-BE3E-F9787DEE8480}"/>
    <cellStyle name="40% - Accent5 38 2" xfId="1565" xr:uid="{75A59FE1-61B6-4F6F-81F2-7F10A878AC8F}"/>
    <cellStyle name="40% - Accent5 39" xfId="1566" xr:uid="{8315368F-D5BE-4029-8C48-C58FB7A12777}"/>
    <cellStyle name="40% - Accent5 39 2" xfId="1567" xr:uid="{00672731-9F09-4662-93C1-8BB73C404F78}"/>
    <cellStyle name="40% - Accent5 4" xfId="1568" xr:uid="{CF3FE5D9-68E8-466A-9A36-A03F7598BE33}"/>
    <cellStyle name="40% - Accent5 4 2" xfId="1569" xr:uid="{37DDFF5D-A148-44B8-A659-0657656995D2}"/>
    <cellStyle name="40% - Accent5 4 2 2" xfId="1570" xr:uid="{42FA31F3-3823-4F01-854C-F9AC2AEB1203}"/>
    <cellStyle name="40% - Accent5 4 3" xfId="1571" xr:uid="{7F808EF0-B7AD-41C6-9D23-8E84F07D3709}"/>
    <cellStyle name="40% - Accent5 4 4" xfId="1572" xr:uid="{5646FB8C-4583-4FA9-A03B-64483D9099B4}"/>
    <cellStyle name="40% - Accent5 40" xfId="1573" xr:uid="{0061DB7A-7B9D-417D-B43C-FB82D8B980F9}"/>
    <cellStyle name="40% - Accent5 40 2" xfId="1574" xr:uid="{2C988B23-D948-4337-A32A-4F7B697B88B2}"/>
    <cellStyle name="40% - Accent5 41" xfId="1575" xr:uid="{C2AA5909-75E5-437B-BE63-97DEC3082AEF}"/>
    <cellStyle name="40% - Accent5 41 2" xfId="1576" xr:uid="{26BDFDAE-DF44-4CE6-9A24-FB207EFA6787}"/>
    <cellStyle name="40% - Accent5 42" xfId="1577" xr:uid="{EC485DA6-ADD0-4B4C-9490-9625C17E19DE}"/>
    <cellStyle name="40% - Accent5 42 2" xfId="1578" xr:uid="{51E4BB37-6327-45A3-A8DB-FEB662C5AD17}"/>
    <cellStyle name="40% - Accent5 43" xfId="1579" xr:uid="{4EBE7E61-75B6-4980-9BB4-F091442DF84E}"/>
    <cellStyle name="40% - Accent5 43 2" xfId="1580" xr:uid="{7FE1738C-2F1E-4EC7-B4B6-96642B2F209F}"/>
    <cellStyle name="40% - Accent5 44" xfId="1581" xr:uid="{9ACD332E-E2D9-4FF4-A37F-BC455096245A}"/>
    <cellStyle name="40% - Accent5 44 2" xfId="1582" xr:uid="{ADEE4F3A-6E41-4901-9130-3B83275859D9}"/>
    <cellStyle name="40% - Accent5 5" xfId="1583" xr:uid="{D673CFA5-5DAC-4CB3-816D-F442E379514A}"/>
    <cellStyle name="40% - Accent5 5 2" xfId="1584" xr:uid="{5068F964-55BF-4DCB-B5DA-69348129E9B6}"/>
    <cellStyle name="40% - Accent5 5 2 2" xfId="1585" xr:uid="{1777B1F4-0920-4B49-85A4-F1D1BDFDF526}"/>
    <cellStyle name="40% - Accent5 5 3" xfId="1586" xr:uid="{3D97796B-3E41-4530-A78C-BAC04DE1CC64}"/>
    <cellStyle name="40% - Accent5 5 4" xfId="1587" xr:uid="{6D2F9726-3139-434B-90C1-8FBD95680AD6}"/>
    <cellStyle name="40% - Accent5 6" xfId="1588" xr:uid="{B3827DE5-2828-46AC-B9D7-6C68A0F6DF01}"/>
    <cellStyle name="40% - Accent5 6 2" xfId="1589" xr:uid="{9998CE72-5E8E-4D43-9212-E017D2BEC2BD}"/>
    <cellStyle name="40% - Accent5 6 2 2" xfId="1590" xr:uid="{CB7C820E-6158-4BA0-92F0-C8F756CDA235}"/>
    <cellStyle name="40% - Accent5 6 3" xfId="1591" xr:uid="{A04CB350-51FE-43DD-A5C9-6A9D0E0BEAF5}"/>
    <cellStyle name="40% - Accent5 6 4" xfId="1592" xr:uid="{FF9118E5-C0E8-4032-9F2E-BC5417D37C26}"/>
    <cellStyle name="40% - Accent5 7" xfId="1593" xr:uid="{C8DDCE43-5A49-4420-9A24-2A103595CBD4}"/>
    <cellStyle name="40% - Accent5 7 2" xfId="1594" xr:uid="{DD05DFA7-3E12-4246-8766-EF15F8EDDD0F}"/>
    <cellStyle name="40% - Accent5 7 2 2" xfId="1595" xr:uid="{FD718313-89D9-4118-AD02-F14D3661879D}"/>
    <cellStyle name="40% - Accent5 7 3" xfId="1596" xr:uid="{986AD3D4-1ADE-4A85-8296-C5E232666E9B}"/>
    <cellStyle name="40% - Accent5 7 4" xfId="1597" xr:uid="{07075464-786E-4CAF-9C83-AC889C28E1B4}"/>
    <cellStyle name="40% - Accent5 8" xfId="1598" xr:uid="{700B154E-B0CF-44B3-BF2B-84111ECA0747}"/>
    <cellStyle name="40% - Accent5 8 2" xfId="1599" xr:uid="{8D143769-6941-4727-96E4-22B7C54E46F6}"/>
    <cellStyle name="40% - Accent5 8 2 2" xfId="1600" xr:uid="{D6CDC85A-6749-459D-9A56-58FADF26C0F4}"/>
    <cellStyle name="40% - Accent5 8 3" xfId="1601" xr:uid="{9B3772BC-18D7-4351-90DC-C80F54928E73}"/>
    <cellStyle name="40% - Accent5 8 4" xfId="1602" xr:uid="{E2D4580F-4C65-47E3-8157-7345E2B19077}"/>
    <cellStyle name="40% - Accent5 9" xfId="1603" xr:uid="{2A1B4358-B2E0-44E0-B568-6F811E7C64DA}"/>
    <cellStyle name="40% - Accent5 9 2" xfId="1604" xr:uid="{C84034D0-C8BD-4543-87F5-0A1D4AFFAA60}"/>
    <cellStyle name="40% - Accent5 9 2 2" xfId="1605" xr:uid="{65D8C5CF-D4DD-45A8-AC93-CFC4817464FB}"/>
    <cellStyle name="40% - Accent5 9 3" xfId="1606" xr:uid="{81EE4E35-50FD-47E9-8387-353C104F1417}"/>
    <cellStyle name="40% - Accent6 10" xfId="1607" xr:uid="{519ED0E1-B679-4B69-85EB-779838DF078D}"/>
    <cellStyle name="40% - Accent6 10 2" xfId="1608" xr:uid="{D152D970-2083-413A-B7D3-521FD16D0688}"/>
    <cellStyle name="40% - Accent6 10 2 2" xfId="1609" xr:uid="{D78CACA9-03AD-4440-BB82-FCFC81AB28A8}"/>
    <cellStyle name="40% - Accent6 10 3" xfId="1610" xr:uid="{6DA24D73-A261-43BE-A907-3452C35C4D04}"/>
    <cellStyle name="40% - Accent6 11" xfId="1611" xr:uid="{C8ADED7A-362A-4F54-A13B-34FA2FB4D6B4}"/>
    <cellStyle name="40% - Accent6 11 2" xfId="1612" xr:uid="{B623B243-327A-498C-A4C0-284464FC7D1E}"/>
    <cellStyle name="40% - Accent6 11 2 2" xfId="1613" xr:uid="{BF7959B7-5973-45B2-B0E3-8FC4C22877CE}"/>
    <cellStyle name="40% - Accent6 11 3" xfId="1614" xr:uid="{3EF881EC-9A21-40BD-9D44-A8D8C769D9E1}"/>
    <cellStyle name="40% - Accent6 12" xfId="1615" xr:uid="{0AD595E0-C296-46EE-996E-C5E8DCD06B6B}"/>
    <cellStyle name="40% - Accent6 12 2" xfId="1616" xr:uid="{E1304D77-32BA-48CC-9A8E-9CC0AAFD6031}"/>
    <cellStyle name="40% - Accent6 13" xfId="1617" xr:uid="{5B323CCD-C8AA-4C26-A9C9-C6F41193FE55}"/>
    <cellStyle name="40% - Accent6 13 2" xfId="1618" xr:uid="{DF4091EB-5865-4D9E-AC1E-E73DCA9F6069}"/>
    <cellStyle name="40% - Accent6 14" xfId="1619" xr:uid="{C83CED24-EC53-4D71-8CC7-3D2095991D8C}"/>
    <cellStyle name="40% - Accent6 14 2" xfId="1620" xr:uid="{41FD66C7-44BE-471E-B076-0FF117445080}"/>
    <cellStyle name="40% - Accent6 15" xfId="1621" xr:uid="{F0618BB9-BB70-455D-B1CB-307B8E884B77}"/>
    <cellStyle name="40% - Accent6 15 2" xfId="1622" xr:uid="{31ACDA3D-2293-41EE-B03A-8AC9DA90A450}"/>
    <cellStyle name="40% - Accent6 16" xfId="1623" xr:uid="{C047EC45-6723-402F-9F9B-E29A1D856F1C}"/>
    <cellStyle name="40% - Accent6 16 2" xfId="1624" xr:uid="{E4919C9B-EA15-4092-8F5A-8F797FB9489D}"/>
    <cellStyle name="40% - Accent6 17" xfId="1625" xr:uid="{FE73C1CA-F5FC-4196-B479-8E225D57B740}"/>
    <cellStyle name="40% - Accent6 17 2" xfId="1626" xr:uid="{C5A6560F-6AD6-4FDB-9D9B-924AC5DD2A6C}"/>
    <cellStyle name="40% - Accent6 18" xfId="1627" xr:uid="{C61D77F7-219C-424F-B66C-F997860CD761}"/>
    <cellStyle name="40% - Accent6 18 2" xfId="1628" xr:uid="{24F1FC64-D00D-421D-9EDF-84E721A80726}"/>
    <cellStyle name="40% - Accent6 19" xfId="1629" xr:uid="{2EB4C4FE-BC1D-40B0-AD83-FB4F1CEAA4A0}"/>
    <cellStyle name="40% - Accent6 19 2" xfId="1630" xr:uid="{2F8F0CB9-533C-4568-8892-EC852C0A01A6}"/>
    <cellStyle name="40% - Accent6 2" xfId="1631" xr:uid="{B418DDD3-96E9-48A1-A3CB-A6F3A928E845}"/>
    <cellStyle name="40% - Accent6 2 10" xfId="1632" xr:uid="{B8A1D06C-626D-4197-BD19-9441266E8478}"/>
    <cellStyle name="40% - Accent6 2 10 2" xfId="1633" xr:uid="{85DDD080-82BB-4262-9823-209F8E22781E}"/>
    <cellStyle name="40% - Accent6 2 11" xfId="1634" xr:uid="{391EB5D1-78C6-43DF-A438-B4B2D51B7254}"/>
    <cellStyle name="40% - Accent6 2 11 2" xfId="1635" xr:uid="{53EF16B9-F4B2-40B8-B40B-FD5D352D8B07}"/>
    <cellStyle name="40% - Accent6 2 12" xfId="1636" xr:uid="{83F00A93-7A66-456C-8AF5-97CCAC028429}"/>
    <cellStyle name="40% - Accent6 2 12 2" xfId="1637" xr:uid="{38B01438-407F-483B-A52F-483F3C2910D3}"/>
    <cellStyle name="40% - Accent6 2 13" xfId="1638" xr:uid="{84689171-797D-4F83-A732-2EE4DC9D7AD1}"/>
    <cellStyle name="40% - Accent6 2 13 2" xfId="1639" xr:uid="{35B32B79-F732-464E-98D3-DCE4836CA09C}"/>
    <cellStyle name="40% - Accent6 2 14" xfId="1640" xr:uid="{026361D9-2F59-45B7-9B01-43CE2C9E3C91}"/>
    <cellStyle name="40% - Accent6 2 14 2" xfId="1641" xr:uid="{9F86CD40-9164-4934-9068-70B88641D32F}"/>
    <cellStyle name="40% - Accent6 2 15" xfId="1642" xr:uid="{76700BBA-C5EB-4AD6-AA52-29BD128E6098}"/>
    <cellStyle name="40% - Accent6 2 15 2" xfId="1643" xr:uid="{7D4EA893-BD78-4A4B-AD97-FFB1F71B7225}"/>
    <cellStyle name="40% - Accent6 2 16" xfId="1644" xr:uid="{2345891F-A758-4D36-B793-2A09977F6290}"/>
    <cellStyle name="40% - Accent6 2 16 2" xfId="1645" xr:uid="{D022FC40-F2BD-4309-B889-36D8CFA5EFD7}"/>
    <cellStyle name="40% - Accent6 2 17" xfId="1646" xr:uid="{6B7EC72E-AEAD-4908-848D-838908BE3898}"/>
    <cellStyle name="40% - Accent6 2 2" xfId="1647" xr:uid="{8EEE94CC-E3EA-40A7-B536-98F312A2E390}"/>
    <cellStyle name="40% - Accent6 2 2 2" xfId="1648" xr:uid="{C98F6B54-3E3D-4AED-902A-475EEE5CBB08}"/>
    <cellStyle name="40% - Accent6 2 3" xfId="1649" xr:uid="{BAE7D10C-5AEE-46E6-8F0C-B8E3E7762104}"/>
    <cellStyle name="40% - Accent6 2 3 2" xfId="1650" xr:uid="{0250B6B2-57DB-4A15-803A-5D42D6A41B29}"/>
    <cellStyle name="40% - Accent6 2 4" xfId="1651" xr:uid="{983AA4B4-E0EF-4706-9A30-DC137A180B30}"/>
    <cellStyle name="40% - Accent6 2 4 2" xfId="1652" xr:uid="{853D0A3C-7347-4A65-987A-AB955FA4DB9E}"/>
    <cellStyle name="40% - Accent6 2 5" xfId="1653" xr:uid="{110F3218-E845-49B6-A34B-0B6C3F9C07C9}"/>
    <cellStyle name="40% - Accent6 2 5 2" xfId="1654" xr:uid="{492DA2FA-520F-44A7-AB9B-EF193319E9CC}"/>
    <cellStyle name="40% - Accent6 2 6" xfId="1655" xr:uid="{F780DEB8-CBC4-4F28-A38C-9BDBA526DDB3}"/>
    <cellStyle name="40% - Accent6 2 6 2" xfId="1656" xr:uid="{BDBD63E2-072E-400D-8BE0-602884B18D26}"/>
    <cellStyle name="40% - Accent6 2 7" xfId="1657" xr:uid="{364F3C92-6CF2-474D-A4D3-E5DF2B389786}"/>
    <cellStyle name="40% - Accent6 2 7 2" xfId="1658" xr:uid="{61F1987D-95D3-47F6-A539-C0A2F87DA57C}"/>
    <cellStyle name="40% - Accent6 2 8" xfId="1659" xr:uid="{DEC5EF9A-6069-4768-8CF8-F7B84B399532}"/>
    <cellStyle name="40% - Accent6 2 8 2" xfId="1660" xr:uid="{B94A791D-DA60-4316-AEB8-0AB94ED10F6C}"/>
    <cellStyle name="40% - Accent6 2 9" xfId="1661" xr:uid="{A9C772F5-6474-4E48-8F5B-9B17D3F7798A}"/>
    <cellStyle name="40% - Accent6 2 9 2" xfId="1662" xr:uid="{B78EAB36-2FE1-4AFD-A426-EB5E7B604CA0}"/>
    <cellStyle name="40% - Accent6 20" xfId="1663" xr:uid="{66BE9178-379A-454E-A6BE-A3430978FDE4}"/>
    <cellStyle name="40% - Accent6 20 2" xfId="1664" xr:uid="{762F916A-6C8C-4961-AB00-6205C7553CD8}"/>
    <cellStyle name="40% - Accent6 21" xfId="1665" xr:uid="{56EE035C-6B79-47DE-A993-1A4971CE8552}"/>
    <cellStyle name="40% - Accent6 21 2" xfId="1666" xr:uid="{619336A6-6473-4E26-A910-535BBF6ECFE3}"/>
    <cellStyle name="40% - Accent6 22" xfId="1667" xr:uid="{10C63BC4-4AD5-4F42-8349-CAD7D185728F}"/>
    <cellStyle name="40% - Accent6 22 2" xfId="1668" xr:uid="{1735888C-E7E9-4511-8CC9-DFDDABE6CBA9}"/>
    <cellStyle name="40% - Accent6 23" xfId="1669" xr:uid="{845EA952-C532-4D75-82DE-9BC6AAFFD1C2}"/>
    <cellStyle name="40% - Accent6 23 2" xfId="1670" xr:uid="{D19BCDE7-E9A8-46D0-9CDD-EC543ECA7859}"/>
    <cellStyle name="40% - Accent6 24" xfId="1671" xr:uid="{AFD455B1-D8F3-4965-82DE-AC575C9605FD}"/>
    <cellStyle name="40% - Accent6 24 2" xfId="1672" xr:uid="{B52DF4A0-25B2-466D-B537-AF1F3128A300}"/>
    <cellStyle name="40% - Accent6 25" xfId="1673" xr:uid="{3336AACC-DFE9-4293-B838-16B30C8D217A}"/>
    <cellStyle name="40% - Accent6 25 2" xfId="1674" xr:uid="{00F21ABA-6885-4AE3-909C-3AA9743E527D}"/>
    <cellStyle name="40% - Accent6 26" xfId="1675" xr:uid="{C22EF10A-984A-44C6-AAE6-3134EE7E50B2}"/>
    <cellStyle name="40% - Accent6 26 2" xfId="1676" xr:uid="{DDD05379-6A0C-4411-B25F-125F80099098}"/>
    <cellStyle name="40% - Accent6 27" xfId="1677" xr:uid="{DB8FF5DF-A7F5-4FAA-8497-96B6B41C3D69}"/>
    <cellStyle name="40% - Accent6 27 2" xfId="1678" xr:uid="{2F5619A0-6CB1-4904-81A2-DA59149FEE26}"/>
    <cellStyle name="40% - Accent6 28" xfId="1679" xr:uid="{4CB6EA41-02D8-4269-8E95-CFF411F71CC8}"/>
    <cellStyle name="40% - Accent6 28 2" xfId="1680" xr:uid="{DEAC67A1-DF8B-4B98-A9A3-0CD48A98D2DC}"/>
    <cellStyle name="40% - Accent6 29" xfId="1681" xr:uid="{A89F9B93-825B-4879-85E1-2B9681D55FDE}"/>
    <cellStyle name="40% - Accent6 29 2" xfId="1682" xr:uid="{C60A20EF-676B-4BFE-8778-425FCCDC3BE1}"/>
    <cellStyle name="40% - Accent6 3" xfId="1683" xr:uid="{A17746D2-BE1B-4D05-9D16-A5B2F92492A3}"/>
    <cellStyle name="40% - Accent6 3 2" xfId="1684" xr:uid="{50AFED60-47AB-4D2B-824F-2721CA444A13}"/>
    <cellStyle name="40% - Accent6 3 2 2" xfId="1685" xr:uid="{512C7D17-0AE3-4C79-B78F-D2BA4A1A5A56}"/>
    <cellStyle name="40% - Accent6 3 2 3" xfId="1686" xr:uid="{DBD778A0-1B30-4C77-862B-0BDA639FF7EE}"/>
    <cellStyle name="40% - Accent6 3 2 4" xfId="1687" xr:uid="{497AC867-E891-45D8-A100-E20B49684B8D}"/>
    <cellStyle name="40% - Accent6 3 3" xfId="1688" xr:uid="{70257496-4F11-41A3-B8E4-2C131A586470}"/>
    <cellStyle name="40% - Accent6 3 4" xfId="1689" xr:uid="{6E30F81E-01BD-41F1-B995-21433EB30885}"/>
    <cellStyle name="40% - Accent6 3 5" xfId="1690" xr:uid="{F48510AB-DB6D-4214-8839-E74728F54DAE}"/>
    <cellStyle name="40% - Accent6 30" xfId="1691" xr:uid="{FADE77D7-D78C-481C-84C2-3E1C3F5C7B1C}"/>
    <cellStyle name="40% - Accent6 30 2" xfId="1692" xr:uid="{A71881C6-6C40-499E-A669-E1830E299BDF}"/>
    <cellStyle name="40% - Accent6 31" xfId="1693" xr:uid="{53C5BD2F-4652-4831-BCFA-CE72A7D9D2EF}"/>
    <cellStyle name="40% - Accent6 31 2" xfId="1694" xr:uid="{3BD85D06-61FE-4D1A-B5C7-8B74F7AB35FF}"/>
    <cellStyle name="40% - Accent6 32" xfId="1695" xr:uid="{762F003D-A785-4FB3-9F0D-CC931418E4ED}"/>
    <cellStyle name="40% - Accent6 32 2" xfId="1696" xr:uid="{DA4706B2-1AC7-40FF-9DD3-E4BB204BA889}"/>
    <cellStyle name="40% - Accent6 33" xfId="1697" xr:uid="{D59C0EEF-672C-4F2C-9575-7BFA1582E9C2}"/>
    <cellStyle name="40% - Accent6 33 2" xfId="1698" xr:uid="{48296F0B-B904-4327-8529-50E548F42DA1}"/>
    <cellStyle name="40% - Accent6 34" xfId="1699" xr:uid="{9A7E59D0-5022-4D38-B146-F621B71AE6D0}"/>
    <cellStyle name="40% - Accent6 34 2" xfId="1700" xr:uid="{FDC4F266-A5EA-459C-90A2-62BCF86BF188}"/>
    <cellStyle name="40% - Accent6 35" xfId="1701" xr:uid="{868F03B0-1BB8-45D5-B3D0-B86F157B0FAD}"/>
    <cellStyle name="40% - Accent6 35 2" xfId="1702" xr:uid="{E49EE9EA-F595-44A1-BFE5-63EE1D7A59C2}"/>
    <cellStyle name="40% - Accent6 36" xfId="1703" xr:uid="{D5FD3325-B5BC-4F16-9EF4-674440FEFA34}"/>
    <cellStyle name="40% - Accent6 36 2" xfId="1704" xr:uid="{F221E949-9756-4361-A1D2-746B72F1B7AE}"/>
    <cellStyle name="40% - Accent6 37" xfId="1705" xr:uid="{39BA7945-67FA-4847-94E6-C91F4716E053}"/>
    <cellStyle name="40% - Accent6 37 2" xfId="1706" xr:uid="{B1460A73-C41C-423B-A9FB-E98F5B28FCD2}"/>
    <cellStyle name="40% - Accent6 38" xfId="1707" xr:uid="{18BEBA54-CD6F-40B1-8C91-035DB3B67BD3}"/>
    <cellStyle name="40% - Accent6 38 2" xfId="1708" xr:uid="{A95373B5-C785-41B4-B624-318E953F840C}"/>
    <cellStyle name="40% - Accent6 39" xfId="1709" xr:uid="{179F54A4-05AB-4D96-8716-CFC519E1B83A}"/>
    <cellStyle name="40% - Accent6 39 2" xfId="1710" xr:uid="{3C2CFD44-A3F9-4D78-B965-1CB71592982F}"/>
    <cellStyle name="40% - Accent6 4" xfId="1711" xr:uid="{0C0A9491-97BE-4BF5-9E3C-DD346979747D}"/>
    <cellStyle name="40% - Accent6 4 2" xfId="1712" xr:uid="{AA5AC2AD-F72F-4688-BA96-FBB4101407C3}"/>
    <cellStyle name="40% - Accent6 4 2 2" xfId="1713" xr:uid="{175C1B3D-FEBA-450B-8940-ADF23C4FA67C}"/>
    <cellStyle name="40% - Accent6 4 3" xfId="1714" xr:uid="{DD16144E-575B-40C2-84EB-B273769F2CB0}"/>
    <cellStyle name="40% - Accent6 4 4" xfId="1715" xr:uid="{A9BC4218-3017-4947-A3A2-7547F448B307}"/>
    <cellStyle name="40% - Accent6 40" xfId="1716" xr:uid="{5DCA7671-5463-489C-9DC9-01B14D086FB8}"/>
    <cellStyle name="40% - Accent6 40 2" xfId="1717" xr:uid="{F5A8D321-7003-4D87-BC38-0FFB69D13E50}"/>
    <cellStyle name="40% - Accent6 41" xfId="1718" xr:uid="{F673B945-27FD-4530-B657-6E314D16E71B}"/>
    <cellStyle name="40% - Accent6 41 2" xfId="1719" xr:uid="{40354C6A-7CE1-48E2-A04E-E9CE5EA31E3D}"/>
    <cellStyle name="40% - Accent6 42" xfId="1720" xr:uid="{14F9FD4A-D0EE-4861-8226-1073AF3B8318}"/>
    <cellStyle name="40% - Accent6 42 2" xfId="1721" xr:uid="{AE8E411C-DAF0-4B5E-B6FA-7576123E215F}"/>
    <cellStyle name="40% - Accent6 43" xfId="1722" xr:uid="{BA274765-446D-4EF2-8B34-4B4239FBBC81}"/>
    <cellStyle name="40% - Accent6 43 2" xfId="1723" xr:uid="{63F1303B-5A67-46EE-AFB8-B24007F67FDA}"/>
    <cellStyle name="40% - Accent6 44" xfId="1724" xr:uid="{9C8DA8FF-CB51-449D-B717-337EB1B053AA}"/>
    <cellStyle name="40% - Accent6 44 2" xfId="1725" xr:uid="{0EF8863F-9816-49A6-A8F2-74D42D9B5EC6}"/>
    <cellStyle name="40% - Accent6 5" xfId="1726" xr:uid="{3A6EA65F-321B-4101-8904-715C62B0573F}"/>
    <cellStyle name="40% - Accent6 5 2" xfId="1727" xr:uid="{10004BB7-416B-438C-82B2-D002D656B902}"/>
    <cellStyle name="40% - Accent6 5 2 2" xfId="1728" xr:uid="{C04376FA-42FF-458C-AA33-EF6FA5DDB9DA}"/>
    <cellStyle name="40% - Accent6 5 3" xfId="1729" xr:uid="{1C54621A-0524-46A2-9950-E5FB710B8A17}"/>
    <cellStyle name="40% - Accent6 5 4" xfId="1730" xr:uid="{27E1C205-3F3F-42F7-B0B5-D97211407A2C}"/>
    <cellStyle name="40% - Accent6 6" xfId="1731" xr:uid="{FBF079DF-ED4B-4BB5-838C-AEFC1A3F761B}"/>
    <cellStyle name="40% - Accent6 6 2" xfId="1732" xr:uid="{AABBE75A-0864-473A-BBF7-20D3DA962717}"/>
    <cellStyle name="40% - Accent6 6 2 2" xfId="1733" xr:uid="{0B42223C-6D05-4E6B-A702-336BE26ADBE2}"/>
    <cellStyle name="40% - Accent6 6 3" xfId="1734" xr:uid="{CA32B39C-7329-42A2-9356-412E7F270AB3}"/>
    <cellStyle name="40% - Accent6 6 4" xfId="1735" xr:uid="{47C2B406-D944-4125-9F7D-5C258A79FDCB}"/>
    <cellStyle name="40% - Accent6 7" xfId="1736" xr:uid="{88D10DCA-4954-4376-989A-6DA196AD7588}"/>
    <cellStyle name="40% - Accent6 7 2" xfId="1737" xr:uid="{EBF119EB-97F0-4523-9FEE-D672E7597092}"/>
    <cellStyle name="40% - Accent6 7 2 2" xfId="1738" xr:uid="{6A4AA589-3615-42C9-AAB5-2C02B9DA165B}"/>
    <cellStyle name="40% - Accent6 7 3" xfId="1739" xr:uid="{672790DF-2CCE-4BAC-9B51-A626DD6A26AE}"/>
    <cellStyle name="40% - Accent6 7 4" xfId="1740" xr:uid="{443005D6-4D97-4E9A-B3F1-35CEBF86F8EE}"/>
    <cellStyle name="40% - Accent6 8" xfId="1741" xr:uid="{BEE092E2-0413-4F96-9222-FE7278424043}"/>
    <cellStyle name="40% - Accent6 8 2" xfId="1742" xr:uid="{056204BD-6B07-4015-932C-8AB367E257E2}"/>
    <cellStyle name="40% - Accent6 8 2 2" xfId="1743" xr:uid="{F59D20E0-929E-451F-871F-9DFDFE5D5EF5}"/>
    <cellStyle name="40% - Accent6 8 3" xfId="1744" xr:uid="{322835F0-0B54-4760-8571-74EDACF3B967}"/>
    <cellStyle name="40% - Accent6 8 4" xfId="1745" xr:uid="{AFAD9CFC-910E-4577-B7E1-9CBD160DBCB3}"/>
    <cellStyle name="40% - Accent6 9" xfId="1746" xr:uid="{85122265-92C4-4338-A63B-4F3427D8A636}"/>
    <cellStyle name="40% - Accent6 9 2" xfId="1747" xr:uid="{7320FB81-C8F4-4B27-8BEA-BE9D69535C52}"/>
    <cellStyle name="40% - Accent6 9 2 2" xfId="1748" xr:uid="{F025A0C9-6305-4E3E-9655-2AC4852FC2DA}"/>
    <cellStyle name="40% - Accent6 9 3" xfId="1749" xr:uid="{23CE2DDD-5C36-4029-9A9B-E2DB8BC56DB2}"/>
    <cellStyle name="40% - Akzent1" xfId="1750" xr:uid="{B5D522D8-FEA7-4289-B2BC-CB6D5EC7F9A9}"/>
    <cellStyle name="40% - Akzent1 2" xfId="1751" xr:uid="{7E971FB3-4AA5-4941-BB3A-C2BE6ADD2A77}"/>
    <cellStyle name="40% - Akzent2" xfId="1752" xr:uid="{124894EE-3446-4371-98C8-6FE5A02E544C}"/>
    <cellStyle name="40% - Akzent2 2" xfId="1753" xr:uid="{EF9CDA81-2BF8-4178-9D91-F687C55372A2}"/>
    <cellStyle name="40% - Akzent3" xfId="1754" xr:uid="{68555A00-AD66-4D68-8091-3955105B47C0}"/>
    <cellStyle name="40% - Akzent3 2" xfId="1755" xr:uid="{E0CB497B-EFD2-446B-AA93-A70186402680}"/>
    <cellStyle name="40% - Akzent4" xfId="1756" xr:uid="{620164A8-30DD-48F3-B196-162E7573ABD3}"/>
    <cellStyle name="40% - Akzent4 2" xfId="1757" xr:uid="{C49385AE-7371-442F-A6D9-4C909378DE0A}"/>
    <cellStyle name="40% - Akzent5" xfId="1758" xr:uid="{D9FE1B0A-F34F-4C8B-81DA-BC60D7C5E5CB}"/>
    <cellStyle name="40% - Akzent5 2" xfId="1759" xr:uid="{BA625EDA-1CFE-4ACE-AD0E-7AED726B30DE}"/>
    <cellStyle name="40% - Akzent6" xfId="1760" xr:uid="{7FD37FD6-A185-4EA5-A451-628B911596E8}"/>
    <cellStyle name="40% - Akzent6 2" xfId="1761" xr:uid="{4006BC1A-4815-431B-A7B1-BED344FEFBAB}"/>
    <cellStyle name="5x indented GHG Textfiels" xfId="1762" xr:uid="{B3F958A8-7D4D-4C4E-98D6-C40CCE82A7FB}"/>
    <cellStyle name="60% - Accent1 10" xfId="1763" xr:uid="{3528EC10-885D-44A3-A74E-FB8CC17EC3FE}"/>
    <cellStyle name="60% - Accent1 10 2" xfId="1764" xr:uid="{71A76731-801D-4315-BD90-59BF491C3F7B}"/>
    <cellStyle name="60% - Accent1 11" xfId="1765" xr:uid="{75A3DC64-1B60-4E6A-AD0B-EEA7DBCDFF47}"/>
    <cellStyle name="60% - Accent1 11 2" xfId="1766" xr:uid="{693DD0A1-1550-4BEF-B45E-CB1A2483EB2D}"/>
    <cellStyle name="60% - Accent1 12" xfId="1767" xr:uid="{722999E4-F7FA-4629-BDBF-DFD7A6AF01CF}"/>
    <cellStyle name="60% - Accent1 12 2" xfId="1768" xr:uid="{47DEF6F0-0959-46F5-BDD2-0B77AF4B52E8}"/>
    <cellStyle name="60% - Accent1 13" xfId="1769" xr:uid="{D0F620C6-6422-4F76-8169-6819ABF8CC64}"/>
    <cellStyle name="60% - Accent1 13 2" xfId="1770" xr:uid="{42A50C60-499B-4226-BFE2-007E460698F9}"/>
    <cellStyle name="60% - Accent1 14" xfId="1771" xr:uid="{655F7262-2AAE-42FC-A3E0-3F863305E452}"/>
    <cellStyle name="60% - Accent1 14 2" xfId="1772" xr:uid="{434D9702-73E8-42D1-9BC9-3F3EB3C304FD}"/>
    <cellStyle name="60% - Accent1 15" xfId="1773" xr:uid="{5ADD6480-C295-40A6-AF78-EAD5E48DE35E}"/>
    <cellStyle name="60% - Accent1 15 2" xfId="1774" xr:uid="{2B90EE9C-FDCF-4FE4-B479-8FFDD30C3338}"/>
    <cellStyle name="60% - Accent1 16" xfId="1775" xr:uid="{DB2F005F-B68D-44DE-A879-CCC5FDF36841}"/>
    <cellStyle name="60% - Accent1 16 2" xfId="1776" xr:uid="{79778ACB-2A0B-4A1A-A4F1-CE071637AD35}"/>
    <cellStyle name="60% - Accent1 17" xfId="1777" xr:uid="{219459D6-51BD-46C6-B737-AE14F1EBF040}"/>
    <cellStyle name="60% - Accent1 17 2" xfId="1778" xr:uid="{98CBB746-AFC7-460D-9F92-623E8632E074}"/>
    <cellStyle name="60% - Accent1 18" xfId="1779" xr:uid="{A068D4AE-3149-4C50-84E0-1B9C44BE2A94}"/>
    <cellStyle name="60% - Accent1 18 2" xfId="1780" xr:uid="{220F8403-F4FB-4E92-B0E1-C2DAF3E014E4}"/>
    <cellStyle name="60% - Accent1 19" xfId="1781" xr:uid="{12C0EF8B-36AD-4178-9CD7-275ABA6843E6}"/>
    <cellStyle name="60% - Accent1 19 2" xfId="1782" xr:uid="{17D94AE7-738E-4F72-93C9-67CE920BE202}"/>
    <cellStyle name="60% - Accent1 2" xfId="1783" xr:uid="{272F20AA-7005-4A52-ABF2-5C925E021D1B}"/>
    <cellStyle name="60% - Accent1 2 10" xfId="1784" xr:uid="{BF046925-AB50-4CB3-893C-B946FB54DD5F}"/>
    <cellStyle name="60% - Accent1 2 10 2" xfId="1785" xr:uid="{C561336C-7519-4433-9F25-4D25034FCFC4}"/>
    <cellStyle name="60% - Accent1 2 11" xfId="1786" xr:uid="{58FB438D-40B5-4D52-B533-816A20F42237}"/>
    <cellStyle name="60% - Accent1 2 11 2" xfId="1787" xr:uid="{4BFA88F1-357E-4B8A-A9C7-06EFBDD3B6F3}"/>
    <cellStyle name="60% - Accent1 2 12" xfId="1788" xr:uid="{0B057CAF-02CC-46F1-82A1-DDD233AB5C70}"/>
    <cellStyle name="60% - Accent1 2 2" xfId="1789" xr:uid="{22ED13D8-E887-4142-BB9D-486CCFAE4CE0}"/>
    <cellStyle name="60% - Accent1 2 2 2" xfId="1790" xr:uid="{3C6EA123-0E85-4B5F-B1B9-F52E882A5C18}"/>
    <cellStyle name="60% - Accent1 2 3" xfId="1791" xr:uid="{D0AD9FF4-7D82-4771-9ED4-E7142B7625F4}"/>
    <cellStyle name="60% - Accent1 2 3 2" xfId="1792" xr:uid="{5009FC04-A0ED-494F-A3E2-AB85D6A1C298}"/>
    <cellStyle name="60% - Accent1 2 4" xfId="1793" xr:uid="{531F5F80-4885-46FA-B5EE-B2D6566A150D}"/>
    <cellStyle name="60% - Accent1 2 4 2" xfId="1794" xr:uid="{952960A5-ADCA-47D0-BC53-E2BAD5E7F7D1}"/>
    <cellStyle name="60% - Accent1 2 5" xfId="1795" xr:uid="{3ED36C6B-DD35-4AB3-AD67-AB41F5F7AE4D}"/>
    <cellStyle name="60% - Accent1 2 5 2" xfId="1796" xr:uid="{6CEBDE71-A46D-4255-8334-ADBF1F1B3AD3}"/>
    <cellStyle name="60% - Accent1 2 6" xfId="1797" xr:uid="{2988C5A9-B582-4CFC-AC3B-9115C598F5F7}"/>
    <cellStyle name="60% - Accent1 2 6 2" xfId="1798" xr:uid="{E5C713CA-1697-4035-904C-633CE298F350}"/>
    <cellStyle name="60% - Accent1 2 7" xfId="1799" xr:uid="{FFA81C0F-A391-465B-88AA-6A353089A28D}"/>
    <cellStyle name="60% - Accent1 2 7 2" xfId="1800" xr:uid="{DC87CB8C-B270-475C-A7D0-030ED0D63E1B}"/>
    <cellStyle name="60% - Accent1 2 8" xfId="1801" xr:uid="{65EE6F87-9C5F-4D33-A908-99DCE3475DF0}"/>
    <cellStyle name="60% - Accent1 2 8 2" xfId="1802" xr:uid="{E836430D-2678-4EF4-A386-0FFDD9579C39}"/>
    <cellStyle name="60% - Accent1 2 9" xfId="1803" xr:uid="{D7C21AE5-51D2-45A4-9ACC-536D70087D82}"/>
    <cellStyle name="60% - Accent1 2 9 2" xfId="1804" xr:uid="{0B60B303-D53C-4531-B2CD-062B6B7B152B}"/>
    <cellStyle name="60% - Accent1 20" xfId="1805" xr:uid="{769CAB62-9A0F-496C-B040-6A8D95FF5728}"/>
    <cellStyle name="60% - Accent1 20 2" xfId="1806" xr:uid="{B5D7EF3D-6097-488F-8E62-4E88DC690D56}"/>
    <cellStyle name="60% - Accent1 21" xfId="1807" xr:uid="{D717D4B8-EB12-4940-9F38-44F5BF22CE64}"/>
    <cellStyle name="60% - Accent1 21 2" xfId="1808" xr:uid="{13C722C4-7FE2-46E1-A29B-BCFD2156BB9E}"/>
    <cellStyle name="60% - Accent1 22" xfId="1809" xr:uid="{D830809E-4DD2-4C91-99CD-C0925D35DBE1}"/>
    <cellStyle name="60% - Accent1 22 2" xfId="1810" xr:uid="{365CFA34-C50B-46E3-ACC5-D190D0576ECB}"/>
    <cellStyle name="60% - Accent1 23" xfId="1811" xr:uid="{4BF0C2DC-CF7C-41DE-999E-087B96D9444D}"/>
    <cellStyle name="60% - Accent1 23 2" xfId="1812" xr:uid="{1EBEBA2D-5094-47A8-BD78-91E381915F6D}"/>
    <cellStyle name="60% - Accent1 24" xfId="1813" xr:uid="{A3274165-0BFC-47DE-A1D1-32EBCC0696E5}"/>
    <cellStyle name="60% - Accent1 24 2" xfId="1814" xr:uid="{3EE2F07F-364A-48FC-8B52-1FCBF633BC34}"/>
    <cellStyle name="60% - Accent1 25" xfId="1815" xr:uid="{BE1775BD-11E4-4A7B-9C5A-0DF3D9DF051B}"/>
    <cellStyle name="60% - Accent1 25 2" xfId="1816" xr:uid="{37A483D4-BD71-4827-8A06-6A148925C417}"/>
    <cellStyle name="60% - Accent1 26" xfId="1817" xr:uid="{A8E8A833-1C83-467A-AF44-A151E74567B9}"/>
    <cellStyle name="60% - Accent1 26 2" xfId="1818" xr:uid="{F4144C53-1C01-49DF-B2C8-B45AE0EDF179}"/>
    <cellStyle name="60% - Accent1 27" xfId="1819" xr:uid="{047D13A5-9D9F-4B9E-85BD-E83B10930646}"/>
    <cellStyle name="60% - Accent1 27 2" xfId="1820" xr:uid="{E05721F9-0225-4E5D-B114-248C679846A5}"/>
    <cellStyle name="60% - Accent1 28" xfId="1821" xr:uid="{244E669E-1222-4FD4-B6FF-0435AE2CE3B1}"/>
    <cellStyle name="60% - Accent1 28 2" xfId="1822" xr:uid="{25D6077D-D643-401E-8CC5-71D7CE6676A7}"/>
    <cellStyle name="60% - Accent1 29" xfId="1823" xr:uid="{95195EAC-09F9-4CF5-925C-D4419029A893}"/>
    <cellStyle name="60% - Accent1 29 2" xfId="1824" xr:uid="{40AC48D8-FA16-4EF8-A4D4-6A7FC755EBDD}"/>
    <cellStyle name="60% - Accent1 3" xfId="1825" xr:uid="{C463ABA6-5156-4B71-837C-3857A5F9FAD9}"/>
    <cellStyle name="60% - Accent1 3 2" xfId="1826" xr:uid="{3D0F2D03-A664-4A46-9074-21F1CA1F873C}"/>
    <cellStyle name="60% - Accent1 3 2 2" xfId="1827" xr:uid="{F44BBD78-4680-4CD9-8AE3-608EBC80422F}"/>
    <cellStyle name="60% - Accent1 3 2 3" xfId="1828" xr:uid="{0029803B-27BD-4965-9CA0-C29B4E6A0834}"/>
    <cellStyle name="60% - Accent1 3 2 4" xfId="1829" xr:uid="{FD6B2066-0174-47D5-B906-37E151B3A454}"/>
    <cellStyle name="60% - Accent1 3 3" xfId="1830" xr:uid="{C092477D-B428-4295-BDE9-CA3568B0EEBC}"/>
    <cellStyle name="60% - Accent1 3 4" xfId="1831" xr:uid="{2AF10CA5-58C2-49CE-988B-FFD8A7A1CC21}"/>
    <cellStyle name="60% - Accent1 3 5" xfId="1832" xr:uid="{F7FB2831-1C8F-46CC-8DB6-4595B90D6051}"/>
    <cellStyle name="60% - Accent1 30" xfId="1833" xr:uid="{E4731679-2B06-4CB4-88F0-9ABC125BF1DC}"/>
    <cellStyle name="60% - Accent1 30 2" xfId="1834" xr:uid="{1967C01A-D45C-48D0-A94C-4E84E6FE47A4}"/>
    <cellStyle name="60% - Accent1 31" xfId="1835" xr:uid="{09629CE7-162A-4F22-B02C-49FA3959197E}"/>
    <cellStyle name="60% - Accent1 31 2" xfId="1836" xr:uid="{DA1BC523-7BA8-408A-BFD4-D5706E9A66D1}"/>
    <cellStyle name="60% - Accent1 32" xfId="1837" xr:uid="{99EB60A0-8CB3-4DBF-9311-F45218E12249}"/>
    <cellStyle name="60% - Accent1 32 2" xfId="1838" xr:uid="{86676271-1738-4AB1-AFF3-5EF46EF8C5A4}"/>
    <cellStyle name="60% - Accent1 33" xfId="1839" xr:uid="{AFBCCF08-B5CF-409E-814C-11929CD8F35F}"/>
    <cellStyle name="60% - Accent1 33 2" xfId="1840" xr:uid="{2C11CAC0-9186-4743-9D4F-CF73339F5686}"/>
    <cellStyle name="60% - Accent1 34" xfId="1841" xr:uid="{698C6815-DEA0-4E26-BBB2-9E51B77D4D19}"/>
    <cellStyle name="60% - Accent1 34 2" xfId="1842" xr:uid="{B3D3B117-DCFA-47A0-B4D1-FD451C67C6EC}"/>
    <cellStyle name="60% - Accent1 35" xfId="1843" xr:uid="{4A7D3725-EC26-48CE-8329-6C565586BD01}"/>
    <cellStyle name="60% - Accent1 35 2" xfId="1844" xr:uid="{772D4F60-CD2A-468B-91DE-7B48CD34809D}"/>
    <cellStyle name="60% - Accent1 36" xfId="1845" xr:uid="{96C22DD9-FAEF-405C-8FD6-3F2D1DFF7E24}"/>
    <cellStyle name="60% - Accent1 36 2" xfId="1846" xr:uid="{C4759C9C-30C6-437C-8C7D-8CED81EA6D5C}"/>
    <cellStyle name="60% - Accent1 37" xfId="1847" xr:uid="{044AB970-5600-47E0-A615-11A771FE0D6E}"/>
    <cellStyle name="60% - Accent1 37 2" xfId="1848" xr:uid="{2F5375A6-44B7-4A1B-99E1-5B0791470EE0}"/>
    <cellStyle name="60% - Accent1 38" xfId="1849" xr:uid="{D2C66F77-9AD2-4082-A013-F0D369ECA918}"/>
    <cellStyle name="60% - Accent1 38 2" xfId="1850" xr:uid="{62F3F76C-F3F4-41AE-9965-10B190014AAC}"/>
    <cellStyle name="60% - Accent1 39" xfId="1851" xr:uid="{94F1E03F-6E36-427E-BBB5-E5D0FF4C0B92}"/>
    <cellStyle name="60% - Accent1 39 2" xfId="1852" xr:uid="{45B449B0-4643-45FF-8862-934BCAA008A6}"/>
    <cellStyle name="60% - Accent1 4" xfId="1853" xr:uid="{19B0084D-D64E-4B81-9EEA-38096B0E758D}"/>
    <cellStyle name="60% - Accent1 4 2" xfId="1854" xr:uid="{E81DC61F-F43D-44D3-A4CA-1FA98E81C9E8}"/>
    <cellStyle name="60% - Accent1 4 2 2" xfId="1855" xr:uid="{CEBF7923-FBE7-4880-B670-CAE1A6A070D9}"/>
    <cellStyle name="60% - Accent1 4 3" xfId="1856" xr:uid="{659A9CC1-B1A5-480E-AE0A-FAE778EC50D0}"/>
    <cellStyle name="60% - Accent1 40" xfId="1857" xr:uid="{BFE25C75-71CF-48EB-94E9-F7B0404681AE}"/>
    <cellStyle name="60% - Accent1 40 2" xfId="1858" xr:uid="{711358FD-16DB-4217-92C9-271D27278096}"/>
    <cellStyle name="60% - Accent1 41" xfId="1859" xr:uid="{B54F8D81-6435-4CC2-869D-38061DD376E1}"/>
    <cellStyle name="60% - Accent1 41 2" xfId="1860" xr:uid="{CF7045DD-0D69-4924-8754-A2DFD4FCBFBE}"/>
    <cellStyle name="60% - Accent1 42" xfId="1861" xr:uid="{427E9EE1-E3A5-462B-B774-EBDB84CDF023}"/>
    <cellStyle name="60% - Accent1 42 2" xfId="1862" xr:uid="{6D644CE4-6A51-47AE-85EB-CC69339837B0}"/>
    <cellStyle name="60% - Accent1 43" xfId="1863" xr:uid="{1EC965C0-40F5-4EC8-9E7C-212FCBD626F6}"/>
    <cellStyle name="60% - Accent1 43 2" xfId="1864" xr:uid="{8018217B-54F7-493B-A851-7F9B859F5CA7}"/>
    <cellStyle name="60% - Accent1 44" xfId="1865" xr:uid="{71CE06BC-5532-42E9-AAB5-0CAF2181386D}"/>
    <cellStyle name="60% - Accent1 44 2" xfId="1866" xr:uid="{F6834160-CEDE-4206-B0AF-905ECFBC5729}"/>
    <cellStyle name="60% - Accent1 5" xfId="1867" xr:uid="{2164334A-F332-478E-987D-08D4B65CBD8C}"/>
    <cellStyle name="60% - Accent1 5 2" xfId="1868" xr:uid="{1970A303-7D26-441D-A6B4-D085C6AF5523}"/>
    <cellStyle name="60% - Accent1 5 2 2" xfId="1869" xr:uid="{75B3BEE7-4809-4D3F-AE88-208276B1A1BF}"/>
    <cellStyle name="60% - Accent1 5 3" xfId="1870" xr:uid="{AA6CA0A3-0326-4538-8794-5DF9B853A698}"/>
    <cellStyle name="60% - Accent1 6" xfId="1871" xr:uid="{26EC612D-ED22-4DD6-ABEF-60676CA5B989}"/>
    <cellStyle name="60% - Accent1 6 2" xfId="1872" xr:uid="{60BB9024-7C6F-4B40-AF49-37F39DD27CCC}"/>
    <cellStyle name="60% - Accent1 6 2 2" xfId="1873" xr:uid="{3603E49C-52D5-4796-A321-2781FF6CB3EA}"/>
    <cellStyle name="60% - Accent1 6 3" xfId="1874" xr:uid="{9085B3C7-BD66-4C55-B76F-7A9361EA75D0}"/>
    <cellStyle name="60% - Accent1 7" xfId="1875" xr:uid="{0C4EDF4F-21F5-40F8-B12C-D643C7EC116D}"/>
    <cellStyle name="60% - Accent1 7 2" xfId="1876" xr:uid="{90B9C477-506B-472C-8835-E3A6F6E3DF64}"/>
    <cellStyle name="60% - Accent1 8" xfId="1877" xr:uid="{B2DC04DC-08A4-435C-9E99-540250EB1127}"/>
    <cellStyle name="60% - Accent1 8 2" xfId="1878" xr:uid="{8F582D3F-E300-45DE-89C9-5E0CBC834FBE}"/>
    <cellStyle name="60% - Accent1 9" xfId="1879" xr:uid="{448BC2CA-23F3-4168-A2F8-5122A56B7B38}"/>
    <cellStyle name="60% - Accent1 9 2" xfId="1880" xr:uid="{567786D4-04C0-48C8-88DC-0EC141D5F7E8}"/>
    <cellStyle name="60% - Accent2 10" xfId="1881" xr:uid="{A85D0E1F-8FD6-4968-9790-684F20D59AAD}"/>
    <cellStyle name="60% - Accent2 10 2" xfId="1882" xr:uid="{DC38C9CC-F068-40C7-9F69-7E1A325BA6CB}"/>
    <cellStyle name="60% - Accent2 11" xfId="1883" xr:uid="{95749DC8-4344-4B0C-936F-EE9EBF5D05B6}"/>
    <cellStyle name="60% - Accent2 11 2" xfId="1884" xr:uid="{011E5DCC-2E93-47EC-BE22-98B8E57B9165}"/>
    <cellStyle name="60% - Accent2 12" xfId="1885" xr:uid="{EF6E1F8A-CCCA-4958-A15D-38EDBB7479E3}"/>
    <cellStyle name="60% - Accent2 12 2" xfId="1886" xr:uid="{34BDAE31-DB95-426E-973B-D763C4DD7931}"/>
    <cellStyle name="60% - Accent2 13" xfId="1887" xr:uid="{7D9C81D4-5AF2-4666-8AB7-CE11A97D1215}"/>
    <cellStyle name="60% - Accent2 13 2" xfId="1888" xr:uid="{E68D0425-FE83-4251-944E-C8F90295E371}"/>
    <cellStyle name="60% - Accent2 14" xfId="1889" xr:uid="{3A64AA4B-D935-4AD4-8303-D569727BC96E}"/>
    <cellStyle name="60% - Accent2 14 2" xfId="1890" xr:uid="{C886203E-98C4-4E73-92C1-C8C090FFE690}"/>
    <cellStyle name="60% - Accent2 15" xfId="1891" xr:uid="{F3EB37AB-75EA-4BD2-A376-F559CEDBCDB7}"/>
    <cellStyle name="60% - Accent2 15 2" xfId="1892" xr:uid="{6E5AB2C2-A402-46CB-8117-4863EC3E0D94}"/>
    <cellStyle name="60% - Accent2 16" xfId="1893" xr:uid="{D2FEEAB1-1851-4D3D-BB72-678E07E905BC}"/>
    <cellStyle name="60% - Accent2 16 2" xfId="1894" xr:uid="{A026B629-CE2D-46B6-9255-1AACB2B16395}"/>
    <cellStyle name="60% - Accent2 17" xfId="1895" xr:uid="{73A0D66E-1DC2-4911-AB57-5F03CA99605F}"/>
    <cellStyle name="60% - Accent2 17 2" xfId="1896" xr:uid="{3D373E92-692D-48BB-A506-A4BE4E8431E3}"/>
    <cellStyle name="60% - Accent2 18" xfId="1897" xr:uid="{0B955B72-1DF9-45C1-977D-A45EFBD647D4}"/>
    <cellStyle name="60% - Accent2 18 2" xfId="1898" xr:uid="{8D670865-F56C-45C5-8270-3457A2753B6C}"/>
    <cellStyle name="60% - Accent2 19" xfId="1899" xr:uid="{FA6C26C2-6847-42E9-999B-749940C0E934}"/>
    <cellStyle name="60% - Accent2 19 2" xfId="1900" xr:uid="{4A54EEBB-9646-4571-913E-3374681F485C}"/>
    <cellStyle name="60% - Accent2 2" xfId="1901" xr:uid="{B534C091-3940-4084-825B-91E858E88537}"/>
    <cellStyle name="60% - Accent2 2 10" xfId="1902" xr:uid="{7B7AB544-86FA-490D-B82F-E408554466B4}"/>
    <cellStyle name="60% - Accent2 2 10 2" xfId="1903" xr:uid="{037112B8-3282-4166-BC76-64FEC7B93045}"/>
    <cellStyle name="60% - Accent2 2 11" xfId="1904" xr:uid="{2C6A136F-7807-43E7-9F76-38AFA49A184E}"/>
    <cellStyle name="60% - Accent2 2 11 2" xfId="1905" xr:uid="{F262ECDB-4EA5-4DD8-AD07-E888C05A9897}"/>
    <cellStyle name="60% - Accent2 2 12" xfId="1906" xr:uid="{BA8596D0-CE85-443C-8650-14CC63CF9D4C}"/>
    <cellStyle name="60% - Accent2 2 2" xfId="1907" xr:uid="{7566B0F7-FFD3-4332-AC95-214601117FD8}"/>
    <cellStyle name="60% - Accent2 2 2 2" xfId="1908" xr:uid="{0675443B-63DE-4B9D-82B5-BD1237F2F691}"/>
    <cellStyle name="60% - Accent2 2 3" xfId="1909" xr:uid="{1248ECD1-96AE-428A-874F-E583431773B0}"/>
    <cellStyle name="60% - Accent2 2 3 2" xfId="1910" xr:uid="{99879EC3-DAD8-481F-8D7E-E71E82643FF9}"/>
    <cellStyle name="60% - Accent2 2 4" xfId="1911" xr:uid="{497095CB-BB75-4B9D-B68E-C10286A27D70}"/>
    <cellStyle name="60% - Accent2 2 4 2" xfId="1912" xr:uid="{996AC2AA-4A8E-4B81-AEC3-DD03DA244991}"/>
    <cellStyle name="60% - Accent2 2 5" xfId="1913" xr:uid="{E829155D-CFB6-4E21-99AE-B23BEED5871E}"/>
    <cellStyle name="60% - Accent2 2 5 2" xfId="1914" xr:uid="{C2628E0D-35C7-482D-BCC0-18EA024B77CA}"/>
    <cellStyle name="60% - Accent2 2 6" xfId="1915" xr:uid="{BE4DCD13-026F-4549-8FF4-C94AE08BDD9D}"/>
    <cellStyle name="60% - Accent2 2 6 2" xfId="1916" xr:uid="{41B709EB-3EF0-45D3-A54C-7C941926F876}"/>
    <cellStyle name="60% - Accent2 2 7" xfId="1917" xr:uid="{1F00BDC7-7805-42AB-871B-97E1C3C6F2E9}"/>
    <cellStyle name="60% - Accent2 2 7 2" xfId="1918" xr:uid="{D49B23A6-110E-4A2F-8E0E-62A67671D511}"/>
    <cellStyle name="60% - Accent2 2 8" xfId="1919" xr:uid="{6D07C507-1ED8-4B46-AC31-C01D2D71EF63}"/>
    <cellStyle name="60% - Accent2 2 8 2" xfId="1920" xr:uid="{2562D3D9-D695-4DF2-9DC9-12FA56297285}"/>
    <cellStyle name="60% - Accent2 2 9" xfId="1921" xr:uid="{B1D6972B-BB30-4FE4-84BB-830E62B205D9}"/>
    <cellStyle name="60% - Accent2 2 9 2" xfId="1922" xr:uid="{FA0791AD-8F6B-4D8B-8068-11E186F8CF73}"/>
    <cellStyle name="60% - Accent2 20" xfId="1923" xr:uid="{4D99212B-096E-4E88-BB21-56D5E49F92E7}"/>
    <cellStyle name="60% - Accent2 20 2" xfId="1924" xr:uid="{8D5CC079-48B0-4498-9885-275087686836}"/>
    <cellStyle name="60% - Accent2 21" xfId="1925" xr:uid="{A019A72B-0F99-4BA3-9A1E-00D82B3A6EF9}"/>
    <cellStyle name="60% - Accent2 21 2" xfId="1926" xr:uid="{55179C26-8E7B-4C95-A02F-37D86B10446E}"/>
    <cellStyle name="60% - Accent2 22" xfId="1927" xr:uid="{2C543E7D-C0D2-4EE3-BA79-0A03FF6797CA}"/>
    <cellStyle name="60% - Accent2 22 2" xfId="1928" xr:uid="{B1C00AF7-E09F-4BCB-A927-0ACD461619EC}"/>
    <cellStyle name="60% - Accent2 23" xfId="1929" xr:uid="{198DEAE9-A45B-4863-94DB-8F1979319C3C}"/>
    <cellStyle name="60% - Accent2 23 2" xfId="1930" xr:uid="{BCF034C7-1890-4039-ADD4-DAB7D1BE916E}"/>
    <cellStyle name="60% - Accent2 24" xfId="1931" xr:uid="{7ADCD189-0289-4650-A3A4-BAE8A1A411CA}"/>
    <cellStyle name="60% - Accent2 24 2" xfId="1932" xr:uid="{9657AC4B-52E4-4465-B466-2A695B8E34DE}"/>
    <cellStyle name="60% - Accent2 25" xfId="1933" xr:uid="{9C04A7B7-AF71-4DCD-AF68-5D92B6FF808E}"/>
    <cellStyle name="60% - Accent2 25 2" xfId="1934" xr:uid="{D817613D-B04A-43FA-83F3-4D4603268E61}"/>
    <cellStyle name="60% - Accent2 26" xfId="1935" xr:uid="{0DA92D6D-66C6-44B9-973F-99F3352FB149}"/>
    <cellStyle name="60% - Accent2 26 2" xfId="1936" xr:uid="{D8F7346D-2766-414E-8B46-8B33F0F2B3C9}"/>
    <cellStyle name="60% - Accent2 27" xfId="1937" xr:uid="{4B2F1BEF-C9B1-413D-8E57-0171A7308765}"/>
    <cellStyle name="60% - Accent2 27 2" xfId="1938" xr:uid="{0BC3B4A2-F054-45B2-817C-84CA94D0E7FF}"/>
    <cellStyle name="60% - Accent2 28" xfId="1939" xr:uid="{F2FDED9A-30D2-4DF4-B93B-50F6BBBE8763}"/>
    <cellStyle name="60% - Accent2 28 2" xfId="1940" xr:uid="{8FB11C0E-937A-4392-8055-F4777848D748}"/>
    <cellStyle name="60% - Accent2 29" xfId="1941" xr:uid="{8814C6CF-B646-4A9B-B657-81D359E2683C}"/>
    <cellStyle name="60% - Accent2 29 2" xfId="1942" xr:uid="{4DEA826B-18E5-4F7D-B5DE-DF408B59E8BF}"/>
    <cellStyle name="60% - Accent2 3" xfId="1943" xr:uid="{04EDF986-8962-45C8-A499-76C632AC766A}"/>
    <cellStyle name="60% - Accent2 3 2" xfId="1944" xr:uid="{1F2EAC30-9E40-4079-A640-DA8593004302}"/>
    <cellStyle name="60% - Accent2 3 2 2" xfId="1945" xr:uid="{41A1AED8-7455-4836-9126-56907FF45355}"/>
    <cellStyle name="60% - Accent2 3 2 3" xfId="1946" xr:uid="{28906E38-C05A-4463-951D-45B1DF7EC7E0}"/>
    <cellStyle name="60% - Accent2 3 2 4" xfId="1947" xr:uid="{9C8D348E-6358-4E00-A4D3-6E91CEF31A72}"/>
    <cellStyle name="60% - Accent2 3 3" xfId="1948" xr:uid="{D5190977-BE72-4B95-961C-29AE26CD6247}"/>
    <cellStyle name="60% - Accent2 3 4" xfId="1949" xr:uid="{CD530555-16A1-4AB1-9C5F-AB960E0406B6}"/>
    <cellStyle name="60% - Accent2 3 5" xfId="1950" xr:uid="{AEDA3C4F-4B5B-4662-9975-777EC88C9F0C}"/>
    <cellStyle name="60% - Accent2 30" xfId="1951" xr:uid="{05E62B6F-3F8F-434A-BC07-4D07DDA35E40}"/>
    <cellStyle name="60% - Accent2 30 2" xfId="1952" xr:uid="{708E9955-EC43-4BA2-A8DB-F535A28DD05E}"/>
    <cellStyle name="60% - Accent2 31" xfId="1953" xr:uid="{B2F0F09D-C81B-4955-BD8A-834C913CB9FD}"/>
    <cellStyle name="60% - Accent2 31 2" xfId="1954" xr:uid="{AE522C29-0483-448A-AAEA-944F4C6BCB88}"/>
    <cellStyle name="60% - Accent2 32" xfId="1955" xr:uid="{931885AD-7EDB-43B3-8499-7ECAEF012FBA}"/>
    <cellStyle name="60% - Accent2 32 2" xfId="1956" xr:uid="{FD64A2F1-38E1-4F3D-BC29-B1791C4E7A3C}"/>
    <cellStyle name="60% - Accent2 33" xfId="1957" xr:uid="{6193E52D-198D-49DA-A049-78C5DF4302BF}"/>
    <cellStyle name="60% - Accent2 33 2" xfId="1958" xr:uid="{941BF33D-4E4C-4430-BA98-0D8A9E9C44A6}"/>
    <cellStyle name="60% - Accent2 34" xfId="1959" xr:uid="{1BF75FE3-BB0E-449B-B066-84AF59160D4F}"/>
    <cellStyle name="60% - Accent2 34 2" xfId="1960" xr:uid="{40674CDA-00CC-4E81-AC1C-12919ADAD1AC}"/>
    <cellStyle name="60% - Accent2 35" xfId="1961" xr:uid="{3E3E564C-D3A6-4B1B-B1B3-1F61A4F69580}"/>
    <cellStyle name="60% - Accent2 35 2" xfId="1962" xr:uid="{EE98B3EE-CEA6-4344-80CC-AACF6CCDA6DB}"/>
    <cellStyle name="60% - Accent2 36" xfId="1963" xr:uid="{F950156B-651D-4EF3-AEA2-AA683D903D33}"/>
    <cellStyle name="60% - Accent2 36 2" xfId="1964" xr:uid="{2467831C-9034-418E-8C6B-1540DF2FBB8C}"/>
    <cellStyle name="60% - Accent2 37" xfId="1965" xr:uid="{82979F97-E98A-489B-A0CF-20789D470668}"/>
    <cellStyle name="60% - Accent2 37 2" xfId="1966" xr:uid="{34F71F7A-41D6-4C27-A69E-E7C442E5359E}"/>
    <cellStyle name="60% - Accent2 38" xfId="1967" xr:uid="{4D81EDBB-91C0-4AE6-8A5A-A50FC0C6EA19}"/>
    <cellStyle name="60% - Accent2 38 2" xfId="1968" xr:uid="{7DE91315-BEEE-400B-A4EA-49222DEDC406}"/>
    <cellStyle name="60% - Accent2 39" xfId="1969" xr:uid="{5F14F7C6-8E65-46FE-84B1-A229CBE3937F}"/>
    <cellStyle name="60% - Accent2 39 2" xfId="1970" xr:uid="{DF85A3EE-BEF5-4CD2-89AE-0D5E57698060}"/>
    <cellStyle name="60% - Accent2 4" xfId="1971" xr:uid="{C6BC6B7F-EE6F-422B-8E41-5AA4CEF62FA0}"/>
    <cellStyle name="60% - Accent2 4 2" xfId="1972" xr:uid="{A3BA5183-BD5D-4872-A0D3-D99E0E65EDB1}"/>
    <cellStyle name="60% - Accent2 4 2 2" xfId="1973" xr:uid="{2CAAE684-C012-4803-B55C-443B9E5C3014}"/>
    <cellStyle name="60% - Accent2 4 3" xfId="1974" xr:uid="{3674300E-12DC-4680-B638-DC9053948426}"/>
    <cellStyle name="60% - Accent2 40" xfId="1975" xr:uid="{05DC3A34-7DC3-445C-916E-E05FC9FFBAC9}"/>
    <cellStyle name="60% - Accent2 40 2" xfId="1976" xr:uid="{DC37FB79-2DE6-447E-BE26-14FB89B85E49}"/>
    <cellStyle name="60% - Accent2 41" xfId="1977" xr:uid="{CFD2A595-CCDF-4760-B49A-05835C6FD75E}"/>
    <cellStyle name="60% - Accent2 41 2" xfId="1978" xr:uid="{0F953ADA-5845-48F1-B44F-00025F81DB40}"/>
    <cellStyle name="60% - Accent2 42" xfId="1979" xr:uid="{B9348A4F-D7C3-45AC-821E-1A60C9833FDB}"/>
    <cellStyle name="60% - Accent2 42 2" xfId="1980" xr:uid="{DA465B61-3AA9-47D6-B2AB-CA5FCDCC9629}"/>
    <cellStyle name="60% - Accent2 43" xfId="1981" xr:uid="{BCC1EF05-F374-494D-948C-C5DBE91D1DCC}"/>
    <cellStyle name="60% - Accent2 43 2" xfId="1982" xr:uid="{4E155A63-8F63-4A56-B72C-70166FAC2C26}"/>
    <cellStyle name="60% - Accent2 44" xfId="1983" xr:uid="{917CDA2A-B88F-4C3A-8FDD-A469B7C8546F}"/>
    <cellStyle name="60% - Accent2 44 2" xfId="1984" xr:uid="{671C003D-18CB-4882-A272-F4457FBD0881}"/>
    <cellStyle name="60% - Accent2 5" xfId="1985" xr:uid="{092FAABF-69CA-48FF-A084-63A231D56D67}"/>
    <cellStyle name="60% - Accent2 5 2" xfId="1986" xr:uid="{64C5AADA-4B21-4237-A06E-E66A2CC948DC}"/>
    <cellStyle name="60% - Accent2 5 2 2" xfId="1987" xr:uid="{7AFFC0C8-CDAA-487C-AD9B-437E7660147B}"/>
    <cellStyle name="60% - Accent2 5 3" xfId="1988" xr:uid="{4B29A249-C13E-4FA5-8BB7-3CD601F973F9}"/>
    <cellStyle name="60% - Accent2 6" xfId="1989" xr:uid="{3C120E83-6C82-4A02-A0A4-7041652C3D28}"/>
    <cellStyle name="60% - Accent2 6 2" xfId="1990" xr:uid="{006E1778-A7A1-45DA-B519-909E926F66A0}"/>
    <cellStyle name="60% - Accent2 6 2 2" xfId="1991" xr:uid="{7BAAFA75-956D-446C-8D9E-8A9EB59364CB}"/>
    <cellStyle name="60% - Accent2 6 3" xfId="1992" xr:uid="{3E117136-AE1A-4693-9DD3-9B8BC7FC73E3}"/>
    <cellStyle name="60% - Accent2 7" xfId="1993" xr:uid="{5FB66663-9AF6-4C4C-98A5-B5F621DF4CEE}"/>
    <cellStyle name="60% - Accent2 7 2" xfId="1994" xr:uid="{63C3B814-066B-4E94-AE12-0B1AAB6082E2}"/>
    <cellStyle name="60% - Accent2 8" xfId="1995" xr:uid="{0885D3AE-2351-4984-9AFD-C2BDC7729E46}"/>
    <cellStyle name="60% - Accent2 8 2" xfId="1996" xr:uid="{C01CCAA0-05EE-4ED5-ABA2-AAAFA55BBFD8}"/>
    <cellStyle name="60% - Accent2 9" xfId="1997" xr:uid="{6956DD90-F329-46AD-AD59-F27D5AE1A4C6}"/>
    <cellStyle name="60% - Accent2 9 2" xfId="1998" xr:uid="{FF9BF009-90A8-4DE5-AA44-01116A3F347A}"/>
    <cellStyle name="60% - Accent3 10" xfId="1999" xr:uid="{630E10F5-9AA4-4D4D-BF62-F69C77802ED6}"/>
    <cellStyle name="60% - Accent3 10 2" xfId="2000" xr:uid="{52FF4FBC-6128-44A3-B2B4-80B4EA148E23}"/>
    <cellStyle name="60% - Accent3 11" xfId="2001" xr:uid="{DFFBEBEB-2DAD-45E3-98DC-F26E95D21258}"/>
    <cellStyle name="60% - Accent3 11 2" xfId="2002" xr:uid="{304F0E85-B744-4FC1-9A2B-CC338120E3E4}"/>
    <cellStyle name="60% - Accent3 12" xfId="2003" xr:uid="{389FC539-37A6-4093-B0E9-8B03DEA65CFF}"/>
    <cellStyle name="60% - Accent3 12 2" xfId="2004" xr:uid="{B6AE0B81-E71D-4723-9437-6F0DB253665A}"/>
    <cellStyle name="60% - Accent3 13" xfId="2005" xr:uid="{BB754171-E915-4F05-982F-AD7A440CC182}"/>
    <cellStyle name="60% - Accent3 13 2" xfId="2006" xr:uid="{9A4AA492-B9FA-4434-9730-B223FE5BB1AB}"/>
    <cellStyle name="60% - Accent3 14" xfId="2007" xr:uid="{051425F1-B85B-460C-B1E3-0D1BC1E5701A}"/>
    <cellStyle name="60% - Accent3 14 2" xfId="2008" xr:uid="{35823C50-3CE2-4B5C-9DC0-7B2A45BB8309}"/>
    <cellStyle name="60% - Accent3 15" xfId="2009" xr:uid="{4466E150-BAFE-445D-B43B-E98D395DABE8}"/>
    <cellStyle name="60% - Accent3 15 2" xfId="2010" xr:uid="{DD39973F-F110-4DB6-94A4-13A2886154F7}"/>
    <cellStyle name="60% - Accent3 16" xfId="2011" xr:uid="{0688B13F-99EA-470C-BE16-C59C490A2981}"/>
    <cellStyle name="60% - Accent3 16 2" xfId="2012" xr:uid="{F759F6E8-C730-42E8-80AD-253281C15A9E}"/>
    <cellStyle name="60% - Accent3 17" xfId="2013" xr:uid="{01F9DAAE-A05C-418F-AC12-3FAB8003FDF6}"/>
    <cellStyle name="60% - Accent3 17 2" xfId="2014" xr:uid="{6A83C65B-B659-49EE-B31E-D60B9B88DCC7}"/>
    <cellStyle name="60% - Accent3 18" xfId="2015" xr:uid="{51DC730B-673A-4215-A0FD-DE453150E048}"/>
    <cellStyle name="60% - Accent3 18 2" xfId="2016" xr:uid="{7D7F94AD-A048-4B49-A8B9-07F8592F64E0}"/>
    <cellStyle name="60% - Accent3 19" xfId="2017" xr:uid="{78683873-3C22-48D0-938B-4475CB8C14F4}"/>
    <cellStyle name="60% - Accent3 19 2" xfId="2018" xr:uid="{E614565D-CC5B-44FA-9A35-674B576E2BEC}"/>
    <cellStyle name="60% - Accent3 2" xfId="2019" xr:uid="{D9F2BDAD-CBFB-4CA3-A315-03789FBE7452}"/>
    <cellStyle name="60% - Accent3 2 10" xfId="2020" xr:uid="{8FB07E61-F8FB-4EE6-9295-B3CBD07D09A4}"/>
    <cellStyle name="60% - Accent3 2 10 2" xfId="2021" xr:uid="{B5E6B8C0-AD04-45C7-A1DD-B679FB6CDB09}"/>
    <cellStyle name="60% - Accent3 2 11" xfId="2022" xr:uid="{E661F831-1D08-4E13-89E6-316349177CB1}"/>
    <cellStyle name="60% - Accent3 2 11 2" xfId="2023" xr:uid="{7553B3EB-4466-4CFE-8C27-5721B2A2CDD4}"/>
    <cellStyle name="60% - Accent3 2 12" xfId="2024" xr:uid="{3739B4AE-9AA7-4E88-A041-877D71AFED29}"/>
    <cellStyle name="60% - Accent3 2 2" xfId="2025" xr:uid="{BF9441BE-968E-42BF-B907-BDEB4151F14E}"/>
    <cellStyle name="60% - Accent3 2 2 2" xfId="2026" xr:uid="{2C3B3F66-B3CA-46B8-BFBD-7A4D990BA37A}"/>
    <cellStyle name="60% - Accent3 2 2 3" xfId="2027" xr:uid="{C530236A-E180-4D9F-B0F4-4CB255BF720E}"/>
    <cellStyle name="60% - Accent3 2 3" xfId="2028" xr:uid="{F7035429-221A-43CC-A844-98571E29B299}"/>
    <cellStyle name="60% - Accent3 2 3 2" xfId="2029" xr:uid="{DC9DAB00-F7B1-4118-9FBD-4F4D27635119}"/>
    <cellStyle name="60% - Accent3 2 4" xfId="2030" xr:uid="{1DC5230A-020E-4461-BAC1-A06F523771BE}"/>
    <cellStyle name="60% - Accent3 2 4 2" xfId="2031" xr:uid="{C6242B10-8BAE-41E8-AD2E-AE1C46DF4995}"/>
    <cellStyle name="60% - Accent3 2 5" xfId="2032" xr:uid="{25BE6D3D-532B-4143-9B6D-478EBB1C06E6}"/>
    <cellStyle name="60% - Accent3 2 5 2" xfId="2033" xr:uid="{9ABF47D1-C8F7-467D-B7CD-3D5EDD1FC0F5}"/>
    <cellStyle name="60% - Accent3 2 6" xfId="2034" xr:uid="{C80AEE8D-2DA8-4158-B9B1-7C335A0496D8}"/>
    <cellStyle name="60% - Accent3 2 6 2" xfId="2035" xr:uid="{7B8ABD9A-5944-4B12-BFC4-3B88E86CF5E3}"/>
    <cellStyle name="60% - Accent3 2 7" xfId="2036" xr:uid="{6BE2EF9E-C012-4963-AD83-319F05555FAF}"/>
    <cellStyle name="60% - Accent3 2 7 2" xfId="2037" xr:uid="{181943B5-C964-493F-95B1-C6187B6327B7}"/>
    <cellStyle name="60% - Accent3 2 8" xfId="2038" xr:uid="{FA9D7543-8E9A-47F1-9937-C5AFFAF72F9F}"/>
    <cellStyle name="60% - Accent3 2 8 2" xfId="2039" xr:uid="{B4487CFF-9D51-4861-AFDC-9F0B135D25A8}"/>
    <cellStyle name="60% - Accent3 2 9" xfId="2040" xr:uid="{192E9ED9-B72C-4D14-9965-925B3B231DC4}"/>
    <cellStyle name="60% - Accent3 2 9 2" xfId="2041" xr:uid="{DF6CB724-6B85-48B6-B995-81DE3A3F1C8D}"/>
    <cellStyle name="60% - Accent3 20" xfId="2042" xr:uid="{3EA4F492-BBA8-4623-8934-66E162596F1C}"/>
    <cellStyle name="60% - Accent3 20 2" xfId="2043" xr:uid="{127B78A5-CB87-446F-94C1-981E3AAD9828}"/>
    <cellStyle name="60% - Accent3 21" xfId="2044" xr:uid="{61787D98-8455-45D4-8FE5-919D5213D81E}"/>
    <cellStyle name="60% - Accent3 21 2" xfId="2045" xr:uid="{DA10D098-1F5A-47CE-B0D7-B75E61813EFF}"/>
    <cellStyle name="60% - Accent3 22" xfId="2046" xr:uid="{761E0D39-9194-46F6-9900-A925DB82D686}"/>
    <cellStyle name="60% - Accent3 22 2" xfId="2047" xr:uid="{5F577226-D941-489B-9130-F9E174E99F85}"/>
    <cellStyle name="60% - Accent3 23" xfId="2048" xr:uid="{5936ACEA-6D60-4DAF-9A88-2804DC4C0D52}"/>
    <cellStyle name="60% - Accent3 23 2" xfId="2049" xr:uid="{AB378344-1FAC-48A5-BC8A-A9907E5687C1}"/>
    <cellStyle name="60% - Accent3 24" xfId="2050" xr:uid="{C0CBC3AC-B699-4680-B8AA-A5CEF1D848D6}"/>
    <cellStyle name="60% - Accent3 24 2" xfId="2051" xr:uid="{424B3CA3-2A6A-4B05-81E8-156A4FFE5D96}"/>
    <cellStyle name="60% - Accent3 25" xfId="2052" xr:uid="{86B6E79F-24E8-45F1-8107-68205172A4FF}"/>
    <cellStyle name="60% - Accent3 25 2" xfId="2053" xr:uid="{29DE6127-7F94-406C-9215-7820C9B5D691}"/>
    <cellStyle name="60% - Accent3 26" xfId="2054" xr:uid="{5936A0C9-745E-46DD-B035-CBA08D2C29B1}"/>
    <cellStyle name="60% - Accent3 26 2" xfId="2055" xr:uid="{41E6B398-0F1A-4EC6-909B-1A4F1C6D4284}"/>
    <cellStyle name="60% - Accent3 27" xfId="2056" xr:uid="{D00D6158-57B6-4CD3-BE4C-7964D8A3A5F0}"/>
    <cellStyle name="60% - Accent3 27 2" xfId="2057" xr:uid="{2B163A72-E74C-44E1-B6F4-C040DC205AA9}"/>
    <cellStyle name="60% - Accent3 28" xfId="2058" xr:uid="{A33FF6C0-2F97-42DA-AA0B-B2F9AEDAF8FC}"/>
    <cellStyle name="60% - Accent3 28 2" xfId="2059" xr:uid="{B4A669C7-6290-454A-AB84-71849C063324}"/>
    <cellStyle name="60% - Accent3 29" xfId="2060" xr:uid="{3BA642CC-A29D-41CB-8A9D-5E8E15907757}"/>
    <cellStyle name="60% - Accent3 29 2" xfId="2061" xr:uid="{E71202F8-4041-4BB1-A8C2-29AC5408E075}"/>
    <cellStyle name="60% - Accent3 3" xfId="2062" xr:uid="{A60EE489-EA51-47E6-B4A6-0F2E37AAC936}"/>
    <cellStyle name="60% - Accent3 3 2" xfId="2063" xr:uid="{07CAF2FE-9BAA-47C0-ABAD-460E7B01BD30}"/>
    <cellStyle name="60% - Accent3 3 2 2" xfId="2064" xr:uid="{C2C69B4D-97CF-4FC1-BEFB-A5E1A08DA871}"/>
    <cellStyle name="60% - Accent3 3 2 3" xfId="2065" xr:uid="{C7DAD62C-14C8-45FD-8BB1-68425AE5C187}"/>
    <cellStyle name="60% - Accent3 3 2 4" xfId="2066" xr:uid="{6974593F-4176-4349-8AB0-3CB0D6CF4332}"/>
    <cellStyle name="60% - Accent3 3 3" xfId="2067" xr:uid="{7777E21B-2495-4697-9D5D-1F241EBA7B32}"/>
    <cellStyle name="60% - Accent3 3 4" xfId="2068" xr:uid="{FF4E5648-E017-41B1-B951-259464EEE95B}"/>
    <cellStyle name="60% - Accent3 3 5" xfId="2069" xr:uid="{41BEC30D-4B0B-4087-90B6-34865AAB4128}"/>
    <cellStyle name="60% - Accent3 30" xfId="2070" xr:uid="{D548EEDB-147B-4C75-BAA9-5016BA3698AC}"/>
    <cellStyle name="60% - Accent3 30 2" xfId="2071" xr:uid="{B129B680-4710-4FE7-AE3D-246654153D62}"/>
    <cellStyle name="60% - Accent3 31" xfId="2072" xr:uid="{29539ECE-26FD-4B99-BFF9-184998AE7E4B}"/>
    <cellStyle name="60% - Accent3 31 2" xfId="2073" xr:uid="{17905E4C-CA47-4339-8F73-F7CE8B7FC85E}"/>
    <cellStyle name="60% - Accent3 32" xfId="2074" xr:uid="{C61DB099-E418-431B-92CB-E8A7553C9C50}"/>
    <cellStyle name="60% - Accent3 32 2" xfId="2075" xr:uid="{B2DED795-C6EA-4BEF-AE9E-FC81F24875B7}"/>
    <cellStyle name="60% - Accent3 33" xfId="2076" xr:uid="{8B48E8D4-A0F6-4C40-B1B5-FE543B8C918C}"/>
    <cellStyle name="60% - Accent3 33 2" xfId="2077" xr:uid="{F9E79EB4-2C29-48D1-A36C-62159C55F5D7}"/>
    <cellStyle name="60% - Accent3 34" xfId="2078" xr:uid="{8E410A25-D890-4FFF-9C41-1F50743A4ED5}"/>
    <cellStyle name="60% - Accent3 34 2" xfId="2079" xr:uid="{334CD7B4-1959-4E77-99FC-55F7491D3D10}"/>
    <cellStyle name="60% - Accent3 35" xfId="2080" xr:uid="{A3AC529A-93BD-4B75-8FDA-03DB42B6CE20}"/>
    <cellStyle name="60% - Accent3 35 2" xfId="2081" xr:uid="{E49285D8-C0CA-4C7D-9290-9E2327D4A997}"/>
    <cellStyle name="60% - Accent3 36" xfId="2082" xr:uid="{92AA03C7-62B5-4320-BA7B-FBAF127D8BBE}"/>
    <cellStyle name="60% - Accent3 36 2" xfId="2083" xr:uid="{9C453065-8CBD-4280-8C2D-833966A6DD62}"/>
    <cellStyle name="60% - Accent3 37" xfId="2084" xr:uid="{20D302A3-FBCE-486C-BB2B-3758D337333C}"/>
    <cellStyle name="60% - Accent3 37 2" xfId="2085" xr:uid="{8A663A95-DC64-4D8F-BE40-2002891C33F2}"/>
    <cellStyle name="60% - Accent3 38" xfId="2086" xr:uid="{174D3D97-DC38-49E0-B387-42DC1570BF5E}"/>
    <cellStyle name="60% - Accent3 38 2" xfId="2087" xr:uid="{098AB66C-64F1-499F-9CEB-ACEB07B26BD2}"/>
    <cellStyle name="60% - Accent3 39" xfId="2088" xr:uid="{982DE38D-DABB-4E49-BF5A-E34B795AF5A3}"/>
    <cellStyle name="60% - Accent3 39 2" xfId="2089" xr:uid="{E447D085-701A-4D4F-9E54-0FC71F92DFE1}"/>
    <cellStyle name="60% - Accent3 4" xfId="2090" xr:uid="{09CB22BE-325F-489E-B1D8-DF3E7EF78CA9}"/>
    <cellStyle name="60% - Accent3 4 2" xfId="2091" xr:uid="{3271E8D2-7164-475C-9C50-59C9484CADAE}"/>
    <cellStyle name="60% - Accent3 4 2 2" xfId="2092" xr:uid="{E0CA858A-FA42-408A-9E8C-748B64C299E4}"/>
    <cellStyle name="60% - Accent3 4 3" xfId="2093" xr:uid="{6642A8B9-39C2-4A2A-832D-060284CD7825}"/>
    <cellStyle name="60% - Accent3 40" xfId="2094" xr:uid="{07BC3597-AA05-4368-BA3A-AEC214018FE6}"/>
    <cellStyle name="60% - Accent3 40 2" xfId="2095" xr:uid="{FFC48D0D-51CB-4591-ACD8-896306BCF6FF}"/>
    <cellStyle name="60% - Accent3 41" xfId="2096" xr:uid="{68D381C0-7DB2-43EC-8D9C-877BE54A15D7}"/>
    <cellStyle name="60% - Accent3 41 2" xfId="2097" xr:uid="{02CA5DF1-DA31-4BD0-BBB6-FA00069BB5D5}"/>
    <cellStyle name="60% - Accent3 42" xfId="2098" xr:uid="{E3723E2E-F35B-4F9E-8DEE-3EF326E3D098}"/>
    <cellStyle name="60% - Accent3 42 2" xfId="2099" xr:uid="{C1259F99-E8B0-45AC-A0B6-0A3995D5A562}"/>
    <cellStyle name="60% - Accent3 43" xfId="2100" xr:uid="{355EEA1C-E3F9-44D6-8E78-3FBBB3FBB85F}"/>
    <cellStyle name="60% - Accent3 43 2" xfId="2101" xr:uid="{A98409C4-7AAD-4728-82D0-BBD13A3AD2F6}"/>
    <cellStyle name="60% - Accent3 44" xfId="2102" xr:uid="{48CC5BF7-44AC-4E82-AD62-7140D7E06871}"/>
    <cellStyle name="60% - Accent3 44 2" xfId="2103" xr:uid="{DAA923C2-7185-4174-B01E-53A94DDE5CF9}"/>
    <cellStyle name="60% - Accent3 5" xfId="2104" xr:uid="{A68A98BD-F405-4893-8825-8EABC268DA43}"/>
    <cellStyle name="60% - Accent3 5 2" xfId="2105" xr:uid="{CB4ACD2B-8C0B-4E8F-9D45-E897BB23BD69}"/>
    <cellStyle name="60% - Accent3 5 2 2" xfId="2106" xr:uid="{33CFE699-04DD-44DD-B39C-7261EFCB59B6}"/>
    <cellStyle name="60% - Accent3 5 3" xfId="2107" xr:uid="{99C7BD2A-CC80-4FDD-973B-5385D1E57F01}"/>
    <cellStyle name="60% - Accent3 6" xfId="2108" xr:uid="{B5346743-7CF0-4DD0-B139-85B4C8F5A49A}"/>
    <cellStyle name="60% - Accent3 6 2" xfId="2109" xr:uid="{D0F401C5-2124-485A-8CD3-BDAC637BA02D}"/>
    <cellStyle name="60% - Accent3 6 2 2" xfId="2110" xr:uid="{96EC341C-3531-4214-96C0-C54F7389B5D9}"/>
    <cellStyle name="60% - Accent3 6 3" xfId="2111" xr:uid="{8F16230E-92FC-42B6-B01A-4E4B1F73A163}"/>
    <cellStyle name="60% - Accent3 7" xfId="2112" xr:uid="{2015F877-7269-4A88-B1AA-2F9208A893A7}"/>
    <cellStyle name="60% - Accent3 7 2" xfId="2113" xr:uid="{5AA0AAC3-FAE0-4993-BA5A-C616E2B65C74}"/>
    <cellStyle name="60% - Accent3 8" xfId="2114" xr:uid="{C2FE3477-FB50-4172-8346-7482E1CC6B2D}"/>
    <cellStyle name="60% - Accent3 8 2" xfId="2115" xr:uid="{EAD409B1-5292-4893-9B12-E1EF28A3D526}"/>
    <cellStyle name="60% - Accent3 9" xfId="2116" xr:uid="{F0DB5C2E-EE37-49E8-A145-5CD8A7A8F68E}"/>
    <cellStyle name="60% - Accent3 9 2" xfId="2117" xr:uid="{2CCFDF10-828D-4265-B1F6-965F0C5115BC}"/>
    <cellStyle name="60% - Accent4 10" xfId="2118" xr:uid="{22C7884B-DD7F-4AA4-9C6D-134D1F993812}"/>
    <cellStyle name="60% - Accent4 10 2" xfId="2119" xr:uid="{C9F69BD9-7BB1-431D-9177-31A9B0FFB914}"/>
    <cellStyle name="60% - Accent4 11" xfId="2120" xr:uid="{41E6FB3A-D1B4-433B-9276-EE3983799249}"/>
    <cellStyle name="60% - Accent4 11 2" xfId="2121" xr:uid="{3AC89310-D82B-4434-B43D-DFF7DA95121F}"/>
    <cellStyle name="60% - Accent4 12" xfId="2122" xr:uid="{7873D5C6-225E-47B7-824E-9CD8EEF77D94}"/>
    <cellStyle name="60% - Accent4 12 2" xfId="2123" xr:uid="{3F01D01F-477D-4A14-BDD6-BB2F1D9A950C}"/>
    <cellStyle name="60% - Accent4 13" xfId="2124" xr:uid="{4FD2BFEC-8CCA-456D-A1E2-34036AA28FBC}"/>
    <cellStyle name="60% - Accent4 13 2" xfId="2125" xr:uid="{E9F70117-6E15-42E7-844B-1C6395FB4D82}"/>
    <cellStyle name="60% - Accent4 14" xfId="2126" xr:uid="{0644A6B0-1BBA-4D1F-8DC4-A222EC21ECD7}"/>
    <cellStyle name="60% - Accent4 14 2" xfId="2127" xr:uid="{E2AC26B7-AAD0-42F5-89DD-2E79C13739F7}"/>
    <cellStyle name="60% - Accent4 15" xfId="2128" xr:uid="{BF0AD231-C23C-4F05-A4E7-1FB85D346DC0}"/>
    <cellStyle name="60% - Accent4 15 2" xfId="2129" xr:uid="{4263065F-471F-4457-A7CB-E6CEE335E10A}"/>
    <cellStyle name="60% - Accent4 16" xfId="2130" xr:uid="{57A77B63-16ED-4A65-80C6-81FA69D79B82}"/>
    <cellStyle name="60% - Accent4 16 2" xfId="2131" xr:uid="{FC2BA3F3-BE02-4FB1-A0A2-4FC835B9A580}"/>
    <cellStyle name="60% - Accent4 17" xfId="2132" xr:uid="{C44A8456-D0F4-488E-AA84-B290441E42AE}"/>
    <cellStyle name="60% - Accent4 17 2" xfId="2133" xr:uid="{D38B61EB-2643-4542-8DA7-D0E6898538EC}"/>
    <cellStyle name="60% - Accent4 18" xfId="2134" xr:uid="{85BC58A1-F8FF-4B30-BFD1-66D2CD07E17B}"/>
    <cellStyle name="60% - Accent4 18 2" xfId="2135" xr:uid="{FB583060-F2A0-4654-A5EB-360823FA9B2F}"/>
    <cellStyle name="60% - Accent4 19" xfId="2136" xr:uid="{CCCA2E14-A8DA-4782-A668-0EC72B27723D}"/>
    <cellStyle name="60% - Accent4 19 2" xfId="2137" xr:uid="{F222B448-BB26-475D-9CD4-624E69869D19}"/>
    <cellStyle name="60% - Accent4 2" xfId="2138" xr:uid="{0334ECAC-8052-4FE3-92A1-C9D51214697C}"/>
    <cellStyle name="60% - Accent4 2 10" xfId="2139" xr:uid="{DD0FCCC7-0C9D-4DD8-8AFD-F0F23C46F941}"/>
    <cellStyle name="60% - Accent4 2 10 2" xfId="2140" xr:uid="{F9FA4989-42A3-4C5B-AF04-0919A69F87DF}"/>
    <cellStyle name="60% - Accent4 2 11" xfId="2141" xr:uid="{8E83F613-B941-46BF-AC6B-DCB13CCC2E86}"/>
    <cellStyle name="60% - Accent4 2 11 2" xfId="2142" xr:uid="{376E6969-79B8-4629-9255-937DB736D8A3}"/>
    <cellStyle name="60% - Accent4 2 12" xfId="2143" xr:uid="{E25C655C-B382-46A2-B90C-8C232001C6F0}"/>
    <cellStyle name="60% - Accent4 2 2" xfId="2144" xr:uid="{A9E579B9-D60A-4166-BA0B-07984A420268}"/>
    <cellStyle name="60% - Accent4 2 2 2" xfId="2145" xr:uid="{504E9387-5DD1-4D1D-AAB1-A5F92BA70C24}"/>
    <cellStyle name="60% - Accent4 2 2 3" xfId="2146" xr:uid="{0C2BECB0-E7A2-4DA5-910E-308C1D22A2ED}"/>
    <cellStyle name="60% - Accent4 2 3" xfId="2147" xr:uid="{954895E6-EAE3-48FA-ABA2-10F113A01564}"/>
    <cellStyle name="60% - Accent4 2 3 2" xfId="2148" xr:uid="{B43F40B0-31EB-4A5F-872A-E5F677CB0EB2}"/>
    <cellStyle name="60% - Accent4 2 4" xfId="2149" xr:uid="{06E0975A-7A6D-474A-AF82-A1DB105C6F44}"/>
    <cellStyle name="60% - Accent4 2 4 2" xfId="2150" xr:uid="{53283E16-8B8A-4771-8170-600A0B87DED9}"/>
    <cellStyle name="60% - Accent4 2 5" xfId="2151" xr:uid="{53CA9DC8-EB92-42B0-B792-0B16FC6B4887}"/>
    <cellStyle name="60% - Accent4 2 5 2" xfId="2152" xr:uid="{27710406-5156-4C7B-9C49-099B8F1DE64F}"/>
    <cellStyle name="60% - Accent4 2 6" xfId="2153" xr:uid="{9EA98CFF-7CD3-4793-A162-39C2DB4A2D5E}"/>
    <cellStyle name="60% - Accent4 2 6 2" xfId="2154" xr:uid="{E419DCB7-BB24-4AAC-9277-D88889631C5F}"/>
    <cellStyle name="60% - Accent4 2 7" xfId="2155" xr:uid="{7BD1E577-9790-4669-ADE1-7B2A2064676D}"/>
    <cellStyle name="60% - Accent4 2 7 2" xfId="2156" xr:uid="{9B88254E-9030-4DFC-B06C-796588903853}"/>
    <cellStyle name="60% - Accent4 2 8" xfId="2157" xr:uid="{55A57342-573C-4A39-968F-7E7CE526DB1C}"/>
    <cellStyle name="60% - Accent4 2 8 2" xfId="2158" xr:uid="{5965D96C-98BA-47D1-88D3-1C60EB2DCDD7}"/>
    <cellStyle name="60% - Accent4 2 9" xfId="2159" xr:uid="{DEDF3966-D9A5-4C7F-8FB9-82E599230166}"/>
    <cellStyle name="60% - Accent4 2 9 2" xfId="2160" xr:uid="{0684B64B-8247-4094-8ECF-16E8E09B7489}"/>
    <cellStyle name="60% - Accent4 20" xfId="2161" xr:uid="{7D404C44-86B9-41F4-BD58-11C06819760F}"/>
    <cellStyle name="60% - Accent4 20 2" xfId="2162" xr:uid="{951CD3F6-CF20-420D-AAD3-A23DE5FF4A87}"/>
    <cellStyle name="60% - Accent4 21" xfId="2163" xr:uid="{E51472E0-83A1-47E8-AD73-F2F0070ABEF7}"/>
    <cellStyle name="60% - Accent4 21 2" xfId="2164" xr:uid="{952A1446-C0DF-4D85-B3E6-A27586C32E3D}"/>
    <cellStyle name="60% - Accent4 22" xfId="2165" xr:uid="{81BF66BB-5742-4066-8A7A-3966BC19211A}"/>
    <cellStyle name="60% - Accent4 22 2" xfId="2166" xr:uid="{8C911095-A771-4B02-B31E-B86608F03173}"/>
    <cellStyle name="60% - Accent4 23" xfId="2167" xr:uid="{6C39134B-A9B8-4863-9574-DDD4AD872459}"/>
    <cellStyle name="60% - Accent4 23 2" xfId="2168" xr:uid="{90E3174B-B3F0-4877-87D3-3A237C0B4326}"/>
    <cellStyle name="60% - Accent4 24" xfId="2169" xr:uid="{826ED6C4-4A73-460B-A4DE-950FD6B659CE}"/>
    <cellStyle name="60% - Accent4 24 2" xfId="2170" xr:uid="{FA5DD877-D81A-40C3-911A-379238BD2795}"/>
    <cellStyle name="60% - Accent4 25" xfId="2171" xr:uid="{44AE19C0-9463-46D1-BE2E-E327C678B231}"/>
    <cellStyle name="60% - Accent4 25 2" xfId="2172" xr:uid="{34CE685D-D539-4ACB-8DCD-5BE31D2EC760}"/>
    <cellStyle name="60% - Accent4 26" xfId="2173" xr:uid="{2FB08B28-3106-4891-BF8C-D56F36862D91}"/>
    <cellStyle name="60% - Accent4 26 2" xfId="2174" xr:uid="{9F9C53B4-55A5-4C6D-9C82-7F1457BF645A}"/>
    <cellStyle name="60% - Accent4 27" xfId="2175" xr:uid="{517F11D4-22E8-4CC0-81AF-8A42FEC4F01F}"/>
    <cellStyle name="60% - Accent4 27 2" xfId="2176" xr:uid="{A623F31C-6A32-4451-9768-0214BD66148E}"/>
    <cellStyle name="60% - Accent4 28" xfId="2177" xr:uid="{7F778992-B4CD-4727-97A9-CDA2020CB59A}"/>
    <cellStyle name="60% - Accent4 28 2" xfId="2178" xr:uid="{B01F12CB-3C93-40FC-9E63-E5F85FF40D5D}"/>
    <cellStyle name="60% - Accent4 29" xfId="2179" xr:uid="{6530685D-4AAB-4190-BD77-09E0100E843B}"/>
    <cellStyle name="60% - Accent4 29 2" xfId="2180" xr:uid="{ED5EBD87-5ED3-4DAA-87BF-197907A62A37}"/>
    <cellStyle name="60% - Accent4 3" xfId="2181" xr:uid="{E2AA76FC-5959-4154-9D64-EBFE15460BF0}"/>
    <cellStyle name="60% - Accent4 3 2" xfId="2182" xr:uid="{BF63830C-02B0-4D2B-A1A9-92CA9A6BA812}"/>
    <cellStyle name="60% - Accent4 3 2 2" xfId="2183" xr:uid="{779737E4-2BBA-41C4-9C40-9FD3CB66BEED}"/>
    <cellStyle name="60% - Accent4 3 2 3" xfId="2184" xr:uid="{F03B376E-2485-401A-B13A-AA98189A9237}"/>
    <cellStyle name="60% - Accent4 3 2 4" xfId="2185" xr:uid="{1B8801DE-B7D3-45E1-BED7-482E01B16A42}"/>
    <cellStyle name="60% - Accent4 3 3" xfId="2186" xr:uid="{C38A8094-1D22-446B-93E1-7EB3BA1CFB80}"/>
    <cellStyle name="60% - Accent4 3 4" xfId="2187" xr:uid="{55A931FF-D83A-437A-B703-5EF742692E61}"/>
    <cellStyle name="60% - Accent4 3 5" xfId="2188" xr:uid="{7A5C9A86-2826-4FA9-B75B-7C25D2A4787A}"/>
    <cellStyle name="60% - Accent4 30" xfId="2189" xr:uid="{BECAB344-24D5-4C12-A393-5CAAD7EFF0F6}"/>
    <cellStyle name="60% - Accent4 30 2" xfId="2190" xr:uid="{8F63005E-3790-4B67-A220-901AACB63097}"/>
    <cellStyle name="60% - Accent4 31" xfId="2191" xr:uid="{D7CD8760-C10D-4F4E-B359-2D0660D1030E}"/>
    <cellStyle name="60% - Accent4 31 2" xfId="2192" xr:uid="{D0BA108C-3002-493E-B13C-A277BEB4DA2D}"/>
    <cellStyle name="60% - Accent4 32" xfId="2193" xr:uid="{4FB32721-4AD7-46D7-A663-567F0A71C943}"/>
    <cellStyle name="60% - Accent4 32 2" xfId="2194" xr:uid="{BE4A895E-F88B-4EFB-B8BB-738E55AC6D10}"/>
    <cellStyle name="60% - Accent4 33" xfId="2195" xr:uid="{4F0BD06C-26C3-4FA3-8674-5F48A7A9648B}"/>
    <cellStyle name="60% - Accent4 33 2" xfId="2196" xr:uid="{95326374-C771-48BE-92F6-81C46CEB9359}"/>
    <cellStyle name="60% - Accent4 34" xfId="2197" xr:uid="{8B9CED20-1DEB-4AC3-AF11-88441E4D3868}"/>
    <cellStyle name="60% - Accent4 34 2" xfId="2198" xr:uid="{5095DDD9-38EB-4E58-9671-BD40BF9C21BF}"/>
    <cellStyle name="60% - Accent4 35" xfId="2199" xr:uid="{D79ECB01-F63E-4535-9346-1C9B960A98AB}"/>
    <cellStyle name="60% - Accent4 35 2" xfId="2200" xr:uid="{372E8E1B-4CE6-4EA1-88F7-98E812171283}"/>
    <cellStyle name="60% - Accent4 36" xfId="2201" xr:uid="{C9D1AFC1-065B-42DE-A815-5A7F18464E6B}"/>
    <cellStyle name="60% - Accent4 36 2" xfId="2202" xr:uid="{7DCB2905-6CB9-49A6-9542-733AA467C584}"/>
    <cellStyle name="60% - Accent4 37" xfId="2203" xr:uid="{8E29FFE8-3908-47AA-AE62-AFEC3F83FD11}"/>
    <cellStyle name="60% - Accent4 37 2" xfId="2204" xr:uid="{3792D59D-5019-4DA4-9F0E-187E240E2313}"/>
    <cellStyle name="60% - Accent4 38" xfId="2205" xr:uid="{8DAF3F47-2F30-4675-8FD8-335327875CCD}"/>
    <cellStyle name="60% - Accent4 38 2" xfId="2206" xr:uid="{6F118037-0B3B-4C08-8E71-3469D10564CB}"/>
    <cellStyle name="60% - Accent4 39" xfId="2207" xr:uid="{6B5BE8C6-D6FC-4EF3-89AC-967C753EF208}"/>
    <cellStyle name="60% - Accent4 39 2" xfId="2208" xr:uid="{FF496C84-7891-4A71-921C-77D1885B369D}"/>
    <cellStyle name="60% - Accent4 4" xfId="2209" xr:uid="{DA2AD9D2-B3F3-4D11-A108-698A857A2371}"/>
    <cellStyle name="60% - Accent4 4 2" xfId="2210" xr:uid="{551AF1CB-07BF-4FE8-8396-8917B03B42C4}"/>
    <cellStyle name="60% - Accent4 4 2 2" xfId="2211" xr:uid="{BBE4AB43-6519-473D-BDC2-C47D961D8083}"/>
    <cellStyle name="60% - Accent4 4 3" xfId="2212" xr:uid="{2AD19900-4F5E-44F4-93CF-6D5D71B3F7DF}"/>
    <cellStyle name="60% - Accent4 40" xfId="2213" xr:uid="{D1E72992-47DC-48BC-8D7B-1C1A975FD929}"/>
    <cellStyle name="60% - Accent4 40 2" xfId="2214" xr:uid="{ED8A5794-9F9B-4C48-838F-78E0408D502A}"/>
    <cellStyle name="60% - Accent4 41" xfId="2215" xr:uid="{F18C95B2-7DF5-49A9-996A-D536BFCA1FDB}"/>
    <cellStyle name="60% - Accent4 41 2" xfId="2216" xr:uid="{72C8B173-C0E6-4D41-B72C-1A08C1ECBD6C}"/>
    <cellStyle name="60% - Accent4 42" xfId="2217" xr:uid="{556D4B0B-2303-426E-A014-D7267C2F39A3}"/>
    <cellStyle name="60% - Accent4 42 2" xfId="2218" xr:uid="{42B9DD1B-0E1A-4B4B-8F95-01A51D00D1A0}"/>
    <cellStyle name="60% - Accent4 43" xfId="2219" xr:uid="{7C3387DA-870D-4316-9D25-2520431E79C6}"/>
    <cellStyle name="60% - Accent4 43 2" xfId="2220" xr:uid="{11762A9F-D0BA-4A97-98B4-103FEEA017C6}"/>
    <cellStyle name="60% - Accent4 44" xfId="2221" xr:uid="{8059A5F5-A9CA-4220-9C2D-7EF52B116887}"/>
    <cellStyle name="60% - Accent4 44 2" xfId="2222" xr:uid="{6BBA1567-7987-4A9B-BD71-C7481A102D9D}"/>
    <cellStyle name="60% - Accent4 5" xfId="2223" xr:uid="{7419F94D-383D-4940-AD15-6BAAF95D291D}"/>
    <cellStyle name="60% - Accent4 5 2" xfId="2224" xr:uid="{E427F7C4-80F3-424B-B132-66A1CDFDAA0F}"/>
    <cellStyle name="60% - Accent4 5 2 2" xfId="2225" xr:uid="{F0A124F7-61F2-4D0C-9B1D-FC5EFE2ABFF2}"/>
    <cellStyle name="60% - Accent4 5 3" xfId="2226" xr:uid="{3D93ABDD-929C-441A-BC63-B898E7FB6B89}"/>
    <cellStyle name="60% - Accent4 6" xfId="2227" xr:uid="{9C2E5E65-3F8C-4D7A-8FA1-24617706E9A8}"/>
    <cellStyle name="60% - Accent4 6 2" xfId="2228" xr:uid="{050E866E-24E2-4BD9-B07D-EBC2DC05D315}"/>
    <cellStyle name="60% - Accent4 6 2 2" xfId="2229" xr:uid="{F56D2E0A-A5C7-4A87-A926-CCF089B6F31B}"/>
    <cellStyle name="60% - Accent4 6 3" xfId="2230" xr:uid="{198268DE-B573-4F51-A6F5-056A2E0DF1EF}"/>
    <cellStyle name="60% - Accent4 7" xfId="2231" xr:uid="{60190775-030D-4D10-A8E3-165D82447D89}"/>
    <cellStyle name="60% - Accent4 7 2" xfId="2232" xr:uid="{AC11B8EA-C45B-4F5A-9E92-E546C77EC848}"/>
    <cellStyle name="60% - Accent4 8" xfId="2233" xr:uid="{A1568150-0220-4565-BB38-A9A80DE30B43}"/>
    <cellStyle name="60% - Accent4 8 2" xfId="2234" xr:uid="{8E58ECAD-395E-4F0D-98E1-272DB63F4456}"/>
    <cellStyle name="60% - Accent4 9" xfId="2235" xr:uid="{AE484878-D03C-48B6-8F24-D5AFE1BA8234}"/>
    <cellStyle name="60% - Accent4 9 2" xfId="2236" xr:uid="{0E46DE34-BEFA-4F8B-911E-AE5F3167D448}"/>
    <cellStyle name="60% - Accent5 10" xfId="2237" xr:uid="{F9A9080A-6EA4-4430-A5BC-AC041B9260F1}"/>
    <cellStyle name="60% - Accent5 10 2" xfId="2238" xr:uid="{FE8BA864-0EA3-4993-92F6-8B5E996D1132}"/>
    <cellStyle name="60% - Accent5 11" xfId="2239" xr:uid="{962771C7-E8B3-4C53-A9C5-6415371AF100}"/>
    <cellStyle name="60% - Accent5 11 2" xfId="2240" xr:uid="{D35A56D0-87A2-4418-B72A-1D9126148359}"/>
    <cellStyle name="60% - Accent5 12" xfId="2241" xr:uid="{D77601DD-8FF6-401B-B7B1-64168E9ED810}"/>
    <cellStyle name="60% - Accent5 12 2" xfId="2242" xr:uid="{DF1E44DA-5EFF-4768-BB79-6B8E8A1DAA22}"/>
    <cellStyle name="60% - Accent5 13" xfId="2243" xr:uid="{767C3BB4-EE34-420B-9A15-3CEC1321C7EB}"/>
    <cellStyle name="60% - Accent5 13 2" xfId="2244" xr:uid="{F58CB7BD-8225-4BCE-A419-35C31A4604E2}"/>
    <cellStyle name="60% - Accent5 14" xfId="2245" xr:uid="{E44ED7E4-5639-42D2-9948-AD14337CC7B5}"/>
    <cellStyle name="60% - Accent5 14 2" xfId="2246" xr:uid="{722D7CCD-6D1F-44DA-9CEC-F5B08BB44F9F}"/>
    <cellStyle name="60% - Accent5 15" xfId="2247" xr:uid="{D2E21A71-31FF-4400-8C9A-BF8996E4DC18}"/>
    <cellStyle name="60% - Accent5 15 2" xfId="2248" xr:uid="{B036A472-A1A6-44E1-8729-662B4B17DF59}"/>
    <cellStyle name="60% - Accent5 16" xfId="2249" xr:uid="{6C1B5623-77F9-496A-85F4-A18D15BB090E}"/>
    <cellStyle name="60% - Accent5 16 2" xfId="2250" xr:uid="{CA416E04-C598-4D42-A07E-68078F4929AA}"/>
    <cellStyle name="60% - Accent5 17" xfId="2251" xr:uid="{0BB20D08-B672-4A3C-AA4E-F915A3E464B0}"/>
    <cellStyle name="60% - Accent5 17 2" xfId="2252" xr:uid="{34DFB64E-045E-40BA-BF55-51FD0C5B5773}"/>
    <cellStyle name="60% - Accent5 18" xfId="2253" xr:uid="{51E2E152-CCB7-4079-8D8C-8D2E99BF2B07}"/>
    <cellStyle name="60% - Accent5 18 2" xfId="2254" xr:uid="{B8913D78-38BD-45CD-91EF-F775DCCED555}"/>
    <cellStyle name="60% - Accent5 19" xfId="2255" xr:uid="{CFA66570-E89D-4796-855D-CEC9D89099DC}"/>
    <cellStyle name="60% - Accent5 19 2" xfId="2256" xr:uid="{37D974CC-00BE-4C28-A248-497AD3B76957}"/>
    <cellStyle name="60% - Accent5 2" xfId="2257" xr:uid="{1798F9B4-25D4-4F82-94F7-451A6CDF64CC}"/>
    <cellStyle name="60% - Accent5 2 10" xfId="2258" xr:uid="{84C2CA16-AD33-4E31-8CD1-948DBFF48763}"/>
    <cellStyle name="60% - Accent5 2 10 2" xfId="2259" xr:uid="{987F88B3-5FAB-418D-B467-7CC429F9C7FF}"/>
    <cellStyle name="60% - Accent5 2 11" xfId="2260" xr:uid="{DE899516-3067-41A2-A4D2-795914A32E05}"/>
    <cellStyle name="60% - Accent5 2 11 2" xfId="2261" xr:uid="{70FF082E-0787-4A99-89EB-BF8C59EF0A12}"/>
    <cellStyle name="60% - Accent5 2 12" xfId="2262" xr:uid="{6D93FD65-FA4B-481F-83CC-D033D0EEB156}"/>
    <cellStyle name="60% - Accent5 2 2" xfId="2263" xr:uid="{D0415D38-FF90-42CE-82AA-6AD5950C8779}"/>
    <cellStyle name="60% - Accent5 2 2 2" xfId="2264" xr:uid="{9E07435A-D588-496C-BF70-C163A4AD1264}"/>
    <cellStyle name="60% - Accent5 2 3" xfId="2265" xr:uid="{5444B387-181B-4B9D-A943-4A95B49F3525}"/>
    <cellStyle name="60% - Accent5 2 3 2" xfId="2266" xr:uid="{BB07091A-0597-4EED-9892-49101F5129F6}"/>
    <cellStyle name="60% - Accent5 2 4" xfId="2267" xr:uid="{07B83143-5A94-4769-A8E7-87F5C0D2A870}"/>
    <cellStyle name="60% - Accent5 2 4 2" xfId="2268" xr:uid="{BC308739-26CE-4914-85F1-68BA18D26E0E}"/>
    <cellStyle name="60% - Accent5 2 5" xfId="2269" xr:uid="{369CAA8A-5558-4681-8EDC-5A30813E0DC8}"/>
    <cellStyle name="60% - Accent5 2 5 2" xfId="2270" xr:uid="{6FFB772F-98F2-4124-A59D-6ED761A0496E}"/>
    <cellStyle name="60% - Accent5 2 6" xfId="2271" xr:uid="{19FE67F8-59A9-4D78-968B-DC191A1149F1}"/>
    <cellStyle name="60% - Accent5 2 6 2" xfId="2272" xr:uid="{F8204893-5B69-446D-B397-5D9033782D9B}"/>
    <cellStyle name="60% - Accent5 2 7" xfId="2273" xr:uid="{E8EA6521-CD37-472F-91E4-05C78076B30C}"/>
    <cellStyle name="60% - Accent5 2 7 2" xfId="2274" xr:uid="{7B621C6C-FE2B-461D-93AE-81221CA0E360}"/>
    <cellStyle name="60% - Accent5 2 8" xfId="2275" xr:uid="{5BDAE0AC-47FE-4A3A-B881-ECB9B5B61453}"/>
    <cellStyle name="60% - Accent5 2 8 2" xfId="2276" xr:uid="{01041855-CD51-4DD4-A452-A42F33B5A46D}"/>
    <cellStyle name="60% - Accent5 2 9" xfId="2277" xr:uid="{8A7F928A-C8D4-4A3E-8C5C-53CF77E206A4}"/>
    <cellStyle name="60% - Accent5 2 9 2" xfId="2278" xr:uid="{515DF275-BB92-485B-A79E-3A5B907974F3}"/>
    <cellStyle name="60% - Accent5 20" xfId="2279" xr:uid="{2D0F5E00-4B7A-4BCB-ACE3-525A046C0F5F}"/>
    <cellStyle name="60% - Accent5 20 2" xfId="2280" xr:uid="{E1CC4A8E-01F1-4D09-8C7A-B7863AACDD84}"/>
    <cellStyle name="60% - Accent5 21" xfId="2281" xr:uid="{A08C7451-12EF-4417-A35F-E979434ADED6}"/>
    <cellStyle name="60% - Accent5 21 2" xfId="2282" xr:uid="{09517199-07D9-40E2-9F50-B2F3E2908F2E}"/>
    <cellStyle name="60% - Accent5 22" xfId="2283" xr:uid="{2962A465-FED0-434F-A918-522FDC2F12DF}"/>
    <cellStyle name="60% - Accent5 22 2" xfId="2284" xr:uid="{FB918554-D34B-47B0-86F0-3A0BD271627C}"/>
    <cellStyle name="60% - Accent5 23" xfId="2285" xr:uid="{26BAB723-402B-464E-8338-ADB6450B2124}"/>
    <cellStyle name="60% - Accent5 23 2" xfId="2286" xr:uid="{2058BD49-98BF-465B-9A44-C587AC1DB6EA}"/>
    <cellStyle name="60% - Accent5 24" xfId="2287" xr:uid="{7A9CFE3A-B815-4C2A-8E87-2F948DCCB0AC}"/>
    <cellStyle name="60% - Accent5 24 2" xfId="2288" xr:uid="{93937D52-6269-4BC8-8028-C2DB4326085A}"/>
    <cellStyle name="60% - Accent5 25" xfId="2289" xr:uid="{3E5AAEA1-C565-4F98-B4F3-5B8B486CE7B1}"/>
    <cellStyle name="60% - Accent5 25 2" xfId="2290" xr:uid="{9E2F051E-C266-4292-A9EA-BB3337333EA0}"/>
    <cellStyle name="60% - Accent5 26" xfId="2291" xr:uid="{2146EDA4-1A7F-4699-9324-042EA782BEE6}"/>
    <cellStyle name="60% - Accent5 26 2" xfId="2292" xr:uid="{AAE43894-E623-4870-9786-C52712DB0BEE}"/>
    <cellStyle name="60% - Accent5 27" xfId="2293" xr:uid="{035FB162-711C-4355-97EB-632CB23DE8C2}"/>
    <cellStyle name="60% - Accent5 27 2" xfId="2294" xr:uid="{3D8BA97E-33A1-4D8F-BC6F-DADD6C358D7D}"/>
    <cellStyle name="60% - Accent5 28" xfId="2295" xr:uid="{8C517D1E-74C7-468C-AACA-D5DB0B371F82}"/>
    <cellStyle name="60% - Accent5 28 2" xfId="2296" xr:uid="{16B8324C-BF76-4BED-BA37-DAD363099774}"/>
    <cellStyle name="60% - Accent5 29" xfId="2297" xr:uid="{4EC10983-9B06-433F-B48A-B3ADDE359AE3}"/>
    <cellStyle name="60% - Accent5 29 2" xfId="2298" xr:uid="{CBDA4295-EDDF-4558-845A-DDF763A20B17}"/>
    <cellStyle name="60% - Accent5 3" xfId="2299" xr:uid="{DC135B8E-F6F1-4DD2-8E66-FD8BFE26BDDA}"/>
    <cellStyle name="60% - Accent5 3 2" xfId="2300" xr:uid="{E309B329-821E-45C2-8F29-33CBCFAE3FCB}"/>
    <cellStyle name="60% - Accent5 3 2 2" xfId="2301" xr:uid="{AED1C306-C23E-4D31-8807-4CA68ED75081}"/>
    <cellStyle name="60% - Accent5 3 2 3" xfId="2302" xr:uid="{27F4F8C8-D65A-48C0-8CEE-03D5C079325E}"/>
    <cellStyle name="60% - Accent5 3 2 4" xfId="2303" xr:uid="{C9D495D8-3F03-470B-A920-8B9A738A0A31}"/>
    <cellStyle name="60% - Accent5 3 3" xfId="2304" xr:uid="{7CEB7A9F-3B50-4BF5-8837-7B63F262DFAB}"/>
    <cellStyle name="60% - Accent5 3 4" xfId="2305" xr:uid="{D16AC84E-1B0E-4AAA-A436-2B33695FB38B}"/>
    <cellStyle name="60% - Accent5 3 5" xfId="2306" xr:uid="{A58FAFD1-F88C-486E-AD07-E751896DDD38}"/>
    <cellStyle name="60% - Accent5 30" xfId="2307" xr:uid="{9813445E-02DE-479D-9FE8-695B3D7CE504}"/>
    <cellStyle name="60% - Accent5 30 2" xfId="2308" xr:uid="{8C8FF1D8-8AE7-4BDA-8531-24C04F42C893}"/>
    <cellStyle name="60% - Accent5 31" xfId="2309" xr:uid="{8C69D316-F0CF-4AA0-946D-79F6368B0707}"/>
    <cellStyle name="60% - Accent5 31 2" xfId="2310" xr:uid="{44E2AD55-E9C1-447D-9A5B-735FC705DD23}"/>
    <cellStyle name="60% - Accent5 32" xfId="2311" xr:uid="{68B4D0FE-0901-4019-A7B0-3D47688EA0E2}"/>
    <cellStyle name="60% - Accent5 32 2" xfId="2312" xr:uid="{AE5EF95A-5875-46ED-8C4A-A308B82FB8F0}"/>
    <cellStyle name="60% - Accent5 33" xfId="2313" xr:uid="{5DF84A21-C80A-41FE-B3DB-855A66A0DFC4}"/>
    <cellStyle name="60% - Accent5 33 2" xfId="2314" xr:uid="{E0CDE11F-77CD-4F1D-B02C-48885D1CBE3B}"/>
    <cellStyle name="60% - Accent5 34" xfId="2315" xr:uid="{A65F29F9-9C18-4DDB-B890-42A53EA2EC18}"/>
    <cellStyle name="60% - Accent5 34 2" xfId="2316" xr:uid="{3A39420F-9CAF-4DF3-A301-FE4EEBE05CBC}"/>
    <cellStyle name="60% - Accent5 35" xfId="2317" xr:uid="{1ED9B2AD-2F62-4621-A610-1CB9238D6567}"/>
    <cellStyle name="60% - Accent5 35 2" xfId="2318" xr:uid="{87979938-6A43-487C-9068-5BF810441E2E}"/>
    <cellStyle name="60% - Accent5 36" xfId="2319" xr:uid="{21B16AA8-0D40-4C89-A8B2-F0480F94D8FD}"/>
    <cellStyle name="60% - Accent5 36 2" xfId="2320" xr:uid="{E6FCCEA2-4BFC-4112-8429-876F322F3F3E}"/>
    <cellStyle name="60% - Accent5 37" xfId="2321" xr:uid="{6FBD07AC-5A98-48E1-83A3-45D944EC818F}"/>
    <cellStyle name="60% - Accent5 37 2" xfId="2322" xr:uid="{CC832374-9848-4CB9-B1BE-91462C719B59}"/>
    <cellStyle name="60% - Accent5 38" xfId="2323" xr:uid="{79E42D50-BE8E-49FC-96A9-011E35B777EF}"/>
    <cellStyle name="60% - Accent5 38 2" xfId="2324" xr:uid="{6868A470-E1BB-4B0A-BD8D-42B029BD2F3D}"/>
    <cellStyle name="60% - Accent5 39" xfId="2325" xr:uid="{15E3B034-7D08-4942-92D5-BEA2D056DF31}"/>
    <cellStyle name="60% - Accent5 39 2" xfId="2326" xr:uid="{E33FB2D3-2CEC-4445-BC02-F526D5B5A877}"/>
    <cellStyle name="60% - Accent5 4" xfId="2327" xr:uid="{D44D3000-EFA1-49F5-B5D3-D7805FA4B264}"/>
    <cellStyle name="60% - Accent5 4 2" xfId="2328" xr:uid="{5EFAFC55-A209-4001-BF2A-68E0D0EEB1EF}"/>
    <cellStyle name="60% - Accent5 4 2 2" xfId="2329" xr:uid="{9112F6FD-07DB-4374-BDD8-BA3223D44625}"/>
    <cellStyle name="60% - Accent5 4 3" xfId="2330" xr:uid="{AA412622-0DAF-4233-9BFA-8E17D2D8CA12}"/>
    <cellStyle name="60% - Accent5 40" xfId="2331" xr:uid="{9D5E691F-8D86-411B-ACB6-50C3F254B6A8}"/>
    <cellStyle name="60% - Accent5 40 2" xfId="2332" xr:uid="{7093FB07-03B5-4B7F-B293-8B6A0A51FA06}"/>
    <cellStyle name="60% - Accent5 41" xfId="2333" xr:uid="{6CB97C19-9051-459D-8140-EC3AC16D4DAA}"/>
    <cellStyle name="60% - Accent5 41 2" xfId="2334" xr:uid="{DC01EE30-F8A3-460D-B1FC-5CE3E47A981F}"/>
    <cellStyle name="60% - Accent5 42" xfId="2335" xr:uid="{E5B245B2-016E-4783-A0C9-0A08010981AB}"/>
    <cellStyle name="60% - Accent5 42 2" xfId="2336" xr:uid="{2699ACDE-50E0-4878-9225-F584F52A34C5}"/>
    <cellStyle name="60% - Accent5 43" xfId="2337" xr:uid="{5C481970-EA15-4E3A-9160-0C190AD10CD9}"/>
    <cellStyle name="60% - Accent5 43 2" xfId="2338" xr:uid="{B4166332-FF48-42C8-901B-4924B82BCC1D}"/>
    <cellStyle name="60% - Accent5 44" xfId="2339" xr:uid="{35CAB1C7-BC77-467B-9182-6B6F42E97D23}"/>
    <cellStyle name="60% - Accent5 45" xfId="2340" xr:uid="{E71D177B-80BD-464D-A036-631F2AA53231}"/>
    <cellStyle name="60% - Accent5 5" xfId="2341" xr:uid="{3EA47FC3-77F5-45B2-BD09-9E7970F60136}"/>
    <cellStyle name="60% - Accent5 5 2" xfId="2342" xr:uid="{12670968-E3B9-477B-9BF9-4D085C8A66E1}"/>
    <cellStyle name="60% - Accent5 5 2 2" xfId="2343" xr:uid="{061F1E58-8396-4493-92D8-4F286F6A8AED}"/>
    <cellStyle name="60% - Accent5 5 3" xfId="2344" xr:uid="{5EE2A7C4-50CE-4119-B62F-275474DE4722}"/>
    <cellStyle name="60% - Accent5 6" xfId="2345" xr:uid="{A115E8A0-6553-4EAB-AE2E-A7EBC7F353E0}"/>
    <cellStyle name="60% - Accent5 6 2" xfId="2346" xr:uid="{25D8BCAE-0A68-4304-ACDE-98309FC55309}"/>
    <cellStyle name="60% - Accent5 6 2 2" xfId="2347" xr:uid="{DB355D1E-9E4D-49A2-9BA8-C124F8353330}"/>
    <cellStyle name="60% - Accent5 6 3" xfId="2348" xr:uid="{5198ED02-AF45-451A-9F2C-9D460423D2A0}"/>
    <cellStyle name="60% - Accent5 7" xfId="2349" xr:uid="{AC5C5954-0B39-4925-8D50-80357E227F9D}"/>
    <cellStyle name="60% - Accent5 7 2" xfId="2350" xr:uid="{85098677-6183-42D5-A5F4-1456A850E63E}"/>
    <cellStyle name="60% - Accent5 8" xfId="2351" xr:uid="{E1DBC3F5-A767-4D95-B40E-8E9B711B3A94}"/>
    <cellStyle name="60% - Accent5 8 2" xfId="2352" xr:uid="{64AA9B11-24D0-41DC-9EF3-D2072ECD01D5}"/>
    <cellStyle name="60% - Accent5 9" xfId="2353" xr:uid="{4DE88073-6B78-4367-A201-52003501589C}"/>
    <cellStyle name="60% - Accent5 9 2" xfId="2354" xr:uid="{7F7CAD62-D783-444E-BE6F-D87E743DCDAE}"/>
    <cellStyle name="60% - Accent6 10" xfId="2355" xr:uid="{88975698-48BB-41C5-8328-9AFC376F5D83}"/>
    <cellStyle name="60% - Accent6 10 2" xfId="2356" xr:uid="{DC23BADC-10F5-4B24-8E52-72CF4EAEE0A1}"/>
    <cellStyle name="60% - Accent6 11" xfId="2357" xr:uid="{81C1218D-3848-4652-9664-EAC9C394402E}"/>
    <cellStyle name="60% - Accent6 11 2" xfId="2358" xr:uid="{1D31608C-D807-43B8-BF0C-FC2E92AFB102}"/>
    <cellStyle name="60% - Accent6 12" xfId="2359" xr:uid="{7813FCEC-4CA5-44F4-B48E-E03208142779}"/>
    <cellStyle name="60% - Accent6 12 2" xfId="2360" xr:uid="{8429BEBA-E727-4838-A412-17DF0FB4F721}"/>
    <cellStyle name="60% - Accent6 13" xfId="2361" xr:uid="{FEF03ED1-63A5-4AA0-9734-1CB3741355FC}"/>
    <cellStyle name="60% - Accent6 13 2" xfId="2362" xr:uid="{5DA94813-8B91-49F0-BB5C-E785EC5F5B29}"/>
    <cellStyle name="60% - Accent6 14" xfId="2363" xr:uid="{AC7C221B-67C6-496F-A21E-A7E5B0CCC714}"/>
    <cellStyle name="60% - Accent6 14 2" xfId="2364" xr:uid="{ACD93D27-8EBB-4328-8F68-4AED40D24AD0}"/>
    <cellStyle name="60% - Accent6 15" xfId="2365" xr:uid="{D014D4EB-03D4-49B3-A8F7-CBDF3C2BF389}"/>
    <cellStyle name="60% - Accent6 15 2" xfId="2366" xr:uid="{B6D066D2-F340-4D64-AE7A-A9E842228B56}"/>
    <cellStyle name="60% - Accent6 16" xfId="2367" xr:uid="{D3B016A8-E1A2-4B21-8A63-112D340FD845}"/>
    <cellStyle name="60% - Accent6 16 2" xfId="2368" xr:uid="{72249FFD-42E6-498E-A2E9-7B57FE9AFF9A}"/>
    <cellStyle name="60% - Accent6 17" xfId="2369" xr:uid="{8DA24205-A98B-4CE6-9B89-720EF2549778}"/>
    <cellStyle name="60% - Accent6 17 2" xfId="2370" xr:uid="{397B136E-D9C9-4C86-B9B7-D61BD3635880}"/>
    <cellStyle name="60% - Accent6 18" xfId="2371" xr:uid="{21058039-41AF-4E63-82CE-D2C9996BDA24}"/>
    <cellStyle name="60% - Accent6 18 2" xfId="2372" xr:uid="{57EA3A50-353B-4462-BE63-A0669F0C964A}"/>
    <cellStyle name="60% - Accent6 19" xfId="2373" xr:uid="{192118F1-27D8-440B-9A4F-BB21F5753C06}"/>
    <cellStyle name="60% - Accent6 19 2" xfId="2374" xr:uid="{5503E9C8-717B-4CDF-836C-9718A1312DCF}"/>
    <cellStyle name="60% - Accent6 2" xfId="2375" xr:uid="{F2B43C0E-8A32-4D63-8230-0F190AA176AF}"/>
    <cellStyle name="60% - Accent6 2 10" xfId="2376" xr:uid="{F65634A0-2459-4870-9A35-D193909DE264}"/>
    <cellStyle name="60% - Accent6 2 10 2" xfId="2377" xr:uid="{7E6B1C0A-3EE1-43C3-86B1-225DE87CE4AD}"/>
    <cellStyle name="60% - Accent6 2 11" xfId="2378" xr:uid="{BE4488D9-FCEB-4A9C-88B7-CA12F144B4B0}"/>
    <cellStyle name="60% - Accent6 2 11 2" xfId="2379" xr:uid="{FF4CD5F6-C667-49C3-B994-214F92D168F1}"/>
    <cellStyle name="60% - Accent6 2 12" xfId="2380" xr:uid="{CC9DAFEA-CDC1-48F1-BE15-6D7058561981}"/>
    <cellStyle name="60% - Accent6 2 2" xfId="2381" xr:uid="{94B79983-D4F6-4BF3-B5AE-ED4DFC7E3736}"/>
    <cellStyle name="60% - Accent6 2 2 2" xfId="2382" xr:uid="{EC62BDA4-EE80-48FE-8CDE-F0DB14CFD3E2}"/>
    <cellStyle name="60% - Accent6 2 2 3" xfId="2383" xr:uid="{80DE983A-9319-40A2-AFBA-55FFFDD0EF10}"/>
    <cellStyle name="60% - Accent6 2 3" xfId="2384" xr:uid="{7BF883F9-AFF9-45F5-91D3-98172D5184F2}"/>
    <cellStyle name="60% - Accent6 2 3 2" xfId="2385" xr:uid="{6BA6EFB9-9B7F-455E-989F-7D36606AC583}"/>
    <cellStyle name="60% - Accent6 2 4" xfId="2386" xr:uid="{CB3BECCE-194C-4CAC-8F69-55291BF1522F}"/>
    <cellStyle name="60% - Accent6 2 4 2" xfId="2387" xr:uid="{4698C229-21DA-4326-8837-FFB111BE69D5}"/>
    <cellStyle name="60% - Accent6 2 5" xfId="2388" xr:uid="{7FD4E117-1567-48D9-8F68-C4B595BBDE2A}"/>
    <cellStyle name="60% - Accent6 2 5 2" xfId="2389" xr:uid="{AA7D9F99-FFFF-4C7F-8F20-31C0EACDD249}"/>
    <cellStyle name="60% - Accent6 2 6" xfId="2390" xr:uid="{DDCA43CE-6773-4D88-9C33-E67052D25CAC}"/>
    <cellStyle name="60% - Accent6 2 6 2" xfId="2391" xr:uid="{0FBB5C14-52AD-4A37-968E-86EEFC6A3D2C}"/>
    <cellStyle name="60% - Accent6 2 7" xfId="2392" xr:uid="{685A70B1-380A-419E-B311-3F1098F88B1E}"/>
    <cellStyle name="60% - Accent6 2 7 2" xfId="2393" xr:uid="{0E34818C-0606-4D4E-87B6-8728D3587079}"/>
    <cellStyle name="60% - Accent6 2 8" xfId="2394" xr:uid="{3038ADEA-DDAA-4234-BF48-7623136EC661}"/>
    <cellStyle name="60% - Accent6 2 8 2" xfId="2395" xr:uid="{263579F4-E780-4F3E-BF75-51B41BAE642F}"/>
    <cellStyle name="60% - Accent6 2 9" xfId="2396" xr:uid="{AF3D111C-5529-4BB7-9BDA-CEE2306C649F}"/>
    <cellStyle name="60% - Accent6 2 9 2" xfId="2397" xr:uid="{AB58DB07-0F00-4207-B1E3-35912CC509C4}"/>
    <cellStyle name="60% - Accent6 20" xfId="2398" xr:uid="{024240EC-6EA5-4CA9-8944-5B373774548B}"/>
    <cellStyle name="60% - Accent6 20 2" xfId="2399" xr:uid="{E5B6E93A-B164-4EFB-8D0D-BBFEA10FB206}"/>
    <cellStyle name="60% - Accent6 21" xfId="2400" xr:uid="{8483F5BE-E622-4E25-AE2D-2F016E0DE554}"/>
    <cellStyle name="60% - Accent6 21 2" xfId="2401" xr:uid="{37D02012-5E0E-4599-A512-7C30FF75BE69}"/>
    <cellStyle name="60% - Accent6 22" xfId="2402" xr:uid="{7EEC67F4-9F61-4662-AE1F-572863778CCF}"/>
    <cellStyle name="60% - Accent6 22 2" xfId="2403" xr:uid="{F1542653-6911-4382-8F98-9188ED8E34D1}"/>
    <cellStyle name="60% - Accent6 23" xfId="2404" xr:uid="{50FA987D-F017-4B3C-AB7B-35CA8BFAE324}"/>
    <cellStyle name="60% - Accent6 23 2" xfId="2405" xr:uid="{C2C724BA-4240-4C90-ACF6-21D9172B04B1}"/>
    <cellStyle name="60% - Accent6 24" xfId="2406" xr:uid="{93F1BE97-A1C0-4E14-97F1-8B8645A47DBA}"/>
    <cellStyle name="60% - Accent6 24 2" xfId="2407" xr:uid="{1E01EC8A-0200-40BD-8E4B-8F92B27AB299}"/>
    <cellStyle name="60% - Accent6 25" xfId="2408" xr:uid="{3443A6DC-8449-4972-8271-76AA7BA75CB6}"/>
    <cellStyle name="60% - Accent6 25 2" xfId="2409" xr:uid="{5A88EF94-AF5A-49DD-B4B7-AB3D02852A20}"/>
    <cellStyle name="60% - Accent6 26" xfId="2410" xr:uid="{A79475C5-DCE4-42EA-B26E-AC9556770C00}"/>
    <cellStyle name="60% - Accent6 26 2" xfId="2411" xr:uid="{25373D4B-7E97-4766-A0F7-FCB66C186D7B}"/>
    <cellStyle name="60% - Accent6 27" xfId="2412" xr:uid="{6690B011-96BB-4E3A-B237-1D1C5218E51D}"/>
    <cellStyle name="60% - Accent6 27 2" xfId="2413" xr:uid="{B30DE339-5A80-4E0C-A6F6-47EACCA39F0E}"/>
    <cellStyle name="60% - Accent6 28" xfId="2414" xr:uid="{79ACBF27-6775-4EA7-ACD8-E0104C9E9F52}"/>
    <cellStyle name="60% - Accent6 28 2" xfId="2415" xr:uid="{3211BCE6-BA3A-4BFD-82A3-1300081E8869}"/>
    <cellStyle name="60% - Accent6 29" xfId="2416" xr:uid="{3EF46B1D-7A2E-4085-884F-99F98DD35333}"/>
    <cellStyle name="60% - Accent6 29 2" xfId="2417" xr:uid="{D42B302E-3C0C-4F13-AC1B-CDDFB0BF1CDB}"/>
    <cellStyle name="60% - Accent6 3" xfId="2418" xr:uid="{B67B099D-7990-4D27-92C3-7136885ED306}"/>
    <cellStyle name="60% - Accent6 3 2" xfId="2419" xr:uid="{8E937AE1-DC95-43B4-A55E-E7311FDBA023}"/>
    <cellStyle name="60% - Accent6 3 2 2" xfId="2420" xr:uid="{063EF141-1E15-4592-B633-BA4F0B54C9B8}"/>
    <cellStyle name="60% - Accent6 3 2 3" xfId="2421" xr:uid="{FC6D5182-B542-41D0-A8EA-98E17FF28392}"/>
    <cellStyle name="60% - Accent6 3 2 4" xfId="2422" xr:uid="{51B11D49-621F-4F96-B4B1-51B784948C1B}"/>
    <cellStyle name="60% - Accent6 3 3" xfId="2423" xr:uid="{0A64D471-9988-4479-A88C-BECFBC2C4CDC}"/>
    <cellStyle name="60% - Accent6 3 4" xfId="2424" xr:uid="{1B047F8F-9DAB-4490-ACD9-5D4517E5AABD}"/>
    <cellStyle name="60% - Accent6 3 5" xfId="2425" xr:uid="{0B48EC32-AE7F-4B4D-B5D9-B716C60546F4}"/>
    <cellStyle name="60% - Accent6 30" xfId="2426" xr:uid="{0DDC7F4E-B4B0-4749-A95B-67AB84AFC2FC}"/>
    <cellStyle name="60% - Accent6 30 2" xfId="2427" xr:uid="{22955FE2-260D-455D-AF4F-387E9F93B726}"/>
    <cellStyle name="60% - Accent6 31" xfId="2428" xr:uid="{F3BE82D9-DF1D-4F22-AEE0-43720F73B013}"/>
    <cellStyle name="60% - Accent6 31 2" xfId="2429" xr:uid="{C6AC3D30-D48E-46BE-8B09-27C084371CA1}"/>
    <cellStyle name="60% - Accent6 32" xfId="2430" xr:uid="{95B4DB6A-1AD5-4660-83CC-8492BC6C52F7}"/>
    <cellStyle name="60% - Accent6 32 2" xfId="2431" xr:uid="{1B1291E9-5159-47E7-870D-CCCCD1FB0818}"/>
    <cellStyle name="60% - Accent6 33" xfId="2432" xr:uid="{18A388AE-A4D5-48FC-8E83-5AC1BE4AEF55}"/>
    <cellStyle name="60% - Accent6 33 2" xfId="2433" xr:uid="{696CB229-42CE-4B2D-93E1-80B258BC598F}"/>
    <cellStyle name="60% - Accent6 34" xfId="2434" xr:uid="{DB3B7B73-D3EF-410C-829B-61C4E1C16625}"/>
    <cellStyle name="60% - Accent6 34 2" xfId="2435" xr:uid="{0BDCAC13-8034-4162-B3AE-850F96C925F6}"/>
    <cellStyle name="60% - Accent6 35" xfId="2436" xr:uid="{FD92BB2A-70C9-4559-9A1B-D0C0B0B02E62}"/>
    <cellStyle name="60% - Accent6 35 2" xfId="2437" xr:uid="{C79D1FF6-0610-40FF-9548-F4147B324B98}"/>
    <cellStyle name="60% - Accent6 36" xfId="2438" xr:uid="{FF370786-AF97-42B8-8E48-5F7D04F426C3}"/>
    <cellStyle name="60% - Accent6 36 2" xfId="2439" xr:uid="{42213913-3810-4039-9051-8FD17C7BC141}"/>
    <cellStyle name="60% - Accent6 37" xfId="2440" xr:uid="{137B0F9D-871D-4173-BBD0-97ADBD307542}"/>
    <cellStyle name="60% - Accent6 37 2" xfId="2441" xr:uid="{8EDA6FE4-7ABA-4299-A491-E1D7E7086463}"/>
    <cellStyle name="60% - Accent6 38" xfId="2442" xr:uid="{D5ACFDBE-4A9B-4A29-9B79-C8A51F23C15C}"/>
    <cellStyle name="60% - Accent6 38 2" xfId="2443" xr:uid="{D5F624F5-93D0-4A7A-94AC-160B584F1738}"/>
    <cellStyle name="60% - Accent6 39" xfId="2444" xr:uid="{D836277D-C9B7-4DED-B885-130927711344}"/>
    <cellStyle name="60% - Accent6 39 2" xfId="2445" xr:uid="{EDCC275C-4ABD-4CB2-AE20-598B51CF36B8}"/>
    <cellStyle name="60% - Accent6 4" xfId="2446" xr:uid="{B20CE598-9A1A-4BCE-86FD-9691CD00B827}"/>
    <cellStyle name="60% - Accent6 4 2" xfId="2447" xr:uid="{D33A61C6-F1D1-4E24-AB40-255BD78CF272}"/>
    <cellStyle name="60% - Accent6 4 2 2" xfId="2448" xr:uid="{9570C0CB-2BED-4336-9CF3-D51F92DB283A}"/>
    <cellStyle name="60% - Accent6 4 3" xfId="2449" xr:uid="{A4853181-47F9-486B-A398-8F0239FA3D58}"/>
    <cellStyle name="60% - Accent6 40" xfId="2450" xr:uid="{0665F6A7-17DA-4F23-94CB-BB8F9795D96F}"/>
    <cellStyle name="60% - Accent6 40 2" xfId="2451" xr:uid="{56D83D79-6577-4195-92DD-EA042919479B}"/>
    <cellStyle name="60% - Accent6 41" xfId="2452" xr:uid="{40DD5B4C-C962-4A10-AA1B-7C44F1A54CEB}"/>
    <cellStyle name="60% - Accent6 41 2" xfId="2453" xr:uid="{BE51C325-7725-41E9-A317-37053780C266}"/>
    <cellStyle name="60% - Accent6 42" xfId="2454" xr:uid="{D73FD717-E181-427A-B10E-6CBA8F161503}"/>
    <cellStyle name="60% - Accent6 42 2" xfId="2455" xr:uid="{B15B99D8-9FF5-4B0F-A173-5B896A0E4BFC}"/>
    <cellStyle name="60% - Accent6 43" xfId="2456" xr:uid="{D5F42302-ADC0-4D2F-B685-8E453ED027D3}"/>
    <cellStyle name="60% - Accent6 43 2" xfId="2457" xr:uid="{BA256D38-E24C-48FD-AFB5-B1BE7B540323}"/>
    <cellStyle name="60% - Accent6 44" xfId="2458" xr:uid="{CE711F83-3280-460A-A280-F8B06A52BCE3}"/>
    <cellStyle name="60% - Accent6 44 2" xfId="2459" xr:uid="{893E921A-763D-4222-A0D0-4821945A1276}"/>
    <cellStyle name="60% - Accent6 5" xfId="2460" xr:uid="{CCA9B1C4-D094-49FF-90FF-7DC205DA86AC}"/>
    <cellStyle name="60% - Accent6 5 2" xfId="2461" xr:uid="{BF3504E3-12E3-416F-89A2-83430A44BC47}"/>
    <cellStyle name="60% - Accent6 5 2 2" xfId="2462" xr:uid="{DA09FE12-688B-481E-A5B0-623FF5183326}"/>
    <cellStyle name="60% - Accent6 5 3" xfId="2463" xr:uid="{C0D6EBE7-45A1-4FD6-8A5B-B774979648BD}"/>
    <cellStyle name="60% - Accent6 6" xfId="2464" xr:uid="{D55F035B-AC5F-4F86-94A8-3AFEA6DBB5A0}"/>
    <cellStyle name="60% - Accent6 6 2" xfId="2465" xr:uid="{BAC49931-B214-4E69-8CB3-6CCA08B06D42}"/>
    <cellStyle name="60% - Accent6 6 2 2" xfId="2466" xr:uid="{D0AE8B2A-EEAB-4826-8E9A-318389F7DC3D}"/>
    <cellStyle name="60% - Accent6 6 3" xfId="2467" xr:uid="{A61D1323-5D9C-4AA5-91CC-B455511E0F9B}"/>
    <cellStyle name="60% - Accent6 7" xfId="2468" xr:uid="{369248CC-7345-495D-BED2-27061BE5A85A}"/>
    <cellStyle name="60% - Accent6 7 2" xfId="2469" xr:uid="{2A15EEA3-FF3A-4AB3-9937-412AB1B6BF3C}"/>
    <cellStyle name="60% - Accent6 8" xfId="2470" xr:uid="{23D97848-5754-46AA-B3A2-69A0C33AE386}"/>
    <cellStyle name="60% - Accent6 8 2" xfId="2471" xr:uid="{B5EBE82F-626F-4A02-BEEF-AA32400FFC87}"/>
    <cellStyle name="60% - Accent6 9" xfId="2472" xr:uid="{F50B62B2-B154-46CB-84A1-8752F52949E1}"/>
    <cellStyle name="60% - Accent6 9 2" xfId="2473" xr:uid="{6051CADD-7A87-45D7-BD49-49C00735A2AE}"/>
    <cellStyle name="60% - Akzent1" xfId="2474" xr:uid="{7BDF721F-C62F-428D-A990-C2B0AE7BD637}"/>
    <cellStyle name="60% - Akzent1 2" xfId="2475" xr:uid="{A5A25ADC-D3DC-4977-9F99-69B3192062CC}"/>
    <cellStyle name="60% - Akzent2" xfId="2476" xr:uid="{ED34A9A8-3992-4644-8438-B4605B7CAA0F}"/>
    <cellStyle name="60% - Akzent2 2" xfId="2477" xr:uid="{509C80B3-6DBF-419F-9AA9-D5CEE10B5964}"/>
    <cellStyle name="60% - Akzent3" xfId="2478" xr:uid="{60E1184B-25B2-4541-A23B-9B6591FDB708}"/>
    <cellStyle name="60% - Akzent3 2" xfId="2479" xr:uid="{B62A7689-3209-4797-BABE-011A65F60F5E}"/>
    <cellStyle name="60% - Akzent4" xfId="2480" xr:uid="{337AFA0F-5DBA-4EDC-8437-F4A0598991EB}"/>
    <cellStyle name="60% - Akzent4 2" xfId="2481" xr:uid="{D3C3E962-B4D8-4891-BC10-CDDE2E369B45}"/>
    <cellStyle name="60% - Akzent5" xfId="2482" xr:uid="{7D0B76D2-1881-40FB-A703-3B74AA3694A2}"/>
    <cellStyle name="60% - Akzent5 2" xfId="2483" xr:uid="{82CF712A-F666-42D8-A0BE-681DD3B690E7}"/>
    <cellStyle name="60% - Akzent6" xfId="2484" xr:uid="{E7E1D383-59A5-470E-AD82-F03321B80FB7}"/>
    <cellStyle name="60% - Akzent6 2" xfId="2485" xr:uid="{010908E3-6407-490B-B139-375D31B11C92}"/>
    <cellStyle name="60% - Cor4 2" xfId="2486" xr:uid="{521AADF3-174F-48CB-9244-9536FEEB28B6}"/>
    <cellStyle name="60% - Cor4 2 2" xfId="2487" xr:uid="{6FF7882C-489A-43F9-B5AD-E79F87C0D906}"/>
    <cellStyle name="Accent1 10" xfId="2488" xr:uid="{77688BCB-0F27-44C8-B0DE-93273AB4E697}"/>
    <cellStyle name="Accent1 10 2" xfId="2489" xr:uid="{265147E4-5B06-4765-9A3B-6C7EB7BED189}"/>
    <cellStyle name="Accent1 11" xfId="2490" xr:uid="{9773B939-0061-4958-A0A6-1A8138362B71}"/>
    <cellStyle name="Accent1 11 2" xfId="2491" xr:uid="{C87313BE-8E7F-437E-BDE4-73E70DE4106A}"/>
    <cellStyle name="Accent1 12" xfId="2492" xr:uid="{5B4D32FB-B4F3-40FA-B4CB-065B0AC9C0A8}"/>
    <cellStyle name="Accent1 12 2" xfId="2493" xr:uid="{7DCBDDDA-D48D-4E21-BDB7-842F486DA192}"/>
    <cellStyle name="Accent1 13" xfId="2494" xr:uid="{BBC05373-3210-4827-A724-E63B8092C7C2}"/>
    <cellStyle name="Accent1 13 2" xfId="2495" xr:uid="{18DA56B0-F4BA-42C4-9043-581CD3F7D02C}"/>
    <cellStyle name="Accent1 14" xfId="2496" xr:uid="{0CFF3F96-FCD9-46B7-A053-0E75E98A148C}"/>
    <cellStyle name="Accent1 14 2" xfId="2497" xr:uid="{1B8C8DAB-A865-4580-8CB0-F5C3011859C2}"/>
    <cellStyle name="Accent1 15" xfId="2498" xr:uid="{D535F819-1D9D-4D5E-B4FB-61C6A4E88B4E}"/>
    <cellStyle name="Accent1 15 2" xfId="2499" xr:uid="{2B7656E4-6E9B-4D24-A69A-0B441CF8E89B}"/>
    <cellStyle name="Accent1 16" xfId="2500" xr:uid="{435FE8C6-093A-46B3-93A7-41F5873A3B2D}"/>
    <cellStyle name="Accent1 16 2" xfId="2501" xr:uid="{8BC515C8-B2B2-495F-93EC-8FAC369BB6CE}"/>
    <cellStyle name="Accent1 17" xfId="2502" xr:uid="{1385117C-F087-4058-9263-41FB00EE2350}"/>
    <cellStyle name="Accent1 17 2" xfId="2503" xr:uid="{B61931A8-867B-45A9-8D76-D1156825DB67}"/>
    <cellStyle name="Accent1 18" xfId="2504" xr:uid="{2A91599D-2C95-450D-8DAB-572647581FC1}"/>
    <cellStyle name="Accent1 18 2" xfId="2505" xr:uid="{47ACBD1C-9557-4662-84DE-CF2549B49414}"/>
    <cellStyle name="Accent1 19" xfId="2506" xr:uid="{41B9C9B3-16DF-46BD-AD18-430FC807A598}"/>
    <cellStyle name="Accent1 19 2" xfId="2507" xr:uid="{A7DA2738-D06C-424E-83CF-6DB2E57487F2}"/>
    <cellStyle name="Accent1 2" xfId="2508" xr:uid="{F064C929-1047-459D-AED1-EB330E6EE7E3}"/>
    <cellStyle name="Accent1 2 10" xfId="2509" xr:uid="{786CF719-F76D-4E6F-8F48-1A9E17C18E1B}"/>
    <cellStyle name="Accent1 2 10 2" xfId="2510" xr:uid="{8CBAF794-074F-4C0F-8DE2-B45B83A73437}"/>
    <cellStyle name="Accent1 2 11" xfId="2511" xr:uid="{E0F1B534-694D-4A62-A12C-57AC37E972B1}"/>
    <cellStyle name="Accent1 2 11 2" xfId="2512" xr:uid="{0C8C5083-3266-4865-A3C9-CA0FB0E80AE0}"/>
    <cellStyle name="Accent1 2 12" xfId="2513" xr:uid="{97F38EC1-6ABF-488D-9AD5-4270A580E6C8}"/>
    <cellStyle name="Accent1 2 2" xfId="2514" xr:uid="{99E78592-1068-43F7-BCE3-0F80B62F5FE3}"/>
    <cellStyle name="Accent1 2 2 2" xfId="2515" xr:uid="{D8107C7F-355B-464A-B53C-61AB94293D48}"/>
    <cellStyle name="Accent1 2 3" xfId="2516" xr:uid="{997759FC-B6F8-4B67-99B3-03DD90F3BA4E}"/>
    <cellStyle name="Accent1 2 3 2" xfId="2517" xr:uid="{8E8CD073-7659-49A2-BF33-8A2E368001EB}"/>
    <cellStyle name="Accent1 2 4" xfId="2518" xr:uid="{F3D367AB-0FC4-494B-84A8-7E05733430C7}"/>
    <cellStyle name="Accent1 2 4 2" xfId="2519" xr:uid="{71C7273E-C861-4D3E-AC46-B8BD24D0142F}"/>
    <cellStyle name="Accent1 2 5" xfId="2520" xr:uid="{95E6B0F9-1092-46CE-A20A-1A821B04E45E}"/>
    <cellStyle name="Accent1 2 5 2" xfId="2521" xr:uid="{95968B64-57A3-4B40-A45D-D83DD0AEF268}"/>
    <cellStyle name="Accent1 2 6" xfId="2522" xr:uid="{4D172F3F-85D0-4238-9774-9A89FC1B6B24}"/>
    <cellStyle name="Accent1 2 6 2" xfId="2523" xr:uid="{604C0749-69AD-49DE-B6E9-1FCC6D5186AF}"/>
    <cellStyle name="Accent1 2 7" xfId="2524" xr:uid="{709CA0AB-031D-44D8-9503-F49B745CFE3F}"/>
    <cellStyle name="Accent1 2 7 2" xfId="2525" xr:uid="{2FC104F5-3C76-4D37-893C-57595438F8DD}"/>
    <cellStyle name="Accent1 2 8" xfId="2526" xr:uid="{9AFA5E80-231A-47E1-98D1-363F54782D45}"/>
    <cellStyle name="Accent1 2 8 2" xfId="2527" xr:uid="{7410FF8D-8F1B-43C2-B068-78C47000264D}"/>
    <cellStyle name="Accent1 2 9" xfId="2528" xr:uid="{ABB6DC7B-791D-4BBB-802D-F4B89F3AC0B8}"/>
    <cellStyle name="Accent1 2 9 2" xfId="2529" xr:uid="{7EBFB67F-F7A3-4F01-B72B-1CF65B508DCE}"/>
    <cellStyle name="Accent1 20" xfId="2530" xr:uid="{16025715-6996-46D3-B6E3-AE31B791E9EF}"/>
    <cellStyle name="Accent1 20 2" xfId="2531" xr:uid="{BED960F1-E046-4D64-A626-D45A45B7B561}"/>
    <cellStyle name="Accent1 21" xfId="2532" xr:uid="{E73BE8D7-6238-40B8-BBE5-4DFFA144359A}"/>
    <cellStyle name="Accent1 21 2" xfId="2533" xr:uid="{F584F301-7667-43A5-940B-25A279120E71}"/>
    <cellStyle name="Accent1 22" xfId="2534" xr:uid="{EB97E709-EA2E-4CAC-8102-D14E50D7EBBD}"/>
    <cellStyle name="Accent1 22 2" xfId="2535" xr:uid="{CA740201-2E14-4730-8C1F-9CD84EA56D31}"/>
    <cellStyle name="Accent1 23" xfId="2536" xr:uid="{68E8FC04-92F7-4F79-AE55-BC1B759A7EB1}"/>
    <cellStyle name="Accent1 23 2" xfId="2537" xr:uid="{E1F53EC3-4247-4272-8015-BB18B19AF4AF}"/>
    <cellStyle name="Accent1 24" xfId="2538" xr:uid="{22E07A5B-AE61-4E3F-AE2F-90138327E5AA}"/>
    <cellStyle name="Accent1 24 2" xfId="2539" xr:uid="{72DA559C-0BE2-4337-8F05-51F1EDDB02C3}"/>
    <cellStyle name="Accent1 25" xfId="2540" xr:uid="{ED86B300-7C19-4ADD-8C72-D11A81866532}"/>
    <cellStyle name="Accent1 25 2" xfId="2541" xr:uid="{0D306D0A-43CB-492A-AF24-BD4E591C5007}"/>
    <cellStyle name="Accent1 26" xfId="2542" xr:uid="{7F6EF6C6-9ECC-46F9-89C4-6970D5C842F4}"/>
    <cellStyle name="Accent1 26 2" xfId="2543" xr:uid="{57C312A2-6E14-4427-AA4B-B895CD4134E1}"/>
    <cellStyle name="Accent1 27" xfId="2544" xr:uid="{FD8B70E3-4E01-4085-A1FF-BB4A843C99E9}"/>
    <cellStyle name="Accent1 27 2" xfId="2545" xr:uid="{88DC54BF-7EB3-49D9-A18E-A797F0D928A0}"/>
    <cellStyle name="Accent1 28" xfId="2546" xr:uid="{71DB6C08-AD1F-4926-965E-2CEEB7446C1F}"/>
    <cellStyle name="Accent1 28 2" xfId="2547" xr:uid="{9222B4CD-A48B-4D2A-86DD-3EDCA0F53D24}"/>
    <cellStyle name="Accent1 29" xfId="2548" xr:uid="{34278A95-757F-4C7C-966E-2EDD6F481998}"/>
    <cellStyle name="Accent1 29 2" xfId="2549" xr:uid="{11858008-CD92-48E3-8EA2-40D658198B6A}"/>
    <cellStyle name="Accent1 3" xfId="2550" xr:uid="{2930444E-FEA8-4630-AEFA-D361E3929FB3}"/>
    <cellStyle name="Accent1 3 2" xfId="2551" xr:uid="{6FFEFEAF-F2BE-494C-B50F-3FD0941A24CA}"/>
    <cellStyle name="Accent1 3 2 2" xfId="2552" xr:uid="{6C560785-67F5-4F48-AC1D-5903210B2D6D}"/>
    <cellStyle name="Accent1 3 2 3" xfId="2553" xr:uid="{DF62329F-2C7F-4C10-A42C-16DF434B8385}"/>
    <cellStyle name="Accent1 3 2 4" xfId="2554" xr:uid="{C3152BD4-04C5-48B3-AC9A-801D79D7FFDB}"/>
    <cellStyle name="Accent1 3 3" xfId="2555" xr:uid="{0E6CB75A-2704-4BAF-876E-3170A6CAA39D}"/>
    <cellStyle name="Accent1 3 4" xfId="2556" xr:uid="{D8A60F2D-51F3-470E-86D2-5B69AE33E26C}"/>
    <cellStyle name="Accent1 3 5" xfId="2557" xr:uid="{DA86302E-1ADF-418F-9935-C345085850FE}"/>
    <cellStyle name="Accent1 30" xfId="2558" xr:uid="{40E1D1BE-27A3-4906-9FC3-7F6CAC8C643D}"/>
    <cellStyle name="Accent1 30 2" xfId="2559" xr:uid="{BEE094E6-A42E-4D90-8A5C-B927301056BF}"/>
    <cellStyle name="Accent1 31" xfId="2560" xr:uid="{6DE8B3B6-9AC5-47E2-8986-1C51DCF61FAC}"/>
    <cellStyle name="Accent1 31 2" xfId="2561" xr:uid="{AC791824-12BC-4ED3-B598-FAE6DCBA10E6}"/>
    <cellStyle name="Accent1 32" xfId="2562" xr:uid="{659BB558-2439-499B-B833-6A9A3B964889}"/>
    <cellStyle name="Accent1 32 2" xfId="2563" xr:uid="{D000EDFF-CF8C-41FD-A583-B833BEC6A28D}"/>
    <cellStyle name="Accent1 33" xfId="2564" xr:uid="{6C454E94-9087-4489-A3DC-B0D21713B4EE}"/>
    <cellStyle name="Accent1 33 2" xfId="2565" xr:uid="{0923EFDA-1356-4418-9194-C7B85AE55729}"/>
    <cellStyle name="Accent1 34" xfId="2566" xr:uid="{28F51431-8A1B-4BA0-B5D0-093A2473F255}"/>
    <cellStyle name="Accent1 34 2" xfId="2567" xr:uid="{17195832-602C-475B-B39D-4BF9F691A5F7}"/>
    <cellStyle name="Accent1 35" xfId="2568" xr:uid="{1F28DD40-3F94-4F7C-BBB4-A5F615B2B71F}"/>
    <cellStyle name="Accent1 35 2" xfId="2569" xr:uid="{E36DB082-C8E1-498A-999A-7287DF7C1520}"/>
    <cellStyle name="Accent1 36" xfId="2570" xr:uid="{723D1055-9069-4A78-8251-6D3BD58DAAC3}"/>
    <cellStyle name="Accent1 36 2" xfId="2571" xr:uid="{6A6E93EC-0898-41CA-90A4-31BF9087452E}"/>
    <cellStyle name="Accent1 37" xfId="2572" xr:uid="{9F99CB14-2902-4DB8-8AFE-C1091BEF3154}"/>
    <cellStyle name="Accent1 37 2" xfId="2573" xr:uid="{A1D9D6FF-CA69-4C14-99C5-EF7882591485}"/>
    <cellStyle name="Accent1 38" xfId="2574" xr:uid="{8C99E08D-0811-4DE2-A5B6-AA1E5AC1E8EE}"/>
    <cellStyle name="Accent1 38 2" xfId="2575" xr:uid="{EC8D645C-1CBA-41B9-92F7-7FBF7C59CDE6}"/>
    <cellStyle name="Accent1 39" xfId="2576" xr:uid="{FEF6A76D-264A-412F-B307-ED9AF45F99A9}"/>
    <cellStyle name="Accent1 39 2" xfId="2577" xr:uid="{A4C56F0F-B30A-45DC-A4DD-588051E1D3D6}"/>
    <cellStyle name="Accent1 4" xfId="2578" xr:uid="{7D19E4AE-1BD7-4D54-883D-35F980975C3B}"/>
    <cellStyle name="Accent1 4 2" xfId="2579" xr:uid="{442587DA-27DF-42EA-A245-F98B87D6E7DB}"/>
    <cellStyle name="Accent1 4 2 2" xfId="2580" xr:uid="{6B3B0932-561B-4F41-89A2-FC63E8B49974}"/>
    <cellStyle name="Accent1 4 3" xfId="2581" xr:uid="{D50BD8BB-35CC-47DB-92C6-413B373898C0}"/>
    <cellStyle name="Accent1 40" xfId="2582" xr:uid="{894E29A3-426A-42BA-A5DE-F490020E2E73}"/>
    <cellStyle name="Accent1 40 2" xfId="2583" xr:uid="{C52D740C-2A9A-4546-A205-393869EC86D8}"/>
    <cellStyle name="Accent1 41" xfId="2584" xr:uid="{47AE049B-AAFB-4346-945A-955A844FA1FF}"/>
    <cellStyle name="Accent1 41 2" xfId="2585" xr:uid="{978C3646-4843-4CDB-91BB-9E2DB8A57C23}"/>
    <cellStyle name="Accent1 42" xfId="2586" xr:uid="{03062532-5F6F-47EE-A780-0E16E4E966CF}"/>
    <cellStyle name="Accent1 42 2" xfId="2587" xr:uid="{02C6F228-374A-4B91-A496-8E6D5C804671}"/>
    <cellStyle name="Accent1 43" xfId="2588" xr:uid="{C21A4E65-39FF-4566-9223-BEA7B600DB83}"/>
    <cellStyle name="Accent1 43 2" xfId="2589" xr:uid="{FF2ED4D6-6911-4652-B6CE-1631417CE75B}"/>
    <cellStyle name="Accent1 44" xfId="2590" xr:uid="{A6E488C2-EC9E-43A3-9F5C-6DB59DF159E6}"/>
    <cellStyle name="Accent1 44 2" xfId="2591" xr:uid="{FA7152E5-90B3-4CB1-8082-FCD846A3EBA7}"/>
    <cellStyle name="Accent1 5" xfId="2592" xr:uid="{9D98C6F4-07A1-46A9-B032-9365FA0DAF12}"/>
    <cellStyle name="Accent1 5 2" xfId="2593" xr:uid="{192F9DE1-A8AA-4535-B9F3-4D7EE5DD89D8}"/>
    <cellStyle name="Accent1 5 2 2" xfId="2594" xr:uid="{36CFCC54-FD4D-4434-9CC9-17E18AD5A4D8}"/>
    <cellStyle name="Accent1 5 3" xfId="2595" xr:uid="{7689DC2A-B0AF-46D4-974C-1886047679CF}"/>
    <cellStyle name="Accent1 6" xfId="2596" xr:uid="{198835F7-889A-4128-BDF4-0BBA073D3220}"/>
    <cellStyle name="Accent1 6 2" xfId="2597" xr:uid="{75E21B16-46BA-4B2D-823A-76CF44C06E8E}"/>
    <cellStyle name="Accent1 6 2 2" xfId="2598" xr:uid="{2027DCAF-525F-4A55-93E4-804438C6D6EE}"/>
    <cellStyle name="Accent1 6 3" xfId="2599" xr:uid="{17B73C53-EDA1-41EA-BF12-693CC410AA62}"/>
    <cellStyle name="Accent1 7" xfId="2600" xr:uid="{F6E1C2ED-B8F4-424A-8F58-9FC3019E77A5}"/>
    <cellStyle name="Accent1 7 2" xfId="2601" xr:uid="{1676F225-7E67-4BC4-B4B1-85C56AD38AAA}"/>
    <cellStyle name="Accent1 8" xfId="2602" xr:uid="{EB7B3379-D2FB-4EE7-919A-3F4E3D115C73}"/>
    <cellStyle name="Accent1 8 2" xfId="2603" xr:uid="{A3738381-F914-4B9E-928E-BD48D8060A7F}"/>
    <cellStyle name="Accent1 9" xfId="2604" xr:uid="{8BCA5868-49F8-4A71-9C06-ED25EE65159D}"/>
    <cellStyle name="Accent1 9 2" xfId="2605" xr:uid="{024AE1B9-2AE8-4A26-AE36-6909D2A035E3}"/>
    <cellStyle name="Accent2 10" xfId="2606" xr:uid="{4E90EE8D-5168-485F-8876-0F48DF6AB84E}"/>
    <cellStyle name="Accent2 10 2" xfId="2607" xr:uid="{0191218C-09C3-4841-916C-63149CB83F5B}"/>
    <cellStyle name="Accent2 11" xfId="2608" xr:uid="{7B32461A-1A3E-418B-A56B-F0D1A15B11AD}"/>
    <cellStyle name="Accent2 11 2" xfId="2609" xr:uid="{6C0975A2-D09B-483A-A7C4-77A7C09A305F}"/>
    <cellStyle name="Accent2 12" xfId="2610" xr:uid="{615C3DF7-EC35-4940-AB0A-7625C54B079C}"/>
    <cellStyle name="Accent2 12 2" xfId="2611" xr:uid="{9A1A2403-65E2-4030-AF29-67F1341437BE}"/>
    <cellStyle name="Accent2 13" xfId="2612" xr:uid="{F4E5877E-DBF1-4333-BA5A-5FFF300DE86A}"/>
    <cellStyle name="Accent2 13 2" xfId="2613" xr:uid="{F3595643-8DD6-49FE-AB43-89653C9C6C73}"/>
    <cellStyle name="Accent2 14" xfId="2614" xr:uid="{A1B5D2F4-483F-408D-B4D8-450FC8F0CAD9}"/>
    <cellStyle name="Accent2 14 2" xfId="2615" xr:uid="{74F20C2E-412A-4147-8CE6-059FFEEEA1F8}"/>
    <cellStyle name="Accent2 15" xfId="2616" xr:uid="{B3995F41-B04A-4527-B694-ACF36007D288}"/>
    <cellStyle name="Accent2 15 2" xfId="2617" xr:uid="{22BA694B-EE13-48F4-88CF-C5B06FB70C3E}"/>
    <cellStyle name="Accent2 16" xfId="2618" xr:uid="{6E018442-6579-4A8D-9900-446AADE61791}"/>
    <cellStyle name="Accent2 16 2" xfId="2619" xr:uid="{E9DB2B1A-AB4A-49B0-BA82-7A1F5607F8E8}"/>
    <cellStyle name="Accent2 17" xfId="2620" xr:uid="{54751B48-1D5F-490F-B1EA-11537CE294FD}"/>
    <cellStyle name="Accent2 17 2" xfId="2621" xr:uid="{5CF5421E-B79E-4419-B9CC-267AA1F7BF8F}"/>
    <cellStyle name="Accent2 18" xfId="2622" xr:uid="{F48F5EEB-6634-481C-B198-A6923486BA0A}"/>
    <cellStyle name="Accent2 18 2" xfId="2623" xr:uid="{E3C3D82E-4DE4-4814-B0C2-89A0DDD64711}"/>
    <cellStyle name="Accent2 19" xfId="2624" xr:uid="{852C0F30-580A-4BF6-9A49-BD4F4C83F153}"/>
    <cellStyle name="Accent2 19 2" xfId="2625" xr:uid="{6C495717-A09F-4B9B-9F94-0582CE8FBEB0}"/>
    <cellStyle name="Accent2 2" xfId="2626" xr:uid="{258452E8-7C70-473E-AE58-34A54AA084A0}"/>
    <cellStyle name="Accent2 2 10" xfId="2627" xr:uid="{D8E86455-9636-4013-BFBC-D01C24774579}"/>
    <cellStyle name="Accent2 2 10 2" xfId="2628" xr:uid="{21F516B9-2895-4F76-A9C3-4EC14E0A5D88}"/>
    <cellStyle name="Accent2 2 11" xfId="2629" xr:uid="{A5E5A7F2-C89F-47C6-9C08-55717749A3AB}"/>
    <cellStyle name="Accent2 2 11 2" xfId="2630" xr:uid="{C15B9049-7965-40B3-981B-AA63DE6120C4}"/>
    <cellStyle name="Accent2 2 12" xfId="2631" xr:uid="{D8B62BD0-EF00-4247-966C-FAB7D04EAA99}"/>
    <cellStyle name="Accent2 2 2" xfId="2632" xr:uid="{6DF78842-0879-4B84-9926-CD6E0AC70B0E}"/>
    <cellStyle name="Accent2 2 2 2" xfId="2633" xr:uid="{28A2AC70-A88B-4769-9BB7-219BE5A57A78}"/>
    <cellStyle name="Accent2 2 3" xfId="2634" xr:uid="{98C19666-0044-4060-B160-1A960769EA67}"/>
    <cellStyle name="Accent2 2 3 2" xfId="2635" xr:uid="{035B6BAA-B731-4C10-80A0-332B7689A90F}"/>
    <cellStyle name="Accent2 2 4" xfId="2636" xr:uid="{A6C1388C-4B94-4086-9916-DCFE5B2FF9B7}"/>
    <cellStyle name="Accent2 2 4 2" xfId="2637" xr:uid="{76B66C6D-41AD-4319-B2B9-7999BE187D47}"/>
    <cellStyle name="Accent2 2 5" xfId="2638" xr:uid="{351D3FA5-7440-454D-BF42-0F39DA642ED1}"/>
    <cellStyle name="Accent2 2 5 2" xfId="2639" xr:uid="{506BB31D-94AA-4E18-8075-89F09157BB6E}"/>
    <cellStyle name="Accent2 2 6" xfId="2640" xr:uid="{E9A94AD3-241C-4847-A18A-6063124BA5F5}"/>
    <cellStyle name="Accent2 2 6 2" xfId="2641" xr:uid="{53593E9B-A293-4FBA-A0CD-B69D37A66A0D}"/>
    <cellStyle name="Accent2 2 7" xfId="2642" xr:uid="{F89DFE73-39E9-454F-A4E9-FC2352F81BB3}"/>
    <cellStyle name="Accent2 2 7 2" xfId="2643" xr:uid="{475D7F37-410B-48FD-BEA9-C3B9BA610328}"/>
    <cellStyle name="Accent2 2 8" xfId="2644" xr:uid="{EE153E78-21E2-4BAA-BE15-A6846CC79FD5}"/>
    <cellStyle name="Accent2 2 8 2" xfId="2645" xr:uid="{A5683503-8841-4470-9635-E9A0F0C8ACE7}"/>
    <cellStyle name="Accent2 2 9" xfId="2646" xr:uid="{C0B92B66-B870-4423-AAF9-66EE72B77907}"/>
    <cellStyle name="Accent2 2 9 2" xfId="2647" xr:uid="{29AD3F5A-821F-42B8-92D7-D8F1670842B9}"/>
    <cellStyle name="Accent2 20" xfId="2648" xr:uid="{5212695F-67DE-4007-B85A-F6E1E6DDDC1C}"/>
    <cellStyle name="Accent2 20 2" xfId="2649" xr:uid="{F2D69F2B-0790-4E60-B4E7-FBEE938A451D}"/>
    <cellStyle name="Accent2 21" xfId="2650" xr:uid="{5C140CFB-62BB-47E7-8B89-840DD91C0095}"/>
    <cellStyle name="Accent2 21 2" xfId="2651" xr:uid="{5A68C1BF-883E-413C-A930-2AC9682A2E7A}"/>
    <cellStyle name="Accent2 22" xfId="2652" xr:uid="{14928DCB-5EEB-449D-B2F9-CD4285CFFA04}"/>
    <cellStyle name="Accent2 22 2" xfId="2653" xr:uid="{406C983B-A615-47E5-B63E-E8464EC7B297}"/>
    <cellStyle name="Accent2 23" xfId="2654" xr:uid="{12595244-DCB6-4AC2-AA5B-52BA07BDF8A4}"/>
    <cellStyle name="Accent2 23 2" xfId="2655" xr:uid="{C189461D-DF5B-4877-8830-698C52F0A010}"/>
    <cellStyle name="Accent2 24" xfId="2656" xr:uid="{D0F82196-2444-4A39-86C8-7601C4888B40}"/>
    <cellStyle name="Accent2 24 2" xfId="2657" xr:uid="{E9D453AC-0E45-4EC9-8FB5-C81D67586EFA}"/>
    <cellStyle name="Accent2 25" xfId="2658" xr:uid="{597159B1-4380-4081-AD86-C8DE88F0D6FB}"/>
    <cellStyle name="Accent2 25 2" xfId="2659" xr:uid="{53ABBFD7-68DA-4B04-8A72-783410E81547}"/>
    <cellStyle name="Accent2 26" xfId="2660" xr:uid="{12727738-04B2-49D0-9BC0-FEE26C3309FF}"/>
    <cellStyle name="Accent2 26 2" xfId="2661" xr:uid="{CBE2A4EF-CF36-48D5-B21D-0AC8C1D7A06C}"/>
    <cellStyle name="Accent2 27" xfId="2662" xr:uid="{A31F9C5A-ED52-4282-8C3E-17A41CE25066}"/>
    <cellStyle name="Accent2 27 2" xfId="2663" xr:uid="{36B245DD-FB8E-4D34-AA52-1DF29B1A67A1}"/>
    <cellStyle name="Accent2 28" xfId="2664" xr:uid="{3971C95B-F45C-4D08-8AAF-C75E777BD6CC}"/>
    <cellStyle name="Accent2 28 2" xfId="2665" xr:uid="{5A659FC7-8602-4EB1-BE86-D6F65464A6D6}"/>
    <cellStyle name="Accent2 29" xfId="2666" xr:uid="{1C9A8A8C-6C9F-4D36-895B-A098A569A81D}"/>
    <cellStyle name="Accent2 29 2" xfId="2667" xr:uid="{9B4F964F-1AB3-4AE3-AD4D-4432F9D34469}"/>
    <cellStyle name="Accent2 3" xfId="2668" xr:uid="{1CBF9D07-8364-40CE-BF4D-AF5226D8D366}"/>
    <cellStyle name="Accent2 3 2" xfId="2669" xr:uid="{037D357D-0739-4CB7-AE8E-7D6D23511539}"/>
    <cellStyle name="Accent2 3 2 2" xfId="2670" xr:uid="{FE41E87B-B0B7-4449-97CE-A478E983E52F}"/>
    <cellStyle name="Accent2 3 2 3" xfId="2671" xr:uid="{F31A97B3-8343-43AC-BC00-2E817E12301C}"/>
    <cellStyle name="Accent2 3 2 4" xfId="2672" xr:uid="{274D0CA4-ECFE-40B1-A229-8D87A39B7B73}"/>
    <cellStyle name="Accent2 3 3" xfId="2673" xr:uid="{440E820D-59AA-417F-854E-73FB64B9D902}"/>
    <cellStyle name="Accent2 3 4" xfId="2674" xr:uid="{FBC50E88-18C5-4B5F-B2E3-9A5B12BDECAA}"/>
    <cellStyle name="Accent2 3 5" xfId="2675" xr:uid="{4DB6D38A-3E22-460F-97C1-2F9224FB8502}"/>
    <cellStyle name="Accent2 30" xfId="2676" xr:uid="{50D63E81-F1FC-41DE-B6F1-06EC3775FD6E}"/>
    <cellStyle name="Accent2 30 2" xfId="2677" xr:uid="{468C51C6-AD1A-4065-9468-D68AAC4EFA3E}"/>
    <cellStyle name="Accent2 31" xfId="2678" xr:uid="{F765D585-DDB1-4264-BA66-D0FF4B61D4DC}"/>
    <cellStyle name="Accent2 31 2" xfId="2679" xr:uid="{2FB6130A-E226-4366-A24C-07CA847D7160}"/>
    <cellStyle name="Accent2 32" xfId="2680" xr:uid="{59BCABAD-0C51-41B2-8227-4A73D019762E}"/>
    <cellStyle name="Accent2 32 2" xfId="2681" xr:uid="{069B6FAC-D80D-4078-9142-5EEAA340492D}"/>
    <cellStyle name="Accent2 33" xfId="2682" xr:uid="{98C89851-1115-458C-9020-5FF15A12DC27}"/>
    <cellStyle name="Accent2 33 2" xfId="2683" xr:uid="{17849942-89B0-4E92-AB27-219E750509B5}"/>
    <cellStyle name="Accent2 34" xfId="2684" xr:uid="{C198FA8B-EB5E-4C09-8E3A-47EC49718A82}"/>
    <cellStyle name="Accent2 34 2" xfId="2685" xr:uid="{7F0E3AB5-24C2-4CDD-8AE3-CFF3A6E549DD}"/>
    <cellStyle name="Accent2 35" xfId="2686" xr:uid="{A1922420-D0BE-4550-8E5B-E6212A2C6B05}"/>
    <cellStyle name="Accent2 35 2" xfId="2687" xr:uid="{AF76C9FA-7E95-400E-BEA2-3403569BC96D}"/>
    <cellStyle name="Accent2 36" xfId="2688" xr:uid="{A107248F-0F1E-423B-9D33-E55ACAC22397}"/>
    <cellStyle name="Accent2 36 2" xfId="2689" xr:uid="{64F5FCB5-3A9E-4EA3-B600-57D5342F6B80}"/>
    <cellStyle name="Accent2 37" xfId="2690" xr:uid="{6909376B-A07A-4F78-A481-C5A64B4E6976}"/>
    <cellStyle name="Accent2 37 2" xfId="2691" xr:uid="{165CB1A8-0338-4528-9990-58415B0E7C0D}"/>
    <cellStyle name="Accent2 38" xfId="2692" xr:uid="{92333741-B80C-4BD9-88C0-C1DD5DF2D8AC}"/>
    <cellStyle name="Accent2 38 2" xfId="2693" xr:uid="{14B91C7A-0D08-4E71-A866-291E14688BA9}"/>
    <cellStyle name="Accent2 39" xfId="2694" xr:uid="{5B9789B1-83E5-434C-850E-DC178ECC9341}"/>
    <cellStyle name="Accent2 39 2" xfId="2695" xr:uid="{BA29418E-351E-44AB-BE5C-F306A77890C9}"/>
    <cellStyle name="Accent2 4" xfId="2696" xr:uid="{7B660402-4A03-46FA-81B2-A733B26762F8}"/>
    <cellStyle name="Accent2 4 2" xfId="2697" xr:uid="{A4C9356C-46E5-4537-9FF0-26A53BCD8D90}"/>
    <cellStyle name="Accent2 4 2 2" xfId="2698" xr:uid="{E314BBF1-2D5D-4307-B6CE-E03C69571462}"/>
    <cellStyle name="Accent2 4 3" xfId="2699" xr:uid="{89155550-EECB-45A0-B5AC-6FE38938AE2C}"/>
    <cellStyle name="Accent2 40" xfId="2700" xr:uid="{FB23FF51-FA2B-4AAB-85FD-CF8A67979A41}"/>
    <cellStyle name="Accent2 40 2" xfId="2701" xr:uid="{1E2304E6-AA27-4102-89B0-7D056EB0A195}"/>
    <cellStyle name="Accent2 41" xfId="2702" xr:uid="{1E7C671D-09E6-493F-87EB-888A9F5B6F52}"/>
    <cellStyle name="Accent2 41 2" xfId="2703" xr:uid="{7529AC36-8506-4DFF-9B88-55AFAB1695CF}"/>
    <cellStyle name="Accent2 42" xfId="2704" xr:uid="{A5B833D9-D0E1-48D2-AD89-3627AE993C5A}"/>
    <cellStyle name="Accent2 42 2" xfId="2705" xr:uid="{EA95E5E3-137C-4334-A87F-D6E7161E6728}"/>
    <cellStyle name="Accent2 43" xfId="2706" xr:uid="{4CFFF977-F9D2-4735-AA23-EA5046165F06}"/>
    <cellStyle name="Accent2 43 2" xfId="2707" xr:uid="{E79FBC49-E025-4E01-8D25-986F40607AEC}"/>
    <cellStyle name="Accent2 44" xfId="2708" xr:uid="{93AD68B8-16F0-4247-BF6B-A1D052F17BBD}"/>
    <cellStyle name="Accent2 45" xfId="2709" xr:uid="{C8F20A1F-33AB-45D5-8789-D04593C27B11}"/>
    <cellStyle name="Accent2 5" xfId="2710" xr:uid="{41E4324E-1F5C-46ED-8BC6-61EA67F466F6}"/>
    <cellStyle name="Accent2 5 2" xfId="2711" xr:uid="{BA0F03F4-E7A2-4EDE-84BE-A2738F6AF313}"/>
    <cellStyle name="Accent2 5 2 2" xfId="2712" xr:uid="{9F11A7BA-FA45-4497-8EDD-8C5DAD5F987A}"/>
    <cellStyle name="Accent2 5 3" xfId="2713" xr:uid="{5501081F-04D3-4C48-9E64-60BF5A7E76FC}"/>
    <cellStyle name="Accent2 6" xfId="2714" xr:uid="{6098580D-1D0E-4281-BDF5-04703DF24C67}"/>
    <cellStyle name="Accent2 6 2" xfId="2715" xr:uid="{8FA50EB1-BCDA-48F4-BCCE-6A3B32FA8F69}"/>
    <cellStyle name="Accent2 6 2 2" xfId="2716" xr:uid="{3D2A26A7-7A37-4A02-9A29-1096F3860A8E}"/>
    <cellStyle name="Accent2 6 3" xfId="2717" xr:uid="{660CC906-ADBB-4B20-9FDD-D44AB0CCD256}"/>
    <cellStyle name="Accent2 7" xfId="2718" xr:uid="{B8ECDE00-9C98-4043-A78B-2B3AF30BBFE4}"/>
    <cellStyle name="Accent2 7 2" xfId="2719" xr:uid="{0F41A8EC-D13D-479F-907D-4E466F1BA25C}"/>
    <cellStyle name="Accent2 8" xfId="2720" xr:uid="{603E9171-557F-4B7B-B3E1-BDF42E42063E}"/>
    <cellStyle name="Accent2 8 2" xfId="2721" xr:uid="{485BCCE7-5E9C-4B1C-A808-B459C378DA5E}"/>
    <cellStyle name="Accent2 9" xfId="2722" xr:uid="{B6F53D97-109F-45E5-AB0B-F353BCDCC877}"/>
    <cellStyle name="Accent2 9 2" xfId="2723" xr:uid="{FD69E7A1-5A42-43D4-B36C-D89FE6DF5649}"/>
    <cellStyle name="Accent3 10" xfId="2724" xr:uid="{E3C46363-8565-4754-806D-A0F8545C2176}"/>
    <cellStyle name="Accent3 10 2" xfId="2725" xr:uid="{BE18E96F-3E6F-4C00-AE49-E97DB87B2393}"/>
    <cellStyle name="Accent3 11" xfId="2726" xr:uid="{10217DC8-B068-4303-B2A8-20EDCF21A335}"/>
    <cellStyle name="Accent3 11 2" xfId="2727" xr:uid="{097EE5FA-6C07-4426-A388-17169A6211AA}"/>
    <cellStyle name="Accent3 12" xfId="2728" xr:uid="{4908829F-39B5-45C3-B0F0-2A4D902BD7F0}"/>
    <cellStyle name="Accent3 12 2" xfId="2729" xr:uid="{793DB5DE-1A20-464C-A0B4-7B41C9A72112}"/>
    <cellStyle name="Accent3 13" xfId="2730" xr:uid="{5911DE37-966E-476F-AA12-2F57C1F6D5B5}"/>
    <cellStyle name="Accent3 13 2" xfId="2731" xr:uid="{1D2AB2BB-6781-459C-BF11-F3B8440BBCD6}"/>
    <cellStyle name="Accent3 14" xfId="2732" xr:uid="{C271B6BC-D015-4B39-82D2-BAD467A98E4E}"/>
    <cellStyle name="Accent3 14 2" xfId="2733" xr:uid="{A1D2CA1A-F740-4E72-AD53-609CF1E4A952}"/>
    <cellStyle name="Accent3 15" xfId="2734" xr:uid="{0CA7C376-5D19-4B41-BBFB-ECB57C2E9F84}"/>
    <cellStyle name="Accent3 15 2" xfId="2735" xr:uid="{75FAF723-210C-483C-9FF5-34B2A8CFAF75}"/>
    <cellStyle name="Accent3 16" xfId="2736" xr:uid="{A376E076-5958-4929-A35B-37E5C50BC7F8}"/>
    <cellStyle name="Accent3 16 2" xfId="2737" xr:uid="{32382959-94E4-47A1-9DFB-B22D95DDE9B4}"/>
    <cellStyle name="Accent3 17" xfId="2738" xr:uid="{F2299C51-EA67-4B6B-AC2B-1AC50D8A5036}"/>
    <cellStyle name="Accent3 17 2" xfId="2739" xr:uid="{369A23EA-9036-4872-BEBB-F38E829E2034}"/>
    <cellStyle name="Accent3 18" xfId="2740" xr:uid="{7679FE75-3AFB-4F75-944B-F3A6EA6759BF}"/>
    <cellStyle name="Accent3 18 2" xfId="2741" xr:uid="{29374579-4893-4765-B115-F2BE2D2603F5}"/>
    <cellStyle name="Accent3 19" xfId="2742" xr:uid="{4D37A4C2-D27C-400B-B655-C0EE15159166}"/>
    <cellStyle name="Accent3 19 2" xfId="2743" xr:uid="{E727A5E7-DCA0-4C83-8D11-8E28944E8634}"/>
    <cellStyle name="Accent3 2" xfId="2744" xr:uid="{5BC9E852-C7C1-494D-9E6B-A0E76EDA3A19}"/>
    <cellStyle name="Accent3 2 10" xfId="2745" xr:uid="{46326046-812C-46D6-9E1D-F4F980D64C62}"/>
    <cellStyle name="Accent3 2 10 2" xfId="2746" xr:uid="{56D7BF47-0A5A-4893-9B54-63092F178025}"/>
    <cellStyle name="Accent3 2 11" xfId="2747" xr:uid="{92BE7D6F-7F96-4231-BF08-84F8A4872E8E}"/>
    <cellStyle name="Accent3 2 11 2" xfId="2748" xr:uid="{0E61AFD7-3B7E-40EE-A95C-84B33B99382A}"/>
    <cellStyle name="Accent3 2 12" xfId="2749" xr:uid="{9CA54185-DE66-4A22-A20B-76E0CACA0671}"/>
    <cellStyle name="Accent3 2 2" xfId="2750" xr:uid="{5FA6E0ED-06CC-4F70-99E6-7A5943E42236}"/>
    <cellStyle name="Accent3 2 2 2" xfId="2751" xr:uid="{E14089F9-40F7-46BB-8E90-08FB63EDC10D}"/>
    <cellStyle name="Accent3 2 3" xfId="2752" xr:uid="{A49777DC-511F-42F7-A3AF-C80C4BB0394D}"/>
    <cellStyle name="Accent3 2 3 2" xfId="2753" xr:uid="{DC99A853-5FDC-467C-873D-779134F24032}"/>
    <cellStyle name="Accent3 2 4" xfId="2754" xr:uid="{BBD791AC-7170-4ADA-9B7B-E58BB0D77829}"/>
    <cellStyle name="Accent3 2 4 2" xfId="2755" xr:uid="{B211AFA5-E9E2-48EB-B67C-AB99D4A479C8}"/>
    <cellStyle name="Accent3 2 5" xfId="2756" xr:uid="{55907E5A-4908-4E80-97DC-29797F05741F}"/>
    <cellStyle name="Accent3 2 5 2" xfId="2757" xr:uid="{CAA9B3F2-048F-4886-936F-75847DD9FA81}"/>
    <cellStyle name="Accent3 2 6" xfId="2758" xr:uid="{6E7DE476-0384-4528-924A-17B20FEC5F8A}"/>
    <cellStyle name="Accent3 2 6 2" xfId="2759" xr:uid="{CEBB67E1-25A7-4631-8385-61BC3DF127A2}"/>
    <cellStyle name="Accent3 2 7" xfId="2760" xr:uid="{C43A4251-BC3B-424B-A8CE-DC69FE4117E2}"/>
    <cellStyle name="Accent3 2 7 2" xfId="2761" xr:uid="{59CB2FB1-729D-434A-B19C-C77C5A540E57}"/>
    <cellStyle name="Accent3 2 8" xfId="2762" xr:uid="{433C63A9-AEAD-463A-AEFC-F3E79F9EB1E3}"/>
    <cellStyle name="Accent3 2 8 2" xfId="2763" xr:uid="{BB5222F0-FEFA-4CEC-A771-8098C2F6CF29}"/>
    <cellStyle name="Accent3 2 9" xfId="2764" xr:uid="{AFFCF73B-42D2-4A38-A154-E04228C0AF13}"/>
    <cellStyle name="Accent3 2 9 2" xfId="2765" xr:uid="{B7DE18D1-3884-48F8-B030-E9F47CA87BFF}"/>
    <cellStyle name="Accent3 20" xfId="2766" xr:uid="{F6A293EB-5320-493B-9C08-8E3085178493}"/>
    <cellStyle name="Accent3 20 2" xfId="2767" xr:uid="{A810E7EC-8861-4B85-AC41-33E485EB1162}"/>
    <cellStyle name="Accent3 21" xfId="2768" xr:uid="{6A6F28C8-E990-4299-AD7F-3E36D357E5BD}"/>
    <cellStyle name="Accent3 21 2" xfId="2769" xr:uid="{6A17802F-75AD-4001-9C50-4C0EEFA66164}"/>
    <cellStyle name="Accent3 22" xfId="2770" xr:uid="{481AA5EC-9396-4D26-A39F-F3B662C48F13}"/>
    <cellStyle name="Accent3 22 2" xfId="2771" xr:uid="{4C3D3160-2880-4A6A-BAE5-CEB4A5151C8D}"/>
    <cellStyle name="Accent3 23" xfId="2772" xr:uid="{17BBF3E7-2BF4-4364-B6FC-4B684250D0E6}"/>
    <cellStyle name="Accent3 23 2" xfId="2773" xr:uid="{590E31AB-7CFF-49C5-8ED2-A64E677317F5}"/>
    <cellStyle name="Accent3 24" xfId="2774" xr:uid="{13A0EA25-393B-48AA-9014-B0C90211595D}"/>
    <cellStyle name="Accent3 24 2" xfId="2775" xr:uid="{66623C2E-0B6D-4FF6-97D5-2B2914BC601A}"/>
    <cellStyle name="Accent3 25" xfId="2776" xr:uid="{E8DD6A7B-7202-4AF5-817B-448CDF28F311}"/>
    <cellStyle name="Accent3 25 2" xfId="2777" xr:uid="{A8AE4EAC-E1DF-4302-B8A8-12FDC83295E5}"/>
    <cellStyle name="Accent3 26" xfId="2778" xr:uid="{248164B1-00C7-443F-A42A-958548D42AE6}"/>
    <cellStyle name="Accent3 26 2" xfId="2779" xr:uid="{5E442F0C-F66E-47AB-951D-D92BBC9EFB8E}"/>
    <cellStyle name="Accent3 27" xfId="2780" xr:uid="{737A35A0-991B-4D14-A842-E8DEAE030DF1}"/>
    <cellStyle name="Accent3 27 2" xfId="2781" xr:uid="{50486BB8-DE12-41F1-A048-96F7E570722D}"/>
    <cellStyle name="Accent3 28" xfId="2782" xr:uid="{F7DE821E-047E-45CA-9C19-109AEEA37AC4}"/>
    <cellStyle name="Accent3 28 2" xfId="2783" xr:uid="{3925AB3D-87D4-44D8-9AA4-44C8ECF040BC}"/>
    <cellStyle name="Accent3 29" xfId="2784" xr:uid="{9FDB7E8F-5644-4A4E-93F8-FDA2B50B7EBC}"/>
    <cellStyle name="Accent3 29 2" xfId="2785" xr:uid="{16601624-F941-48C8-9FF1-978E0A4BD152}"/>
    <cellStyle name="Accent3 3" xfId="2786" xr:uid="{24BFD3FD-D113-4872-BAF8-F1320251937A}"/>
    <cellStyle name="Accent3 3 2" xfId="2787" xr:uid="{6859CC34-B85C-4DBB-822F-43F3C4352752}"/>
    <cellStyle name="Accent3 3 2 2" xfId="2788" xr:uid="{69825734-DEC5-41CC-91F7-C2849B5F0F02}"/>
    <cellStyle name="Accent3 3 2 3" xfId="2789" xr:uid="{88E9DC12-8D25-4BE2-8A49-F77FF720DA28}"/>
    <cellStyle name="Accent3 3 2 4" xfId="2790" xr:uid="{1AC1672F-A8BD-405F-ADAC-A5BD8E81EAC5}"/>
    <cellStyle name="Accent3 3 3" xfId="2791" xr:uid="{21610302-7A9E-4573-B3A9-1580B3EFD8D3}"/>
    <cellStyle name="Accent3 3 4" xfId="2792" xr:uid="{80CC04CC-DE32-467D-A8B1-D1F8BA75F519}"/>
    <cellStyle name="Accent3 3 5" xfId="2793" xr:uid="{E5C6681C-7A30-41A6-907F-E792EE85B3E6}"/>
    <cellStyle name="Accent3 30" xfId="2794" xr:uid="{1C14153D-037A-401C-B7FE-BA29C2925329}"/>
    <cellStyle name="Accent3 30 2" xfId="2795" xr:uid="{12E47937-4FFE-4C2D-843E-9F609DE9A6B6}"/>
    <cellStyle name="Accent3 31" xfId="2796" xr:uid="{AD63CD2B-E908-4000-8951-EE8C2F387CB8}"/>
    <cellStyle name="Accent3 31 2" xfId="2797" xr:uid="{10250CEC-7119-4D25-B049-CDCFE2816680}"/>
    <cellStyle name="Accent3 32" xfId="2798" xr:uid="{07E01740-F2C4-4F6F-99B6-2EEF8161A5C4}"/>
    <cellStyle name="Accent3 32 2" xfId="2799" xr:uid="{572D4DED-6E76-4EAD-A0CD-2F7C8F58236D}"/>
    <cellStyle name="Accent3 33" xfId="2800" xr:uid="{C5E34A93-9C3D-427B-B290-DF77A967F12D}"/>
    <cellStyle name="Accent3 33 2" xfId="2801" xr:uid="{74362045-854B-46FD-A8D2-CD5DE0BED0FF}"/>
    <cellStyle name="Accent3 34" xfId="2802" xr:uid="{B60F7097-9AFE-4E7F-B2B0-A4FE6D5D0623}"/>
    <cellStyle name="Accent3 34 2" xfId="2803" xr:uid="{12CA9320-F51A-4B6F-AEE3-FB6666545010}"/>
    <cellStyle name="Accent3 35" xfId="2804" xr:uid="{5DF2EA43-7245-47CD-96BE-5DE4B18014FE}"/>
    <cellStyle name="Accent3 35 2" xfId="2805" xr:uid="{75B8A041-A520-4F66-9417-DAEBE89AAED5}"/>
    <cellStyle name="Accent3 36" xfId="2806" xr:uid="{D1FB9573-6879-4938-B76C-3386C9960791}"/>
    <cellStyle name="Accent3 36 2" xfId="2807" xr:uid="{7FC2392B-7650-4134-89FB-50FCB5B28090}"/>
    <cellStyle name="Accent3 37" xfId="2808" xr:uid="{42C9C412-84E1-4897-B97E-764B2F7613E1}"/>
    <cellStyle name="Accent3 37 2" xfId="2809" xr:uid="{941526BC-A341-40CD-B6A5-1745D37C0D73}"/>
    <cellStyle name="Accent3 38" xfId="2810" xr:uid="{BFD5E504-9662-498E-A4B6-20DD2CCB878E}"/>
    <cellStyle name="Accent3 38 2" xfId="2811" xr:uid="{0825D400-9634-4FC2-83F8-ADE0D3D56E97}"/>
    <cellStyle name="Accent3 39" xfId="2812" xr:uid="{E0B8D25A-6DC0-41F1-A6BA-2F4EC80F1D94}"/>
    <cellStyle name="Accent3 39 2" xfId="2813" xr:uid="{7286A851-1EF3-4399-8AAC-E96116B91710}"/>
    <cellStyle name="Accent3 4" xfId="2814" xr:uid="{069F573B-8BDC-43EF-974E-D78902455741}"/>
    <cellStyle name="Accent3 4 2" xfId="2815" xr:uid="{BC9E265F-6A7C-4C37-B900-CD9FF87659F7}"/>
    <cellStyle name="Accent3 4 2 2" xfId="2816" xr:uid="{D8391219-67E9-48D0-889B-5EC53874BC75}"/>
    <cellStyle name="Accent3 4 3" xfId="2817" xr:uid="{34DBFA94-4B52-49AA-8A46-178E7641FF89}"/>
    <cellStyle name="Accent3 40" xfId="2818" xr:uid="{735E70CA-C52E-4139-9A11-AC820FE1CBB3}"/>
    <cellStyle name="Accent3 40 2" xfId="2819" xr:uid="{1EE4C23F-CAF9-40F9-8A87-EF318FEC0CC9}"/>
    <cellStyle name="Accent3 41" xfId="2820" xr:uid="{58BD8BAF-6AF1-47B5-9532-08C3BAFB12AC}"/>
    <cellStyle name="Accent3 41 2" xfId="2821" xr:uid="{26155AD5-F104-47A8-B6B9-8CFB69735A75}"/>
    <cellStyle name="Accent3 42" xfId="2822" xr:uid="{6B43C416-CB3E-4294-9B41-1A6F8DC5BB72}"/>
    <cellStyle name="Accent3 42 2" xfId="2823" xr:uid="{B809745D-4F02-48A8-93D5-C3ADA1D9E529}"/>
    <cellStyle name="Accent3 43" xfId="2824" xr:uid="{5F6AA1F6-B5D5-4A23-BB14-F467F42DDD7A}"/>
    <cellStyle name="Accent3 43 2" xfId="2825" xr:uid="{A0887BD9-348C-4379-AF74-D5CB8043C52C}"/>
    <cellStyle name="Accent3 44" xfId="2826" xr:uid="{F7094DFC-1C3C-4462-A012-708A9BDB6C59}"/>
    <cellStyle name="Accent3 45" xfId="2827" xr:uid="{50FCC1AE-DFD9-43D9-95DD-59B75A2380FE}"/>
    <cellStyle name="Accent3 5" xfId="2828" xr:uid="{07945061-3B4A-4B1B-A1AA-20894AE823CE}"/>
    <cellStyle name="Accent3 5 2" xfId="2829" xr:uid="{C829566D-19FE-4492-ADD4-58C6C4C1114C}"/>
    <cellStyle name="Accent3 5 2 2" xfId="2830" xr:uid="{5BF02667-A106-40EA-96F3-3C8D59408391}"/>
    <cellStyle name="Accent3 5 3" xfId="2831" xr:uid="{0D2DBAC9-6735-4640-A30B-BD07D62DFF44}"/>
    <cellStyle name="Accent3 6" xfId="2832" xr:uid="{823C60B6-B470-4AEA-A01F-DF446DC99F03}"/>
    <cellStyle name="Accent3 6 2" xfId="2833" xr:uid="{F39EF31C-F166-47A4-8778-E04AFB6F89C8}"/>
    <cellStyle name="Accent3 6 2 2" xfId="2834" xr:uid="{09BC1336-F175-4C84-A145-0937745D4386}"/>
    <cellStyle name="Accent3 6 3" xfId="2835" xr:uid="{4F60DCBB-5CDC-4699-9C44-2C267B4547BB}"/>
    <cellStyle name="Accent3 7" xfId="2836" xr:uid="{875F8FFF-089C-4BCF-B0BA-DE8FD500E139}"/>
    <cellStyle name="Accent3 7 2" xfId="2837" xr:uid="{54172C77-AE43-48C3-9A7A-7CEE8B8A6456}"/>
    <cellStyle name="Accent3 8" xfId="2838" xr:uid="{2BA42085-89AC-48D9-AED2-5BCFB05B161E}"/>
    <cellStyle name="Accent3 8 2" xfId="2839" xr:uid="{8BBF77DB-0ECD-41D0-89B0-F05DE904D826}"/>
    <cellStyle name="Accent3 9" xfId="2840" xr:uid="{93406D53-3F44-4C57-B105-8F691B452436}"/>
    <cellStyle name="Accent3 9 2" xfId="2841" xr:uid="{108BEC66-8921-40CE-9172-A044625031DD}"/>
    <cellStyle name="Accent4 10" xfId="2842" xr:uid="{5CD18B08-9506-4745-8F8D-2172A609CCB1}"/>
    <cellStyle name="Accent4 10 2" xfId="2843" xr:uid="{AE552421-EDC5-46E3-80A2-F26CE7C67668}"/>
    <cellStyle name="Accent4 11" xfId="2844" xr:uid="{F81B84F9-FEA3-4D4E-86E2-E5EA99C1A276}"/>
    <cellStyle name="Accent4 11 2" xfId="2845" xr:uid="{11E548DF-7DAB-4950-9341-1E19AF009276}"/>
    <cellStyle name="Accent4 12" xfId="2846" xr:uid="{7BD34593-205F-4F53-848C-65B6B8D78109}"/>
    <cellStyle name="Accent4 12 2" xfId="2847" xr:uid="{0BDC4B6C-0711-4506-86BC-91315AA509FD}"/>
    <cellStyle name="Accent4 13" xfId="2848" xr:uid="{BCB30D59-4792-4934-9911-771D0FA22D70}"/>
    <cellStyle name="Accent4 13 2" xfId="2849" xr:uid="{2BB33760-39D0-4103-BB61-16DD2F9B52A6}"/>
    <cellStyle name="Accent4 14" xfId="2850" xr:uid="{58559658-46EF-4D85-A4CE-16F51BF719C9}"/>
    <cellStyle name="Accent4 14 2" xfId="2851" xr:uid="{1763220A-2235-4A38-A03F-2148DEF23F25}"/>
    <cellStyle name="Accent4 15" xfId="2852" xr:uid="{42148CFB-3C02-4F4F-9B51-BCF8D0ECFC94}"/>
    <cellStyle name="Accent4 15 2" xfId="2853" xr:uid="{0A2DD693-1393-4789-8DE0-E0420DBD2534}"/>
    <cellStyle name="Accent4 16" xfId="2854" xr:uid="{F943B012-896C-44BB-8025-4C94B84808B0}"/>
    <cellStyle name="Accent4 16 2" xfId="2855" xr:uid="{D6D29BAB-1627-4027-A1A5-BA6ADC33F4B1}"/>
    <cellStyle name="Accent4 17" xfId="2856" xr:uid="{65BE7BE1-A086-4FEF-8B22-4C7655852581}"/>
    <cellStyle name="Accent4 17 2" xfId="2857" xr:uid="{E8939027-EBD8-4D51-B48E-643EC9C4BA9F}"/>
    <cellStyle name="Accent4 18" xfId="2858" xr:uid="{351166DB-E7D0-4B1E-B7D5-F2CACCEDADB7}"/>
    <cellStyle name="Accent4 18 2" xfId="2859" xr:uid="{D984EEE6-0B43-4D2A-BA27-E75656FF9FEB}"/>
    <cellStyle name="Accent4 19" xfId="2860" xr:uid="{2AF797F2-2370-47A5-8692-3E76BD375A10}"/>
    <cellStyle name="Accent4 19 2" xfId="2861" xr:uid="{4DC58EB2-C1ED-440F-B4C8-C4D86DC03848}"/>
    <cellStyle name="Accent4 2" xfId="2862" xr:uid="{F1CC1A48-6155-411F-8811-6D8C4F2BABBA}"/>
    <cellStyle name="Accent4 2 10" xfId="2863" xr:uid="{2BBAAC14-2743-48B7-B962-38A57AE49C36}"/>
    <cellStyle name="Accent4 2 10 2" xfId="2864" xr:uid="{2751B551-068F-485D-8E3E-410ADEFFF800}"/>
    <cellStyle name="Accent4 2 11" xfId="2865" xr:uid="{8FAFCB75-369A-4CE1-BD3E-32E19A828C89}"/>
    <cellStyle name="Accent4 2 11 2" xfId="2866" xr:uid="{0F87ECA6-42CC-419C-99B3-C68C4CF6E3FD}"/>
    <cellStyle name="Accent4 2 12" xfId="2867" xr:uid="{9DDA21B5-AC96-4D85-AAB5-5F5F8BAF4902}"/>
    <cellStyle name="Accent4 2 2" xfId="2868" xr:uid="{9640BD83-A283-4FCD-A4BB-13A2A391BD16}"/>
    <cellStyle name="Accent4 2 2 2" xfId="2869" xr:uid="{88B7BC93-BB12-4358-BA43-1C64B6BCF8A7}"/>
    <cellStyle name="Accent4 2 3" xfId="2870" xr:uid="{82B19B7B-4FDA-48D7-981B-AA893BED8C44}"/>
    <cellStyle name="Accent4 2 3 2" xfId="2871" xr:uid="{987207A5-6FE8-4145-A5E0-F042B9B865ED}"/>
    <cellStyle name="Accent4 2 4" xfId="2872" xr:uid="{6EC0F35E-C586-4B08-B5AC-C74977E7E4FA}"/>
    <cellStyle name="Accent4 2 4 2" xfId="2873" xr:uid="{D98263DF-0CBA-4F06-A562-0314458E1373}"/>
    <cellStyle name="Accent4 2 5" xfId="2874" xr:uid="{16882963-3683-41FD-917C-F7D6B2AA733E}"/>
    <cellStyle name="Accent4 2 5 2" xfId="2875" xr:uid="{877D7E23-08D0-469B-A6DC-91723E100975}"/>
    <cellStyle name="Accent4 2 6" xfId="2876" xr:uid="{2EB44778-20B1-4CDB-8611-65F8C92D4107}"/>
    <cellStyle name="Accent4 2 6 2" xfId="2877" xr:uid="{5B7FB8BB-01E0-4E04-9EBF-9C9E467148A4}"/>
    <cellStyle name="Accent4 2 7" xfId="2878" xr:uid="{900B1706-665A-46F9-A2EE-B30F9F9F84AE}"/>
    <cellStyle name="Accent4 2 7 2" xfId="2879" xr:uid="{53854722-8EF5-4AFF-94A3-42CBD6CF4B29}"/>
    <cellStyle name="Accent4 2 8" xfId="2880" xr:uid="{9949CDDD-C5CB-4519-865D-84F57847A1EE}"/>
    <cellStyle name="Accent4 2 8 2" xfId="2881" xr:uid="{5527DC93-DD52-465B-84C1-4C429899818A}"/>
    <cellStyle name="Accent4 2 9" xfId="2882" xr:uid="{F77858F1-3EFB-400D-BC9A-5A9C012450DE}"/>
    <cellStyle name="Accent4 2 9 2" xfId="2883" xr:uid="{212C84B6-38A2-4A11-9DC7-E9749406C408}"/>
    <cellStyle name="Accent4 20" xfId="2884" xr:uid="{E7673BDC-0488-4491-9A0D-408988CBA696}"/>
    <cellStyle name="Accent4 20 2" xfId="2885" xr:uid="{C3F8FF19-38D4-4036-9AB4-269FF59C305F}"/>
    <cellStyle name="Accent4 21" xfId="2886" xr:uid="{C64FE533-FD82-48AA-AF71-6CC22B2BD755}"/>
    <cellStyle name="Accent4 21 2" xfId="2887" xr:uid="{31DB3B0C-3C18-452D-AB0C-DFE463244AA3}"/>
    <cellStyle name="Accent4 22" xfId="2888" xr:uid="{CE13F065-58EF-4805-9D86-36F7C15B2F1E}"/>
    <cellStyle name="Accent4 22 2" xfId="2889" xr:uid="{4DAEF726-325B-422E-966F-C683387795D5}"/>
    <cellStyle name="Accent4 23" xfId="2890" xr:uid="{B03F9CFA-1044-4DFD-950C-3BD0D0A7A5AD}"/>
    <cellStyle name="Accent4 23 2" xfId="2891" xr:uid="{EC3FAAF2-6C32-47F6-A6A5-67CAA454DF20}"/>
    <cellStyle name="Accent4 24" xfId="2892" xr:uid="{ECCC4F88-7C6B-4F30-AB7E-2D384C5831C5}"/>
    <cellStyle name="Accent4 24 2" xfId="2893" xr:uid="{B979B52D-6534-4317-9532-C989C0B80A22}"/>
    <cellStyle name="Accent4 25" xfId="2894" xr:uid="{6F77B839-3F44-4DF0-9846-60D6E8E89B26}"/>
    <cellStyle name="Accent4 25 2" xfId="2895" xr:uid="{9A3B0E11-8747-4D03-BFF2-BB9050D2BBC6}"/>
    <cellStyle name="Accent4 26" xfId="2896" xr:uid="{CF84CB0B-FDCB-4877-BB28-0C4EE57B066B}"/>
    <cellStyle name="Accent4 26 2" xfId="2897" xr:uid="{393819E1-5AFF-40D2-A03E-F4AD366682D1}"/>
    <cellStyle name="Accent4 27" xfId="2898" xr:uid="{5B7CA05A-2522-4739-82DE-61033EE8859E}"/>
    <cellStyle name="Accent4 27 2" xfId="2899" xr:uid="{6BB4C1B1-DE3C-4354-8550-4FB0A5EF3EB9}"/>
    <cellStyle name="Accent4 28" xfId="2900" xr:uid="{F7C660C3-A17A-4926-9388-BA8C07E4964E}"/>
    <cellStyle name="Accent4 28 2" xfId="2901" xr:uid="{6273D31B-76EE-48A9-ADA6-7392E3A266F6}"/>
    <cellStyle name="Accent4 29" xfId="2902" xr:uid="{3B0DB2ED-522C-4D9D-ACDF-E715CEBEF633}"/>
    <cellStyle name="Accent4 29 2" xfId="2903" xr:uid="{2830455C-6FC6-40C5-9891-C5372A900767}"/>
    <cellStyle name="Accent4 3" xfId="2904" xr:uid="{D9E320D3-A1E4-4A25-A5AC-B1B298CD896B}"/>
    <cellStyle name="Accent4 3 2" xfId="2905" xr:uid="{664EFBDA-323A-4462-B181-B0693068A1E4}"/>
    <cellStyle name="Accent4 3 2 2" xfId="2906" xr:uid="{B86F9EFB-5A32-4C8F-A659-A088D3F3783D}"/>
    <cellStyle name="Accent4 3 2 3" xfId="2907" xr:uid="{58698645-2F22-4E27-97B6-79F6579CE91D}"/>
    <cellStyle name="Accent4 3 2 4" xfId="2908" xr:uid="{C59B574B-D0BB-42F6-A25E-04A690A0C5BB}"/>
    <cellStyle name="Accent4 3 3" xfId="2909" xr:uid="{2152F30F-F36D-4768-9926-386A20D71C7D}"/>
    <cellStyle name="Accent4 3 4" xfId="2910" xr:uid="{0379FDDB-8DF4-492F-83CB-0D7D418CEE00}"/>
    <cellStyle name="Accent4 3 5" xfId="2911" xr:uid="{545C6262-7747-4BDE-9AF0-0FFE7871BED3}"/>
    <cellStyle name="Accent4 30" xfId="2912" xr:uid="{AB5220A1-F370-4C06-8213-99FA573174C2}"/>
    <cellStyle name="Accent4 30 2" xfId="2913" xr:uid="{3BECEFAB-FE95-43EF-9914-1A6E3265FEE0}"/>
    <cellStyle name="Accent4 31" xfId="2914" xr:uid="{BDC2871A-A8FE-4161-9C8E-7947BD730433}"/>
    <cellStyle name="Accent4 31 2" xfId="2915" xr:uid="{57361284-21C4-441C-9EA2-096BC885D0FD}"/>
    <cellStyle name="Accent4 32" xfId="2916" xr:uid="{804039AB-80F6-460D-A50F-21C498CBA9BA}"/>
    <cellStyle name="Accent4 32 2" xfId="2917" xr:uid="{E0093E44-F712-442C-832A-4FE0EAB5405D}"/>
    <cellStyle name="Accent4 33" xfId="2918" xr:uid="{9610F285-6F3D-4793-BA39-B3219A963F8B}"/>
    <cellStyle name="Accent4 33 2" xfId="2919" xr:uid="{4F7B9ECA-148E-4FE8-B8AA-E5F9015E3699}"/>
    <cellStyle name="Accent4 34" xfId="2920" xr:uid="{A9926ED7-AC35-42C9-A063-DBC71510FA7B}"/>
    <cellStyle name="Accent4 34 2" xfId="2921" xr:uid="{8ABB0EE7-EF51-48E4-AD36-577AFA2AF19C}"/>
    <cellStyle name="Accent4 35" xfId="2922" xr:uid="{5640817F-90EF-4806-93B8-A46FCEE324D4}"/>
    <cellStyle name="Accent4 35 2" xfId="2923" xr:uid="{B62CA119-0705-457B-B724-D73F104888C1}"/>
    <cellStyle name="Accent4 36" xfId="2924" xr:uid="{0DF40721-3FE2-49C1-B231-621C7DB1716B}"/>
    <cellStyle name="Accent4 36 2" xfId="2925" xr:uid="{77271CC5-FC3B-47D7-A1E2-261DFD2B0D4B}"/>
    <cellStyle name="Accent4 37" xfId="2926" xr:uid="{A8862FF6-045D-4AC4-9993-CB127EA89DCC}"/>
    <cellStyle name="Accent4 37 2" xfId="2927" xr:uid="{EA34C0C9-CAD1-4AC4-BC1B-8D4B19C7CB6C}"/>
    <cellStyle name="Accent4 38" xfId="2928" xr:uid="{29080C9C-9F48-4247-8C3E-890DBC220AC1}"/>
    <cellStyle name="Accent4 38 2" xfId="2929" xr:uid="{39BF21BC-A0C4-44F0-911F-A8A8F09A6272}"/>
    <cellStyle name="Accent4 39" xfId="2930" xr:uid="{F6BA6A4D-B33D-4FCB-BBF9-0D91D6686C85}"/>
    <cellStyle name="Accent4 39 2" xfId="2931" xr:uid="{F21B3122-7AC6-4C6D-9B54-E0959C75132A}"/>
    <cellStyle name="Accent4 4" xfId="2932" xr:uid="{7DC85EC2-5FB9-45BD-8EDC-7D08CD8F9A66}"/>
    <cellStyle name="Accent4 4 2" xfId="2933" xr:uid="{214C5280-4575-46DF-91CC-722C69295095}"/>
    <cellStyle name="Accent4 4 2 2" xfId="2934" xr:uid="{E92D6B68-5676-4C3E-85F2-9E48C93E4992}"/>
    <cellStyle name="Accent4 4 3" xfId="2935" xr:uid="{43770153-269B-4A65-82EB-37AC0418A283}"/>
    <cellStyle name="Accent4 40" xfId="2936" xr:uid="{46A243E7-302C-418E-AB92-AB833A29EDC5}"/>
    <cellStyle name="Accent4 40 2" xfId="2937" xr:uid="{B43BC140-8BC6-4813-A840-E0C280D804E7}"/>
    <cellStyle name="Accent4 41" xfId="2938" xr:uid="{5C2FAE44-1214-40B9-AEC3-9CBECDFADDDA}"/>
    <cellStyle name="Accent4 41 2" xfId="2939" xr:uid="{B7BB7E73-DD74-40FE-9C72-39A300B84012}"/>
    <cellStyle name="Accent4 42" xfId="2940" xr:uid="{329DD60C-FB99-413B-AF2A-FDDD87C6D4A4}"/>
    <cellStyle name="Accent4 42 2" xfId="2941" xr:uid="{D14B856B-D15A-40CF-9E5E-75EABBC4993A}"/>
    <cellStyle name="Accent4 43" xfId="2942" xr:uid="{FB4EB429-027E-4B11-99B7-F9AD745E682F}"/>
    <cellStyle name="Accent4 43 2" xfId="2943" xr:uid="{2F8337CB-8C75-4F18-8EFD-9FF43DD0EB41}"/>
    <cellStyle name="Accent4 44" xfId="2944" xr:uid="{4B8793FA-6B53-4FE1-AFF1-6E51819EFD22}"/>
    <cellStyle name="Accent4 44 2" xfId="2945" xr:uid="{5F727C1F-970E-4604-B209-07CA8DD97082}"/>
    <cellStyle name="Accent4 5" xfId="2946" xr:uid="{C40B2129-10AB-4A8A-95A5-42928A5D3CCC}"/>
    <cellStyle name="Accent4 5 2" xfId="2947" xr:uid="{929673C0-0384-4F67-83C8-749303FD2F54}"/>
    <cellStyle name="Accent4 5 2 2" xfId="2948" xr:uid="{375B53EB-8FBC-47AA-9D53-CDB8CDF5FCD5}"/>
    <cellStyle name="Accent4 5 3" xfId="2949" xr:uid="{DD882EF0-0FED-4776-A62F-4469B74DD06F}"/>
    <cellStyle name="Accent4 6" xfId="2950" xr:uid="{AAD36BD0-7349-4A9C-BDD5-A524FB38E12A}"/>
    <cellStyle name="Accent4 6 2" xfId="2951" xr:uid="{40B5461E-4B72-40EE-AAE5-8EC9C7A7FA2D}"/>
    <cellStyle name="Accent4 6 2 2" xfId="2952" xr:uid="{F0FEF5F4-7733-42B7-9000-15324A6447D2}"/>
    <cellStyle name="Accent4 6 3" xfId="2953" xr:uid="{B7C510E5-847F-488B-AA04-0FD3F8EE957F}"/>
    <cellStyle name="Accent4 7" xfId="2954" xr:uid="{DA6335DB-4B8F-406D-90FE-8CA731CCA3B0}"/>
    <cellStyle name="Accent4 7 2" xfId="2955" xr:uid="{D41BC6CB-5FBF-416D-BD37-4E7D54904C40}"/>
    <cellStyle name="Accent4 8" xfId="2956" xr:uid="{DB07F5BF-609B-40B9-8697-0CE31F5641FC}"/>
    <cellStyle name="Accent4 8 2" xfId="2957" xr:uid="{A6B6CA19-81A5-4878-A2A8-4CE2E8CF51A6}"/>
    <cellStyle name="Accent4 9" xfId="2958" xr:uid="{EED1C3AD-2DDE-4661-8013-2CA2E3A93B9F}"/>
    <cellStyle name="Accent4 9 2" xfId="2959" xr:uid="{0AD3DCF4-575C-4AC0-B989-07D5B8D4A34B}"/>
    <cellStyle name="Accent5 10" xfId="2960" xr:uid="{DD497FF8-ABCC-4BA0-9A31-A605AD48D236}"/>
    <cellStyle name="Accent5 10 2" xfId="2961" xr:uid="{21A019DD-C938-47B6-9870-7098CC308572}"/>
    <cellStyle name="Accent5 11" xfId="2962" xr:uid="{03ACFDCA-E23F-4E2C-8011-B2FFED8E2BF9}"/>
    <cellStyle name="Accent5 11 2" xfId="2963" xr:uid="{77D8BE4E-EB65-4558-A51E-CC13000BAA44}"/>
    <cellStyle name="Accent5 12" xfId="2964" xr:uid="{B6C20721-2CF9-4954-8322-78660731C043}"/>
    <cellStyle name="Accent5 12 2" xfId="2965" xr:uid="{6A86C68C-80BA-4034-A0D6-C4A635CA1259}"/>
    <cellStyle name="Accent5 13" xfId="2966" xr:uid="{79C64C01-63FC-45B8-A9B6-4A5D0697F35B}"/>
    <cellStyle name="Accent5 13 2" xfId="2967" xr:uid="{389736DE-3495-4047-AE2C-F5B62E38A15C}"/>
    <cellStyle name="Accent5 14" xfId="2968" xr:uid="{8046595E-D09D-4345-91B9-55658F8A2717}"/>
    <cellStyle name="Accent5 14 2" xfId="2969" xr:uid="{054E75E2-56B8-43F5-921D-98939F5C0EDC}"/>
    <cellStyle name="Accent5 15" xfId="2970" xr:uid="{597779DD-10CE-461A-AFF9-2F11C75ACF3B}"/>
    <cellStyle name="Accent5 15 2" xfId="2971" xr:uid="{1F19E241-AC56-4940-9CD4-F916265794C8}"/>
    <cellStyle name="Accent5 16" xfId="2972" xr:uid="{27076024-E619-4A61-923C-88D3D53A1AA1}"/>
    <cellStyle name="Accent5 16 2" xfId="2973" xr:uid="{E9A272B6-99C8-4CA3-B654-91C1BA69F26D}"/>
    <cellStyle name="Accent5 17" xfId="2974" xr:uid="{CE4B6C51-4912-43BC-8B00-7697B29D0C74}"/>
    <cellStyle name="Accent5 17 2" xfId="2975" xr:uid="{900BC1F3-64A4-4479-B3F3-3E58CCA77123}"/>
    <cellStyle name="Accent5 18" xfId="2976" xr:uid="{4438C239-F6C4-4BCB-9999-E21F2C251139}"/>
    <cellStyle name="Accent5 18 2" xfId="2977" xr:uid="{F4192C0F-04B4-444F-8854-FAFDA0C477C0}"/>
    <cellStyle name="Accent5 19" xfId="2978" xr:uid="{8A534FC9-BB33-485E-89EC-ACAEC8630A36}"/>
    <cellStyle name="Accent5 19 2" xfId="2979" xr:uid="{0843A0F3-2973-48A7-B118-96C7D397CF25}"/>
    <cellStyle name="Accent5 2" xfId="2980" xr:uid="{CB4279A8-98BB-4613-A9ED-50F899B2CA33}"/>
    <cellStyle name="Accent5 2 10" xfId="2981" xr:uid="{D5CC78DC-9C47-4E28-8FF4-E33A729F5D28}"/>
    <cellStyle name="Accent5 2 10 2" xfId="2982" xr:uid="{5018948C-D149-4263-B333-C2548A883B0B}"/>
    <cellStyle name="Accent5 2 11" xfId="2983" xr:uid="{E83D1958-DAFB-409F-8E6E-142B04796CEC}"/>
    <cellStyle name="Accent5 2 2" xfId="2984" xr:uid="{43EF53BB-5528-46DE-A8C1-4B84F5C4B625}"/>
    <cellStyle name="Accent5 2 2 2" xfId="2985" xr:uid="{0884E423-5390-4647-B1AD-F1C0A019F324}"/>
    <cellStyle name="Accent5 2 3" xfId="2986" xr:uid="{56C98E57-90FA-4A3D-940A-A896B0658629}"/>
    <cellStyle name="Accent5 2 3 2" xfId="2987" xr:uid="{961DAA31-F461-48D3-8B0D-CCEE02D6B5F3}"/>
    <cellStyle name="Accent5 2 4" xfId="2988" xr:uid="{4863A5FF-F709-4B5B-883B-C9B1D959E5DA}"/>
    <cellStyle name="Accent5 2 4 2" xfId="2989" xr:uid="{B646046C-F903-461E-9DF8-6D3893909F9A}"/>
    <cellStyle name="Accent5 2 5" xfId="2990" xr:uid="{5C85B6D7-B27B-4478-BDD5-4F523258EC76}"/>
    <cellStyle name="Accent5 2 5 2" xfId="2991" xr:uid="{165AFD9C-01F3-4744-9F5D-AE5D2A2A7F65}"/>
    <cellStyle name="Accent5 2 6" xfId="2992" xr:uid="{7A0DEB36-6BED-4B4F-9C34-E5FDEC1C952C}"/>
    <cellStyle name="Accent5 2 6 2" xfId="2993" xr:uid="{B290DB2B-015A-4EA5-9C09-D326333500A2}"/>
    <cellStyle name="Accent5 2 7" xfId="2994" xr:uid="{95ABF77E-FEAF-4EB7-8970-9A4031DCD27F}"/>
    <cellStyle name="Accent5 2 7 2" xfId="2995" xr:uid="{E2B67FA5-C14F-48C0-93A3-C53C39134B9D}"/>
    <cellStyle name="Accent5 2 8" xfId="2996" xr:uid="{B265E1C9-A355-42E5-BE4C-C9C9DECA921F}"/>
    <cellStyle name="Accent5 2 8 2" xfId="2997" xr:uid="{25AA61ED-A7A8-40DF-933E-5A06C6DC3DDA}"/>
    <cellStyle name="Accent5 2 9" xfId="2998" xr:uid="{8F6B31A1-CCF9-4DB9-AF17-37483826C1C5}"/>
    <cellStyle name="Accent5 2 9 2" xfId="2999" xr:uid="{9640C81D-4678-48AE-830F-6712EE149EFF}"/>
    <cellStyle name="Accent5 20" xfId="3000" xr:uid="{A4F9C020-80CF-4679-B975-5727610EA453}"/>
    <cellStyle name="Accent5 20 2" xfId="3001" xr:uid="{531C8D11-35BA-448A-BBD7-0AFEBDE4A615}"/>
    <cellStyle name="Accent5 21" xfId="3002" xr:uid="{8BCF33BB-32C7-4BD4-BABE-73091C91143F}"/>
    <cellStyle name="Accent5 21 2" xfId="3003" xr:uid="{8E011B65-F852-4981-B065-6D00B1090167}"/>
    <cellStyle name="Accent5 22" xfId="3004" xr:uid="{2A5C58A0-7AE8-466A-AD89-0049964238C2}"/>
    <cellStyle name="Accent5 22 2" xfId="3005" xr:uid="{0F69D2F6-9C46-4554-8473-8F4EA5852566}"/>
    <cellStyle name="Accent5 23" xfId="3006" xr:uid="{D4B52B2A-A903-4E1A-8EB5-933EC0E335AE}"/>
    <cellStyle name="Accent5 23 2" xfId="3007" xr:uid="{54134CBB-5E4B-4A11-ADCD-E7E6DE60FB17}"/>
    <cellStyle name="Accent5 24" xfId="3008" xr:uid="{5D0DFD82-AB3F-4690-AC85-CAC5FF31D323}"/>
    <cellStyle name="Accent5 24 2" xfId="3009" xr:uid="{8861DE5D-F136-4A58-B1C1-C364019FDD7C}"/>
    <cellStyle name="Accent5 25" xfId="3010" xr:uid="{005A18D6-E105-46B5-91DA-6369E3A88EFF}"/>
    <cellStyle name="Accent5 25 2" xfId="3011" xr:uid="{B849CF37-A0D1-41A8-86B8-1B0E3E49654A}"/>
    <cellStyle name="Accent5 26" xfId="3012" xr:uid="{6D57E928-8358-4A84-A4D2-EC1418237296}"/>
    <cellStyle name="Accent5 26 2" xfId="3013" xr:uid="{80622333-4F21-44E9-96C6-DC991D38A416}"/>
    <cellStyle name="Accent5 27" xfId="3014" xr:uid="{380A297C-0C50-4430-BF19-5DE200BEBA77}"/>
    <cellStyle name="Accent5 27 2" xfId="3015" xr:uid="{9EC6A52E-2166-4909-8978-7FF24363A175}"/>
    <cellStyle name="Accent5 28" xfId="3016" xr:uid="{FF933F15-8A72-48DF-AB32-244D874C7F28}"/>
    <cellStyle name="Accent5 28 2" xfId="3017" xr:uid="{78C6E28D-5F4B-4168-A2FC-85CBE1A03F25}"/>
    <cellStyle name="Accent5 29" xfId="3018" xr:uid="{35EEBE05-1C00-4B65-8DAA-56BCFD504F86}"/>
    <cellStyle name="Accent5 29 2" xfId="3019" xr:uid="{D3BEE3FD-81B8-4709-8C2C-7A5A156E9E77}"/>
    <cellStyle name="Accent5 3" xfId="3020" xr:uid="{A32543AD-10BB-4B96-BD91-F823D1399D2F}"/>
    <cellStyle name="Accent5 3 2" xfId="3021" xr:uid="{37FEB072-12CF-4512-8443-AFF698EA7B9B}"/>
    <cellStyle name="Accent5 3 3" xfId="3022" xr:uid="{C3DC36AB-C193-4FD5-9742-6E1A6358EE63}"/>
    <cellStyle name="Accent5 30" xfId="3023" xr:uid="{1D1BFA71-3C89-4C50-8596-64FDCFA095B5}"/>
    <cellStyle name="Accent5 30 2" xfId="3024" xr:uid="{FA4580CE-A857-4158-8C10-19D041950731}"/>
    <cellStyle name="Accent5 31" xfId="3025" xr:uid="{A52288B7-65F6-42B0-9B98-9499A80B6DA6}"/>
    <cellStyle name="Accent5 31 2" xfId="3026" xr:uid="{F98F2B07-1C1F-4406-9908-8F592F358D4F}"/>
    <cellStyle name="Accent5 32" xfId="3027" xr:uid="{9D759A35-3756-4F67-82B3-1F36B5282152}"/>
    <cellStyle name="Accent5 32 2" xfId="3028" xr:uid="{69D27C3D-E9E1-4852-8CFD-25CE0B526077}"/>
    <cellStyle name="Accent5 33" xfId="3029" xr:uid="{28E8EDFB-C6D4-49D2-B55E-97281F62817B}"/>
    <cellStyle name="Accent5 33 2" xfId="3030" xr:uid="{53C4E047-473D-410F-B3A8-D10E4B600A3B}"/>
    <cellStyle name="Accent5 34" xfId="3031" xr:uid="{860AD99D-2BB9-4F16-BC25-BA1AC6334067}"/>
    <cellStyle name="Accent5 34 2" xfId="3032" xr:uid="{B37EF415-C4F6-4472-8AC5-20DA06039C6A}"/>
    <cellStyle name="Accent5 35" xfId="3033" xr:uid="{CEE2AF25-5D27-41D8-AB85-49D7951FE38A}"/>
    <cellStyle name="Accent5 35 2" xfId="3034" xr:uid="{C6C8461E-A9B7-411F-BB1D-15C34356A6B1}"/>
    <cellStyle name="Accent5 36" xfId="3035" xr:uid="{E51B811F-753A-4EFF-91CB-FE44D0C4FFFA}"/>
    <cellStyle name="Accent5 36 2" xfId="3036" xr:uid="{5CB08B81-9144-4FB2-92CE-7BF50F1A81BE}"/>
    <cellStyle name="Accent5 37" xfId="3037" xr:uid="{5197894E-8ADE-48A6-843C-866676594911}"/>
    <cellStyle name="Accent5 37 2" xfId="3038" xr:uid="{09F71D07-432A-4B78-8FC5-27D6FA004EE6}"/>
    <cellStyle name="Accent5 38" xfId="3039" xr:uid="{85E54E2D-3FDB-4573-8E0B-7F8D8E196AD5}"/>
    <cellStyle name="Accent5 38 2" xfId="3040" xr:uid="{865FDF82-4D14-49DE-8F9E-B20CD2A08C83}"/>
    <cellStyle name="Accent5 39" xfId="3041" xr:uid="{EC9A81A7-4D17-42DF-B6B3-CBD3FC9493B6}"/>
    <cellStyle name="Accent5 39 2" xfId="3042" xr:uid="{4ACE963E-1167-4341-BF46-AB93EB208047}"/>
    <cellStyle name="Accent5 4" xfId="3043" xr:uid="{66F37E1D-7723-44FC-84BA-AD3C8EDC317B}"/>
    <cellStyle name="Accent5 4 2" xfId="3044" xr:uid="{7FD22F60-9475-460C-98D1-18E9BEDC376D}"/>
    <cellStyle name="Accent5 4 2 2" xfId="3045" xr:uid="{69A5B480-374D-4D1B-972C-8AC3130C8E68}"/>
    <cellStyle name="Accent5 4 3" xfId="3046" xr:uid="{809627ED-1FB0-45E0-AB60-9FB62897DFA7}"/>
    <cellStyle name="Accent5 40" xfId="3047" xr:uid="{20174FE8-6E81-4E85-B5B9-844B52B9847E}"/>
    <cellStyle name="Accent5 40 2" xfId="3048" xr:uid="{A690BC3E-ABE2-424E-BE14-4CB1936CA086}"/>
    <cellStyle name="Accent5 41" xfId="3049" xr:uid="{259CC865-E316-4D93-9ED8-56F1CDB96C15}"/>
    <cellStyle name="Accent5 41 2" xfId="3050" xr:uid="{37883B0D-CF81-4375-96E0-EE81150C1B3F}"/>
    <cellStyle name="Accent5 42" xfId="3051" xr:uid="{2BC0C72A-5C6D-4FFD-AB16-50FB9E9B4E13}"/>
    <cellStyle name="Accent5 42 2" xfId="3052" xr:uid="{07E02932-20BA-4C80-B8F8-8DD56F7576AE}"/>
    <cellStyle name="Accent5 43" xfId="3053" xr:uid="{FA76A38B-32A9-42C4-AB4B-60E1BD15F745}"/>
    <cellStyle name="Accent5 43 2" xfId="3054" xr:uid="{E4128FD1-CD2F-4443-89A8-0B9429A45D34}"/>
    <cellStyle name="Accent5 44" xfId="3055" xr:uid="{6AE72E5E-4DF1-4728-BAE4-32B5DA6E184E}"/>
    <cellStyle name="Accent5 45" xfId="3056" xr:uid="{556C8A7E-61C5-4DE6-A2A3-506363CC91D4}"/>
    <cellStyle name="Accent5 5" xfId="3057" xr:uid="{4357BA47-774F-4635-9682-0C6AD7830165}"/>
    <cellStyle name="Accent5 5 2" xfId="3058" xr:uid="{C925B9C0-5B6E-46FC-A83C-17D7A8E874FB}"/>
    <cellStyle name="Accent5 5 2 2" xfId="3059" xr:uid="{22B4BDD3-03FE-4D08-857E-0D3AC28661F5}"/>
    <cellStyle name="Accent5 5 3" xfId="3060" xr:uid="{DF25334B-82D4-455D-ADD9-716FC9D92C55}"/>
    <cellStyle name="Accent5 6" xfId="3061" xr:uid="{B989BB98-025E-4BB4-BACA-B1FD6D1006E1}"/>
    <cellStyle name="Accent5 6 2" xfId="3062" xr:uid="{D6C087F3-5120-4894-A377-349F28004EA7}"/>
    <cellStyle name="Accent5 6 2 2" xfId="3063" xr:uid="{B57D6C47-DD99-4365-95DC-FD6259B15143}"/>
    <cellStyle name="Accent5 6 3" xfId="3064" xr:uid="{9DBCDFCC-4103-4909-BAA2-C88804EB22EB}"/>
    <cellStyle name="Accent5 7" xfId="3065" xr:uid="{B832D022-D237-454D-B248-F0052920A111}"/>
    <cellStyle name="Accent5 7 2" xfId="3066" xr:uid="{9FD43600-197C-4030-9446-7FAED4550F52}"/>
    <cellStyle name="Accent5 8" xfId="3067" xr:uid="{33D6FA14-3528-4632-A994-7421F4E2F49D}"/>
    <cellStyle name="Accent5 8 2" xfId="3068" xr:uid="{503F0721-8691-4719-91AF-D7096BC66287}"/>
    <cellStyle name="Accent5 9" xfId="3069" xr:uid="{2D2F629C-05BD-4C40-8531-12EBE5226286}"/>
    <cellStyle name="Accent5 9 2" xfId="3070" xr:uid="{FC8582B5-1575-4AB7-BFB9-60D366A587A5}"/>
    <cellStyle name="Accent6 10" xfId="3071" xr:uid="{EFB1CC80-DB15-4D2F-87B7-D988E5DD30B3}"/>
    <cellStyle name="Accent6 10 2" xfId="3072" xr:uid="{9B0F2501-0333-477B-98C4-AE8CB5A175BE}"/>
    <cellStyle name="Accent6 11" xfId="3073" xr:uid="{1A69A854-0797-4E59-B6F2-3A6CD63E2454}"/>
    <cellStyle name="Accent6 11 2" xfId="3074" xr:uid="{A2E703C7-2E77-4845-BEA7-FF491BD13BF9}"/>
    <cellStyle name="Accent6 12" xfId="3075" xr:uid="{2FA73FDA-42A6-4125-91E2-5F1AEC60B06A}"/>
    <cellStyle name="Accent6 12 2" xfId="3076" xr:uid="{5645F7E9-3BD1-4346-AC29-81709842847F}"/>
    <cellStyle name="Accent6 13" xfId="3077" xr:uid="{2907F680-59F4-47B2-88F1-55E10BAAC35F}"/>
    <cellStyle name="Accent6 13 2" xfId="3078" xr:uid="{2014F9E4-AAE6-40DC-A3D1-946740CEC6EC}"/>
    <cellStyle name="Accent6 14" xfId="3079" xr:uid="{AFF15D7E-E949-4087-A35D-3D68F12FEDD3}"/>
    <cellStyle name="Accent6 14 2" xfId="3080" xr:uid="{709B5814-D8AF-46BD-A087-49B2BB6F12ED}"/>
    <cellStyle name="Accent6 15" xfId="3081" xr:uid="{42C49E0A-2D3B-49AB-ABEE-C25E63FCEADC}"/>
    <cellStyle name="Accent6 15 2" xfId="3082" xr:uid="{0C825FE7-1C92-41C7-A371-DFA57B67DC20}"/>
    <cellStyle name="Accent6 16" xfId="3083" xr:uid="{DEDDA411-B710-4A1F-A09E-78EBB545C058}"/>
    <cellStyle name="Accent6 16 2" xfId="3084" xr:uid="{2291EB72-2329-4C7B-81F9-02BAF21B989D}"/>
    <cellStyle name="Accent6 17" xfId="3085" xr:uid="{0C4430C4-D73A-4A89-A1E9-BA0CC497EC7B}"/>
    <cellStyle name="Accent6 17 2" xfId="3086" xr:uid="{028A872C-DFFC-4928-9899-60F3AFDC7B0B}"/>
    <cellStyle name="Accent6 18" xfId="3087" xr:uid="{61A3C0A3-0B24-4393-894E-A1FCF693FC91}"/>
    <cellStyle name="Accent6 18 2" xfId="3088" xr:uid="{543DAF1E-A819-4D89-B3E7-A0524D6951FB}"/>
    <cellStyle name="Accent6 19" xfId="3089" xr:uid="{C1BB1A3C-A830-47F3-B43F-867CD525AA20}"/>
    <cellStyle name="Accent6 19 2" xfId="3090" xr:uid="{445EE860-EBD8-47CF-BDDC-40E74C22A5E6}"/>
    <cellStyle name="Accent6 2" xfId="3091" xr:uid="{247D5630-AED8-436A-9DBB-4ED0FBBB3CE6}"/>
    <cellStyle name="Accent6 2 10" xfId="3092" xr:uid="{55B16D22-9962-4ECC-B3BC-F028912FBD7F}"/>
    <cellStyle name="Accent6 2 10 2" xfId="3093" xr:uid="{04A07EFE-4BDE-493E-AED9-AA66C81C7DA1}"/>
    <cellStyle name="Accent6 2 11" xfId="3094" xr:uid="{BBE9B998-B884-4E95-B6E5-792E6CE5711E}"/>
    <cellStyle name="Accent6 2 11 2" xfId="3095" xr:uid="{8020830D-13AC-4327-B469-25DC09E00749}"/>
    <cellStyle name="Accent6 2 12" xfId="3096" xr:uid="{EEA4A603-C976-4FF3-B7F8-471A63783688}"/>
    <cellStyle name="Accent6 2 2" xfId="3097" xr:uid="{2ECCEA8C-F318-4023-8863-5ECBF449C919}"/>
    <cellStyle name="Accent6 2 2 2" xfId="3098" xr:uid="{7C9CF9D7-1DA4-42DB-A8BD-4E13C2086A22}"/>
    <cellStyle name="Accent6 2 3" xfId="3099" xr:uid="{D36CA64A-2418-421A-8E7B-DCE613CF84C9}"/>
    <cellStyle name="Accent6 2 3 2" xfId="3100" xr:uid="{3B2C15B0-106E-49AD-912D-EF297172F8B7}"/>
    <cellStyle name="Accent6 2 4" xfId="3101" xr:uid="{A988695D-BDF1-44B5-A915-1904B6A6797D}"/>
    <cellStyle name="Accent6 2 4 2" xfId="3102" xr:uid="{45E59FEE-AFFD-409A-BF15-B1ADD4833543}"/>
    <cellStyle name="Accent6 2 5" xfId="3103" xr:uid="{B0DCD2C4-58C1-48A0-8D00-60D51AA90490}"/>
    <cellStyle name="Accent6 2 5 2" xfId="3104" xr:uid="{86EEF98C-E2B2-4BA1-BDC7-CE7D36644354}"/>
    <cellStyle name="Accent6 2 6" xfId="3105" xr:uid="{EE9CA917-B864-4D18-9701-3F2C28A15358}"/>
    <cellStyle name="Accent6 2 6 2" xfId="3106" xr:uid="{F3FEAC22-DACC-467D-8CF3-9A82FF5F6820}"/>
    <cellStyle name="Accent6 2 7" xfId="3107" xr:uid="{6BEB41D4-9099-4098-8721-FCC3B11981F5}"/>
    <cellStyle name="Accent6 2 7 2" xfId="3108" xr:uid="{8F7D4F5D-3672-4A58-BFF6-7ABEEE403B24}"/>
    <cellStyle name="Accent6 2 8" xfId="3109" xr:uid="{91E7024A-38E4-4A84-8DA4-48155B354D33}"/>
    <cellStyle name="Accent6 2 8 2" xfId="3110" xr:uid="{5671620D-2729-4D3E-93F5-86CC9CF58965}"/>
    <cellStyle name="Accent6 2 9" xfId="3111" xr:uid="{C0B4698D-97D4-4D63-93A5-CA27E38200E6}"/>
    <cellStyle name="Accent6 2 9 2" xfId="3112" xr:uid="{1EE7826C-E37B-4ED8-84D7-FB1CF6660DE7}"/>
    <cellStyle name="Accent6 20" xfId="3113" xr:uid="{1220433E-0786-47F2-B19B-E279A0FCF7D5}"/>
    <cellStyle name="Accent6 20 2" xfId="3114" xr:uid="{079CD385-CBCA-4522-9357-53CA5D5B2593}"/>
    <cellStyle name="Accent6 21" xfId="3115" xr:uid="{68A81C2D-0F7F-428B-B6F5-F9AFBF76BA86}"/>
    <cellStyle name="Accent6 21 2" xfId="3116" xr:uid="{8A4491B2-39CB-48EC-A259-15C404A07416}"/>
    <cellStyle name="Accent6 22" xfId="3117" xr:uid="{2B0ABE59-0267-4F19-8A34-9E99FDBE8E16}"/>
    <cellStyle name="Accent6 22 2" xfId="3118" xr:uid="{55960248-2418-40D6-8E6A-191E25CDE02B}"/>
    <cellStyle name="Accent6 23" xfId="3119" xr:uid="{C20B9A71-25F0-4100-A361-59855A6F046D}"/>
    <cellStyle name="Accent6 23 2" xfId="3120" xr:uid="{EF0A049A-9404-4648-8402-4C99E6829BB2}"/>
    <cellStyle name="Accent6 24" xfId="3121" xr:uid="{9C609F1E-74E2-4625-810B-48D01D9977AC}"/>
    <cellStyle name="Accent6 24 2" xfId="3122" xr:uid="{378C0F3B-AABA-4196-A8E9-F560E0BEB058}"/>
    <cellStyle name="Accent6 25" xfId="3123" xr:uid="{64062AC8-6973-4F10-B161-7794A53E68FE}"/>
    <cellStyle name="Accent6 25 2" xfId="3124" xr:uid="{CDF777AC-3084-4F97-8D40-BC47EA87CE77}"/>
    <cellStyle name="Accent6 26" xfId="3125" xr:uid="{CEEE1BE0-CB50-4918-B614-F6A74820D7B4}"/>
    <cellStyle name="Accent6 26 2" xfId="3126" xr:uid="{E46E41AD-6721-4093-A1B5-93EEECEB3604}"/>
    <cellStyle name="Accent6 27" xfId="3127" xr:uid="{069B14F1-0C0B-4186-8CFA-9B93FD30A498}"/>
    <cellStyle name="Accent6 27 2" xfId="3128" xr:uid="{3FCB0D69-5787-45B3-87D2-905684D99905}"/>
    <cellStyle name="Accent6 28" xfId="3129" xr:uid="{724BF0FA-A844-4EBC-A3A9-5D2F33DC4E3D}"/>
    <cellStyle name="Accent6 28 2" xfId="3130" xr:uid="{F23113B2-5644-434A-9764-0A203E29E233}"/>
    <cellStyle name="Accent6 29" xfId="3131" xr:uid="{4D4D3047-5ACD-447F-BFA2-DE5A6BDB7FDB}"/>
    <cellStyle name="Accent6 29 2" xfId="3132" xr:uid="{1966AE11-5281-4823-A1EF-E11DD02B7DF2}"/>
    <cellStyle name="Accent6 3" xfId="3133" xr:uid="{8E2F1A71-16A0-4C3C-BB18-B72375EFA840}"/>
    <cellStyle name="Accent6 3 2" xfId="3134" xr:uid="{99E9570E-E225-4BFC-B0A0-1AE18323AD5C}"/>
    <cellStyle name="Accent6 3 2 2" xfId="3135" xr:uid="{5BA20034-09A5-461D-A851-8157965C8C72}"/>
    <cellStyle name="Accent6 3 2 3" xfId="3136" xr:uid="{240496A0-6E16-42F6-9C5D-1D357920C719}"/>
    <cellStyle name="Accent6 3 2 4" xfId="3137" xr:uid="{0DDD331D-CA05-4A14-AA98-FC82FD265EFE}"/>
    <cellStyle name="Accent6 3 3" xfId="3138" xr:uid="{14A7F4A3-E663-4EE6-98CA-1D50D3971A40}"/>
    <cellStyle name="Accent6 3 4" xfId="3139" xr:uid="{6B43941F-81D1-4EE0-A0CE-0EF41E78C61F}"/>
    <cellStyle name="Accent6 3 5" xfId="3140" xr:uid="{A590D1BD-4B3C-423B-83E4-4B1EED48C478}"/>
    <cellStyle name="Accent6 30" xfId="3141" xr:uid="{78001CC1-E885-4264-9646-4E71C372941E}"/>
    <cellStyle name="Accent6 30 2" xfId="3142" xr:uid="{8227EDCE-F81D-4800-B6DB-3E8399F34E56}"/>
    <cellStyle name="Accent6 31" xfId="3143" xr:uid="{EE49AD6C-6BD9-498E-B651-91341A9D4360}"/>
    <cellStyle name="Accent6 31 2" xfId="3144" xr:uid="{4B2A9733-C716-4C51-A93C-E681157E7567}"/>
    <cellStyle name="Accent6 32" xfId="3145" xr:uid="{970A209E-D197-495C-B7DC-55102943C458}"/>
    <cellStyle name="Accent6 32 2" xfId="3146" xr:uid="{5092E0C5-B35F-4076-A3C8-AC3285EE3AC0}"/>
    <cellStyle name="Accent6 33" xfId="3147" xr:uid="{F6A966B9-8239-42A5-B902-2D21AFE3A804}"/>
    <cellStyle name="Accent6 33 2" xfId="3148" xr:uid="{7E1E4099-A265-459C-A5FA-F1F8C75B3901}"/>
    <cellStyle name="Accent6 34" xfId="3149" xr:uid="{92AFA03E-8FD7-4C01-8ED6-1B9CCF5793C5}"/>
    <cellStyle name="Accent6 34 2" xfId="3150" xr:uid="{8FDCD749-6475-41F3-9CFF-44FA6274D9D4}"/>
    <cellStyle name="Accent6 35" xfId="3151" xr:uid="{B1192349-E720-4E61-9839-0D9514D99C0C}"/>
    <cellStyle name="Accent6 35 2" xfId="3152" xr:uid="{7FD4526E-2A40-42E6-B45F-6255131755BC}"/>
    <cellStyle name="Accent6 36" xfId="3153" xr:uid="{76BD6237-9594-44E2-AB12-1CD579C217DF}"/>
    <cellStyle name="Accent6 36 2" xfId="3154" xr:uid="{717496CD-0CC6-43A5-A876-B58ED37E8E84}"/>
    <cellStyle name="Accent6 37" xfId="3155" xr:uid="{48FA5AF4-48DF-408F-B586-A8B782FED11E}"/>
    <cellStyle name="Accent6 37 2" xfId="3156" xr:uid="{63DFA05D-FFAE-4D13-8B4D-48679F1584EE}"/>
    <cellStyle name="Accent6 38" xfId="3157" xr:uid="{ABD31AA4-2D5A-4820-8A8E-3470BD76BE61}"/>
    <cellStyle name="Accent6 38 2" xfId="3158" xr:uid="{FED99AD3-E955-489B-95C7-DD33BC7269E5}"/>
    <cellStyle name="Accent6 39" xfId="3159" xr:uid="{8303B6D1-C23B-4CAC-8E30-95720802C388}"/>
    <cellStyle name="Accent6 39 2" xfId="3160" xr:uid="{CF3466C4-F952-403E-8211-89B92623C362}"/>
    <cellStyle name="Accent6 4" xfId="3161" xr:uid="{3DCFC2C9-1BE3-42AE-8D30-7138D31386C6}"/>
    <cellStyle name="Accent6 4 2" xfId="3162" xr:uid="{0BB235EA-217C-4DC9-B6EB-03197E98D93C}"/>
    <cellStyle name="Accent6 4 2 2" xfId="3163" xr:uid="{9893E79F-BC61-4FDF-9D0A-F61963239CDB}"/>
    <cellStyle name="Accent6 4 3" xfId="3164" xr:uid="{421D64CE-202C-47A6-9C52-17612A07B714}"/>
    <cellStyle name="Accent6 40" xfId="3165" xr:uid="{BFABD135-614F-4406-8E4F-AB3D3E01ACA4}"/>
    <cellStyle name="Accent6 40 2" xfId="3166" xr:uid="{C176E006-3ED2-4273-8206-3786B455AF08}"/>
    <cellStyle name="Accent6 41" xfId="3167" xr:uid="{A2B9FD2D-8D87-4C94-ABBB-FC39A8198279}"/>
    <cellStyle name="Accent6 41 2" xfId="3168" xr:uid="{AC765333-1FA4-4A28-8718-0B77FDD61707}"/>
    <cellStyle name="Accent6 42" xfId="3169" xr:uid="{100AE918-6C21-4C85-972B-7D58FF6D2D6B}"/>
    <cellStyle name="Accent6 42 2" xfId="3170" xr:uid="{DF390225-E619-4BD4-8B7B-6329BA83EB04}"/>
    <cellStyle name="Accent6 43" xfId="3171" xr:uid="{6CF9901F-186E-4F9D-91BD-A103B1DDFBF2}"/>
    <cellStyle name="Accent6 43 2" xfId="3172" xr:uid="{0127EBE0-A7C6-4F80-884F-155DBAC26CED}"/>
    <cellStyle name="Accent6 44" xfId="3173" xr:uid="{0452D0AE-0EF7-47F1-B4FA-0E8549D582E7}"/>
    <cellStyle name="Accent6 44 2" xfId="3174" xr:uid="{55961409-5417-4889-9702-546984979FE8}"/>
    <cellStyle name="Accent6 5" xfId="3175" xr:uid="{6DE1BB24-E8E9-4547-9AB4-9D094CCDF699}"/>
    <cellStyle name="Accent6 5 2" xfId="3176" xr:uid="{DBE8E8BC-07D2-4A88-84F3-0F52759DBCAD}"/>
    <cellStyle name="Accent6 5 2 2" xfId="3177" xr:uid="{D5A02C7F-6C09-484A-9E53-030B69CA0E7E}"/>
    <cellStyle name="Accent6 5 3" xfId="3178" xr:uid="{C9CE02F4-2A37-487D-A564-99D8317B7901}"/>
    <cellStyle name="Accent6 6" xfId="3179" xr:uid="{13FDF0A9-98E9-4446-B4BC-E17537BF0573}"/>
    <cellStyle name="Accent6 6 2" xfId="3180" xr:uid="{2D22191D-ECAE-487C-8C21-4DC5B5B9DCAF}"/>
    <cellStyle name="Accent6 6 2 2" xfId="3181" xr:uid="{A72FBF1F-FF99-44E6-BDC4-2E31BAAE3B71}"/>
    <cellStyle name="Accent6 6 3" xfId="3182" xr:uid="{C1A2B3E7-A116-4950-9751-DD40E8848AFB}"/>
    <cellStyle name="Accent6 7" xfId="3183" xr:uid="{B7A35824-AF8B-4F76-AAB3-9D1172D185C0}"/>
    <cellStyle name="Accent6 7 2" xfId="3184" xr:uid="{CCAD2A5B-F20B-493B-B053-20962791351C}"/>
    <cellStyle name="Accent6 8" xfId="3185" xr:uid="{C21DAE72-DD3D-4410-A84F-1C49419D9CB0}"/>
    <cellStyle name="Accent6 8 2" xfId="3186" xr:uid="{7BDE6D51-3F5F-42A5-B05C-00AFDA3230D8}"/>
    <cellStyle name="Accent6 9" xfId="3187" xr:uid="{8F0A4254-838E-4B40-84BD-A8CC5C9ED365}"/>
    <cellStyle name="Accent6 9 2" xfId="3188" xr:uid="{85542990-560E-4072-AFAE-F6406D35E4DB}"/>
    <cellStyle name="AggblueBoldCels" xfId="3189" xr:uid="{93ABB91F-E37A-47EB-A385-FF85817AF279}"/>
    <cellStyle name="AggblueCels" xfId="3190" xr:uid="{94A4B3D1-7D00-4073-B578-C08CBC4125BD}"/>
    <cellStyle name="AggBoldCells" xfId="3191" xr:uid="{B26EE34F-4583-4F70-A5EA-DA078B0540F2}"/>
    <cellStyle name="AggCels" xfId="3192" xr:uid="{FA9DBFC6-E5CF-40C7-9D7E-9653F35A709A}"/>
    <cellStyle name="AggGreen" xfId="3193" xr:uid="{56E8AA58-085F-494F-B8A4-7FC594460D44}"/>
    <cellStyle name="AggGreen12" xfId="3194" xr:uid="{CD39C8D4-3B78-4CA9-816E-BDF9D478DF11}"/>
    <cellStyle name="AggOrange" xfId="3195" xr:uid="{D006EEFA-FA91-48EB-B7C0-F48A94A3E349}"/>
    <cellStyle name="AggOrange9" xfId="3196" xr:uid="{5DF0C717-D9B9-481C-9C86-8F52F35D1026}"/>
    <cellStyle name="AggOrangeLB_2x" xfId="3197" xr:uid="{3BAE5F0A-D0C6-4068-A7C9-556F4B081F62}"/>
    <cellStyle name="AggOrangeLBorder" xfId="3198" xr:uid="{F0F965C6-EAD0-4AB1-9DE5-9BC918A7796B}"/>
    <cellStyle name="AggOrangeRBorder" xfId="3199" xr:uid="{C10E60D4-8FDF-436C-82C4-A32B0BD46F1C}"/>
    <cellStyle name="Akzent1" xfId="3200" xr:uid="{FA40CC02-F08F-4C5B-B47F-F60DAD790D09}"/>
    <cellStyle name="Akzent1 2" xfId="3201" xr:uid="{9E893B8C-9D03-449D-B3C2-B8286914914A}"/>
    <cellStyle name="Akzent2" xfId="3202" xr:uid="{0992B7B4-393E-4F35-9D72-592B9E7ED664}"/>
    <cellStyle name="Akzent2 2" xfId="3203" xr:uid="{58B1C224-BB1D-48E1-A783-DE6FA3D81794}"/>
    <cellStyle name="Akzent3" xfId="3204" xr:uid="{A9E98487-3F56-45D7-B7B0-D9E895D06CF0}"/>
    <cellStyle name="Akzent3 2" xfId="3205" xr:uid="{9F2A15AE-55FF-4B99-8887-B57AC5B15BD1}"/>
    <cellStyle name="Akzent4" xfId="3206" xr:uid="{3839A533-E277-4B1E-B0C7-A2FE46F1A620}"/>
    <cellStyle name="Akzent4 2" xfId="3207" xr:uid="{298129D1-DBAE-46BB-8F2A-07014AFE5F10}"/>
    <cellStyle name="Akzent5" xfId="3208" xr:uid="{2C11DDFF-AC39-4421-B498-BCC5FE76404A}"/>
    <cellStyle name="Akzent5 2" xfId="3209" xr:uid="{20D8ED72-86B0-403D-9610-F88DCAE19A8D}"/>
    <cellStyle name="Akzent6" xfId="3210" xr:uid="{57E17D68-50F3-4FA4-9FA8-D255E82457BA}"/>
    <cellStyle name="Akzent6 2" xfId="3211" xr:uid="{D4AF14F8-EB3B-4904-A2A5-BA4CEE4CC79B}"/>
    <cellStyle name="Ausgabe" xfId="3212" xr:uid="{C4BC13A4-3DA5-4B1F-8E31-133CEE18E091}"/>
    <cellStyle name="Ausgabe 2" xfId="3213" xr:uid="{CE2DAB4D-CBCF-4346-8BD1-C22666E4C8FA}"/>
    <cellStyle name="Bad 10" xfId="3214" xr:uid="{C59C9059-7150-4DB5-B564-DF9B5C278E7B}"/>
    <cellStyle name="Bad 10 2" xfId="3215" xr:uid="{CBF94BCB-73A0-4FF3-A33D-03B11E73EA52}"/>
    <cellStyle name="Bad 11" xfId="3216" xr:uid="{7849FC8D-B2AB-4F8A-90C7-AB15382A8CB0}"/>
    <cellStyle name="Bad 11 2" xfId="3217" xr:uid="{93D8D9F7-4AE4-430B-B4CC-5E1BEF2E1AA7}"/>
    <cellStyle name="Bad 12" xfId="3218" xr:uid="{BDFCFD6D-7BAD-4162-89A2-BA04C55464BE}"/>
    <cellStyle name="Bad 12 2" xfId="3219" xr:uid="{9EAD8C7D-44C7-41CD-8838-4DB9B6CB683B}"/>
    <cellStyle name="Bad 13" xfId="3220" xr:uid="{A1FD5179-B2DF-428C-9336-EC7444DF5B1C}"/>
    <cellStyle name="Bad 13 2" xfId="3221" xr:uid="{0A2AE013-F4A9-4C04-A108-78C4491303D6}"/>
    <cellStyle name="Bad 14" xfId="3222" xr:uid="{384E5FB2-805A-44F4-9A6D-4D46463644F8}"/>
    <cellStyle name="Bad 14 2" xfId="3223" xr:uid="{1E88D8DC-8E87-497D-A358-3EB160B50AE8}"/>
    <cellStyle name="Bad 15" xfId="3224" xr:uid="{28966880-023E-4E2B-9962-E42C39A4A4AB}"/>
    <cellStyle name="Bad 15 2" xfId="3225" xr:uid="{71CF2115-E979-437C-B518-94D3EA1EF8B4}"/>
    <cellStyle name="Bad 16" xfId="3226" xr:uid="{27BA8F0F-E505-49DF-A5C1-C9D1CBA7716E}"/>
    <cellStyle name="Bad 16 2" xfId="3227" xr:uid="{9A08D447-DC22-49C9-A89A-6E9398F4136D}"/>
    <cellStyle name="Bad 17" xfId="3228" xr:uid="{05AD4680-494F-4CDE-9AEF-69F692BCE6E5}"/>
    <cellStyle name="Bad 17 2" xfId="3229" xr:uid="{D9498F97-B1CF-418A-902C-C619D56AFECF}"/>
    <cellStyle name="Bad 18" xfId="3230" xr:uid="{6C3E1CFC-E689-469E-B429-3A39F333DF33}"/>
    <cellStyle name="Bad 18 2" xfId="3231" xr:uid="{C4C9B8E6-9A06-413D-AB06-B5436F1FA5F3}"/>
    <cellStyle name="Bad 19" xfId="3232" xr:uid="{1B96B1D0-BA5E-4914-B897-627A8E28D435}"/>
    <cellStyle name="Bad 19 2" xfId="3233" xr:uid="{B9616BFD-EB97-4DF6-94C4-41311A87DDED}"/>
    <cellStyle name="Bad 2" xfId="3234" xr:uid="{B0F616B5-F6BE-40CF-BB13-002E8E48B79C}"/>
    <cellStyle name="Bad 2 10" xfId="3235" xr:uid="{DDD35FA1-B0C3-4B7A-B83E-7327F65BAEC3}"/>
    <cellStyle name="Bad 2 10 2" xfId="3236" xr:uid="{6BB76B20-2B8A-4B71-806F-A3C543DA37C5}"/>
    <cellStyle name="Bad 2 11" xfId="3237" xr:uid="{FD6FE07E-9122-47F9-B731-F3286A5802D7}"/>
    <cellStyle name="Bad 2 11 2" xfId="3238" xr:uid="{A404F9AB-F744-4189-ACB6-63FC19533BA0}"/>
    <cellStyle name="Bad 2 12" xfId="3239" xr:uid="{6508C9EC-9E59-4C7B-9457-0DD04800F637}"/>
    <cellStyle name="Bad 2 2" xfId="3240" xr:uid="{10F2A95D-E060-4888-A1D0-C36CB70D920D}"/>
    <cellStyle name="Bad 2 2 2" xfId="3241" xr:uid="{C24CEF00-A214-4889-996E-DCCE83DAC100}"/>
    <cellStyle name="Bad 2 3" xfId="3242" xr:uid="{792B66E1-2C5C-4A0A-A611-001FF6BA6ED0}"/>
    <cellStyle name="Bad 2 3 2" xfId="3243" xr:uid="{CE20B391-3CB7-4FC6-BFEF-A596804A25D7}"/>
    <cellStyle name="Bad 2 4" xfId="3244" xr:uid="{066DCBB5-B133-4BA6-BD73-BFBC974D7B07}"/>
    <cellStyle name="Bad 2 4 2" xfId="3245" xr:uid="{4058D7ED-6418-4687-AC13-BD842EBB32C4}"/>
    <cellStyle name="Bad 2 5" xfId="3246" xr:uid="{A9D2FB81-C966-46B5-A631-0232C7D62762}"/>
    <cellStyle name="Bad 2 5 2" xfId="3247" xr:uid="{6C836B8E-6BA5-4E9F-AF70-D09943CC7451}"/>
    <cellStyle name="Bad 2 6" xfId="3248" xr:uid="{5158E46C-3758-4867-A7DC-B46E8E347E62}"/>
    <cellStyle name="Bad 2 6 2" xfId="3249" xr:uid="{6082D867-F92B-44B7-AE17-8A79D5990AF9}"/>
    <cellStyle name="Bad 2 7" xfId="3250" xr:uid="{FEE74AE1-05A0-4D48-99AE-D7E4D9CF3862}"/>
    <cellStyle name="Bad 2 7 2" xfId="3251" xr:uid="{69A5227C-3CB8-472A-9036-2747520B443B}"/>
    <cellStyle name="Bad 2 8" xfId="3252" xr:uid="{BBD9EBE0-11BE-4957-B2CE-854293710063}"/>
    <cellStyle name="Bad 2 8 2" xfId="3253" xr:uid="{0D80EA96-8714-4926-A02B-A3B6CF7093B7}"/>
    <cellStyle name="Bad 2 9" xfId="3254" xr:uid="{B1A5E858-B8B9-48A4-8CC0-2DA1BB815128}"/>
    <cellStyle name="Bad 2 9 2" xfId="3255" xr:uid="{156F66CB-765C-4C4E-A2A5-7E2B7E62FAD2}"/>
    <cellStyle name="Bad 20" xfId="3256" xr:uid="{4B061519-D8A1-41D7-96AB-A5005A4C20A7}"/>
    <cellStyle name="Bad 20 2" xfId="3257" xr:uid="{D0565C49-EB3B-4FB8-BAA0-20A0E8541430}"/>
    <cellStyle name="Bad 21" xfId="3258" xr:uid="{A0DC0AED-BAD5-4542-AC3A-4BEA32A582B7}"/>
    <cellStyle name="Bad 21 2" xfId="3259" xr:uid="{D901AA10-87CB-49E3-998A-857161B4DF35}"/>
    <cellStyle name="Bad 22" xfId="3260" xr:uid="{CEA0F3EC-122A-45E8-ADEF-FC07C149AAB0}"/>
    <cellStyle name="Bad 22 2" xfId="3261" xr:uid="{1E20E8AF-A446-4CF1-A1BA-292D6D958BEF}"/>
    <cellStyle name="Bad 23" xfId="3262" xr:uid="{305FEB21-5AA8-49B3-B9B8-3602F0426A4D}"/>
    <cellStyle name="Bad 23 2" xfId="3263" xr:uid="{D78E7297-F2E3-49D5-AF0D-929429C8A88C}"/>
    <cellStyle name="Bad 24" xfId="3264" xr:uid="{1439CC4F-CF37-4EA3-85A7-990E3A282BA6}"/>
    <cellStyle name="Bad 24 2" xfId="3265" xr:uid="{70C45C9F-299C-46CB-8FCC-EB4F7C66BCE3}"/>
    <cellStyle name="Bad 25" xfId="3266" xr:uid="{60A9C03F-9937-4560-99DD-F42E06141E59}"/>
    <cellStyle name="Bad 25 2" xfId="3267" xr:uid="{CBAF0BD8-4CAB-4E2A-9A3E-AC5D9029011A}"/>
    <cellStyle name="Bad 26" xfId="3268" xr:uid="{554405FE-AC29-4437-BAFD-E4A64DD7FD9A}"/>
    <cellStyle name="Bad 26 2" xfId="3269" xr:uid="{28EB2EE0-5599-4C59-A0FE-44EF5CFC2C2E}"/>
    <cellStyle name="Bad 27" xfId="3270" xr:uid="{4DD60808-30BD-4B8E-B3BE-652F3FBF54BA}"/>
    <cellStyle name="Bad 27 2" xfId="3271" xr:uid="{B0B77EA5-F11F-4D4D-88C5-DE6987C4749A}"/>
    <cellStyle name="Bad 28" xfId="3272" xr:uid="{2935B64A-D296-4B1A-B672-C6F5E9001783}"/>
    <cellStyle name="Bad 28 2" xfId="3273" xr:uid="{3908AB0D-252F-49CA-9999-0F2B45F971B1}"/>
    <cellStyle name="Bad 29" xfId="3274" xr:uid="{823BBF25-7F8B-42E1-B7B8-0057F196F1D8}"/>
    <cellStyle name="Bad 29 2" xfId="3275" xr:uid="{D053F7C0-4348-4FB8-ADEA-5B1FCA69DCBA}"/>
    <cellStyle name="Bad 3" xfId="3276" xr:uid="{5DE8CCFD-3966-439B-B890-C5A7BBC00DFA}"/>
    <cellStyle name="Bad 3 2" xfId="3277" xr:uid="{72A09B8D-F2F0-415A-9A58-FA190666268C}"/>
    <cellStyle name="Bad 3 2 2" xfId="3278" xr:uid="{D8391781-7967-4BD0-9487-FDFA699A5150}"/>
    <cellStyle name="Bad 3 2 3" xfId="3279" xr:uid="{D2B5E162-F580-4F0E-9B11-33806F1FDA35}"/>
    <cellStyle name="Bad 3 2 4" xfId="3280" xr:uid="{18AA0CCF-ECA9-4DC2-9540-76E46CCD690F}"/>
    <cellStyle name="Bad 3 3" xfId="3281" xr:uid="{15CB4B5C-2CF7-4F1F-B0EB-D5CD4AC3C35B}"/>
    <cellStyle name="Bad 3 4" xfId="3282" xr:uid="{41D61830-60C1-4978-8BA4-544B054B7BAF}"/>
    <cellStyle name="Bad 3 5" xfId="3283" xr:uid="{FF3649CB-9D33-481C-A9AC-F9B98C6D52AA}"/>
    <cellStyle name="Bad 30" xfId="3284" xr:uid="{205384E6-39A4-488B-B68B-12AC3E0174ED}"/>
    <cellStyle name="Bad 30 2" xfId="3285" xr:uid="{BE6C8721-03FC-4838-A925-18297DFC0827}"/>
    <cellStyle name="Bad 31" xfId="3286" xr:uid="{73BECB8C-998E-4339-BC5A-B0896D7C380E}"/>
    <cellStyle name="Bad 31 2" xfId="3287" xr:uid="{5D5B9200-5992-4010-BEAE-3468FF599ADD}"/>
    <cellStyle name="Bad 32" xfId="3288" xr:uid="{52F1675B-8B75-403A-9721-132C8797EB6B}"/>
    <cellStyle name="Bad 32 2" xfId="3289" xr:uid="{4E764E18-DF2D-4BDD-BCDC-2DAEB6B4F7D4}"/>
    <cellStyle name="Bad 33" xfId="3290" xr:uid="{4E66EBF3-252D-4571-9194-386081F13D1E}"/>
    <cellStyle name="Bad 33 2" xfId="3291" xr:uid="{C305E78F-50EA-4728-913A-A908B8F0B7FF}"/>
    <cellStyle name="Bad 34" xfId="3292" xr:uid="{FEE2518D-221D-4D2C-BFF0-E0A263E66E9C}"/>
    <cellStyle name="Bad 34 2" xfId="3293" xr:uid="{9F92DA0F-E83C-41B6-B317-5ECEC8F45F47}"/>
    <cellStyle name="Bad 35" xfId="3294" xr:uid="{4D543B5E-D826-47A1-83AD-4F7B61CDC700}"/>
    <cellStyle name="Bad 35 2" xfId="3295" xr:uid="{888A3ECE-B89E-4B5A-9905-DC2E61038BC0}"/>
    <cellStyle name="Bad 36" xfId="3296" xr:uid="{8CDE41F0-0FBF-4B06-9A84-7C8F7E577BE9}"/>
    <cellStyle name="Bad 36 2" xfId="3297" xr:uid="{41FA87EA-A7A2-4A2C-80EB-2FC45EDFDFE4}"/>
    <cellStyle name="Bad 37" xfId="3298" xr:uid="{5CAA1587-5A55-49AF-80BC-F83282A95A50}"/>
    <cellStyle name="Bad 37 2" xfId="3299" xr:uid="{7F53DAE1-6BCC-40AD-86CF-0784B92A9FC3}"/>
    <cellStyle name="Bad 38" xfId="3300" xr:uid="{2A24DBB6-D9DB-49B6-BC83-F24D9AC32106}"/>
    <cellStyle name="Bad 38 2" xfId="3301" xr:uid="{45747D1F-098A-4180-BE63-0246B521B28F}"/>
    <cellStyle name="Bad 39" xfId="3302" xr:uid="{47341950-6835-4CDE-B80C-A49EDD0AAC36}"/>
    <cellStyle name="Bad 39 2" xfId="3303" xr:uid="{8AF5CA9A-10D2-40E7-B4AC-EBD63A4469B8}"/>
    <cellStyle name="Bad 4" xfId="3304" xr:uid="{4B8A4973-7BE8-4FCF-A4EB-47AE69C4C6B4}"/>
    <cellStyle name="Bad 4 2" xfId="3305" xr:uid="{396752A0-909F-4DCB-956F-1FDE0DE07932}"/>
    <cellStyle name="Bad 4 2 2" xfId="3306" xr:uid="{38506780-DC67-47A5-92B1-EFD7E861736C}"/>
    <cellStyle name="Bad 4 3" xfId="3307" xr:uid="{10724D96-8B92-4233-A11B-11C598551241}"/>
    <cellStyle name="Bad 40" xfId="3308" xr:uid="{EAE77EEF-ACB3-4BB1-AF71-41277AE88DFD}"/>
    <cellStyle name="Bad 40 2" xfId="3309" xr:uid="{8A6650B3-8C44-4B2E-96CE-328DF4A3DAA5}"/>
    <cellStyle name="Bad 41" xfId="3310" xr:uid="{AA9FD851-8E0F-4423-BFAA-8F75E39300D4}"/>
    <cellStyle name="Bad 41 2" xfId="3311" xr:uid="{041BE932-661C-40B1-BE6E-87AF98664088}"/>
    <cellStyle name="Bad 42" xfId="3312" xr:uid="{FC9B5844-E626-46DE-8145-A0E1745E1322}"/>
    <cellStyle name="Bad 42 2" xfId="3313" xr:uid="{F5BBB067-51A9-44FE-849B-DC4BC9159D88}"/>
    <cellStyle name="Bad 43" xfId="3314" xr:uid="{20B362E7-8EC1-42E3-8337-D9F37EA64921}"/>
    <cellStyle name="Bad 43 2" xfId="3315" xr:uid="{602D8D2A-D100-4E63-B1E0-BB99DA6BC023}"/>
    <cellStyle name="Bad 44" xfId="3316" xr:uid="{4465309F-12FC-484B-A12B-4F1238D05C41}"/>
    <cellStyle name="Bad 44 2" xfId="3317" xr:uid="{120BAF07-C2A7-4CF4-B19A-AE301D4E7061}"/>
    <cellStyle name="Bad 45" xfId="3318" xr:uid="{5AF6B5D5-A740-4FD8-8D21-1F22008E4E7B}"/>
    <cellStyle name="Bad 46" xfId="3319" xr:uid="{AB6ABA82-81AD-44AF-9E61-A557FA07F2A4}"/>
    <cellStyle name="Bad 5" xfId="3320" xr:uid="{28A93A72-D101-4245-A270-D69C64AA2A10}"/>
    <cellStyle name="Bad 5 2" xfId="3321" xr:uid="{7279CE41-BEC5-4716-AC2A-5A476D00ADE6}"/>
    <cellStyle name="Bad 5 2 2" xfId="3322" xr:uid="{73A82734-C2AD-475D-B5F6-32E40DC74673}"/>
    <cellStyle name="Bad 5 3" xfId="3323" xr:uid="{C8EF29CE-06C5-4623-B317-7FB20045E2B7}"/>
    <cellStyle name="Bad 6" xfId="3324" xr:uid="{793E808A-7207-4E65-ACEF-740FA302257C}"/>
    <cellStyle name="Bad 6 2" xfId="3325" xr:uid="{E0399020-3500-48A5-A181-D4A2FC3A1AE8}"/>
    <cellStyle name="Bad 6 2 2" xfId="3326" xr:uid="{D7730D7B-6871-4091-912A-07CBE7A9B165}"/>
    <cellStyle name="Bad 6 3" xfId="3327" xr:uid="{921AF524-E1CF-4D07-8205-41EFEDBF18A0}"/>
    <cellStyle name="Bad 7" xfId="3328" xr:uid="{7810E7D6-7A96-4674-9C5B-1B5EBD785360}"/>
    <cellStyle name="Bad 7 2" xfId="3329" xr:uid="{DCCFF3EE-CAF2-4A39-BA31-55044BF99DF1}"/>
    <cellStyle name="Bad 8" xfId="3330" xr:uid="{ADDB104C-C00A-4E72-8A7E-1C3C78626EC5}"/>
    <cellStyle name="Bad 8 2" xfId="3331" xr:uid="{361A38C4-9E30-41CA-AC1C-0F81A56DFD3C}"/>
    <cellStyle name="Bad 9" xfId="3332" xr:uid="{22F704FE-5D46-4E97-A1BB-DB3DA2290DAA}"/>
    <cellStyle name="Bad 9 2" xfId="3333" xr:uid="{0A8A284B-6EA8-4D29-BAB7-B7EA3BA715AB}"/>
    <cellStyle name="Berechnung" xfId="3334" xr:uid="{A2405D60-1B17-4EA9-9E95-0F71C0178FD8}"/>
    <cellStyle name="Berechnung 2" xfId="3335" xr:uid="{9C453303-449A-43CF-817D-37826CB9EF9F}"/>
    <cellStyle name="Bold GHG Numbers (0.00)" xfId="3336" xr:uid="{4017735D-6C8A-42E2-B145-C5BCFBCA6A03}"/>
    <cellStyle name="Calculation 10" xfId="3337" xr:uid="{886F773B-0602-41BB-90CD-C8B676EBE27F}"/>
    <cellStyle name="Calculation 10 2" xfId="3338" xr:uid="{22066D41-90F5-4D77-B7BF-3D1D67477B67}"/>
    <cellStyle name="Calculation 11" xfId="3339" xr:uid="{DAE2C963-3E0E-4609-A863-183DE3BE1402}"/>
    <cellStyle name="Calculation 11 2" xfId="3340" xr:uid="{3AD01542-B5BC-4FDB-B47F-6FA7B7C91CC1}"/>
    <cellStyle name="Calculation 12" xfId="3341" xr:uid="{D63E4081-B617-4C80-99D9-B1ED207EDD9E}"/>
    <cellStyle name="Calculation 12 2" xfId="3342" xr:uid="{21459B68-7D71-4B6E-9C3B-F2F4AA210A45}"/>
    <cellStyle name="Calculation 13" xfId="3343" xr:uid="{20CDD6C1-CCC0-4410-B942-3AE1B42AEA47}"/>
    <cellStyle name="Calculation 13 2" xfId="3344" xr:uid="{DE6C00ED-D205-4521-A6A1-C155F7B3319D}"/>
    <cellStyle name="Calculation 14" xfId="3345" xr:uid="{E403978B-64D5-4ACB-A166-FA77B5C6B528}"/>
    <cellStyle name="Calculation 14 2" xfId="3346" xr:uid="{C1CF0D74-9C67-4912-9102-29E235ED3BD6}"/>
    <cellStyle name="Calculation 15" xfId="3347" xr:uid="{2B503F43-D3F8-40D4-BA8B-838AB63F652A}"/>
    <cellStyle name="Calculation 15 2" xfId="3348" xr:uid="{13A10D10-5B4F-4898-9975-EEBEF643CF31}"/>
    <cellStyle name="Calculation 16" xfId="3349" xr:uid="{99CA1A87-9287-4808-AAA7-6A36F79FAA50}"/>
    <cellStyle name="Calculation 16 2" xfId="3350" xr:uid="{534C6BB8-9D47-4BC6-82C1-F15C7A126B28}"/>
    <cellStyle name="Calculation 17" xfId="3351" xr:uid="{E993C7E0-2CA0-40BF-8BBF-3647661EB588}"/>
    <cellStyle name="Calculation 17 2" xfId="3352" xr:uid="{AB1C7A7D-3A6F-4575-83F6-06051FCF48A8}"/>
    <cellStyle name="Calculation 18" xfId="3353" xr:uid="{F3AD0C6D-86C8-41FF-98A8-1C5B88119100}"/>
    <cellStyle name="Calculation 18 2" xfId="3354" xr:uid="{B32E455B-2C4E-470D-9278-C82AF1189FF9}"/>
    <cellStyle name="Calculation 19" xfId="3355" xr:uid="{8CD91CBB-951D-40F4-BE20-A994973DC104}"/>
    <cellStyle name="Calculation 19 2" xfId="3356" xr:uid="{8E2A8E75-34CE-4C52-96DA-658729455570}"/>
    <cellStyle name="Calculation 2" xfId="3357" xr:uid="{BF35292A-1D45-47E4-889E-34A4CC4AD5BB}"/>
    <cellStyle name="Calculation 2 10" xfId="3358" xr:uid="{EAFB9D13-54D1-4DDF-B652-0C47558AB1D3}"/>
    <cellStyle name="Calculation 2 10 2" xfId="3359" xr:uid="{8EA29772-1722-4308-854C-8140C52E9243}"/>
    <cellStyle name="Calculation 2 11" xfId="3360" xr:uid="{3242B6A2-372D-40FF-99FF-6D7AC183D15F}"/>
    <cellStyle name="Calculation 2 11 2" xfId="3361" xr:uid="{D27766AF-7647-458A-BBFB-8061907FE7EB}"/>
    <cellStyle name="Calculation 2 12" xfId="3362" xr:uid="{3FF12944-EC27-4C08-802D-F338616F7183}"/>
    <cellStyle name="Calculation 2 2" xfId="3363" xr:uid="{69543428-6FB6-4BC3-BBEB-2EA79E42F5A2}"/>
    <cellStyle name="Calculation 2 2 2" xfId="3364" xr:uid="{B3A5905C-F6B4-4522-90D6-2BF9AB010062}"/>
    <cellStyle name="Calculation 2 2 3" xfId="3365" xr:uid="{6227A5D8-5815-480D-8AD9-A2D53985A267}"/>
    <cellStyle name="Calculation 2 3" xfId="3366" xr:uid="{19213C10-4F1A-45D7-A696-DC1F8DB126DA}"/>
    <cellStyle name="Calculation 2 3 2" xfId="3367" xr:uid="{AAAE142D-C42D-44E5-B322-F3996EB1B860}"/>
    <cellStyle name="Calculation 2 4" xfId="3368" xr:uid="{9F4C46B4-12B8-4F7C-9CCF-0855132649B7}"/>
    <cellStyle name="Calculation 2 4 2" xfId="3369" xr:uid="{9498D9E3-C216-4ED6-8D58-08BFE90ADD68}"/>
    <cellStyle name="Calculation 2 5" xfId="3370" xr:uid="{A0C93E65-FA22-42F6-867F-2CFFBFD8C738}"/>
    <cellStyle name="Calculation 2 5 2" xfId="3371" xr:uid="{CDBAA57F-6E10-4888-9A3E-E28066711131}"/>
    <cellStyle name="Calculation 2 6" xfId="3372" xr:uid="{43A98486-170C-4AE2-B0FF-E937EDA0C57E}"/>
    <cellStyle name="Calculation 2 6 2" xfId="3373" xr:uid="{F20FACDB-E8BA-4FB0-B3C7-1F56B9DF2A5D}"/>
    <cellStyle name="Calculation 2 7" xfId="3374" xr:uid="{D9255B63-3BD4-4E4E-8891-BC73D10C2AB6}"/>
    <cellStyle name="Calculation 2 7 2" xfId="3375" xr:uid="{4A029BC8-DD31-4D25-9E37-1EB5D4509A36}"/>
    <cellStyle name="Calculation 2 8" xfId="3376" xr:uid="{2C1CBFBE-AAFC-4CB7-9D38-A6BAC7582C57}"/>
    <cellStyle name="Calculation 2 8 2" xfId="3377" xr:uid="{BD32DAF1-6A9E-435D-B832-C62573C99717}"/>
    <cellStyle name="Calculation 2 9" xfId="3378" xr:uid="{03534A2B-4ADC-434D-850C-0F139E520B2D}"/>
    <cellStyle name="Calculation 2 9 2" xfId="3379" xr:uid="{A4B4DB04-2DE4-440B-94B2-9A5F7044C449}"/>
    <cellStyle name="Calculation 20" xfId="3380" xr:uid="{19E4C7CD-3675-4A27-B402-E1AE86650D83}"/>
    <cellStyle name="Calculation 20 2" xfId="3381" xr:uid="{9EF40391-8FDB-4A8F-A903-5B6977C4EC59}"/>
    <cellStyle name="Calculation 21" xfId="3382" xr:uid="{D88DA975-3740-4554-82AB-22278832ECF8}"/>
    <cellStyle name="Calculation 21 2" xfId="3383" xr:uid="{0C1F83EC-91BA-4B5D-9BC1-81C9CAF54D52}"/>
    <cellStyle name="Calculation 22" xfId="3384" xr:uid="{9617BB80-60DB-444A-8371-A8180848C241}"/>
    <cellStyle name="Calculation 22 2" xfId="3385" xr:uid="{938EF11A-2D45-486C-BF33-81D291122AD1}"/>
    <cellStyle name="Calculation 23" xfId="3386" xr:uid="{511B7239-3AF1-46F0-96EC-6B18C87E0E53}"/>
    <cellStyle name="Calculation 23 2" xfId="3387" xr:uid="{1AA28260-A950-4F50-BE5F-F2DB18FEE9DA}"/>
    <cellStyle name="Calculation 24" xfId="3388" xr:uid="{E3C4D887-60CA-4ED8-BD36-0F4E8F095623}"/>
    <cellStyle name="Calculation 24 2" xfId="3389" xr:uid="{43673825-5E53-47ED-AB49-49F1CBFFB145}"/>
    <cellStyle name="Calculation 25" xfId="3390" xr:uid="{5CC744A4-55E7-4F85-B95C-4EBFD79957BA}"/>
    <cellStyle name="Calculation 25 2" xfId="3391" xr:uid="{01962A89-F215-4A71-A3C5-E638FC48F0CE}"/>
    <cellStyle name="Calculation 26" xfId="3392" xr:uid="{626DC433-7957-4183-8B36-54E94C6A4BE9}"/>
    <cellStyle name="Calculation 26 2" xfId="3393" xr:uid="{3B8A86B2-F9A6-47B5-8548-185A877CF976}"/>
    <cellStyle name="Calculation 27" xfId="3394" xr:uid="{9802C480-653A-46DC-BE8A-D3D5FD761527}"/>
    <cellStyle name="Calculation 27 2" xfId="3395" xr:uid="{9F05FB4D-8E9E-4BF0-82E0-6DC2EFA70C75}"/>
    <cellStyle name="Calculation 28" xfId="3396" xr:uid="{6A17B4FF-3878-42F4-900B-050B83A17FFF}"/>
    <cellStyle name="Calculation 28 2" xfId="3397" xr:uid="{0A319979-30C3-48D1-A51F-EA3C74C9D723}"/>
    <cellStyle name="Calculation 29" xfId="3398" xr:uid="{D1E54747-77FB-4467-BF29-4CDDFFF1E8A7}"/>
    <cellStyle name="Calculation 29 2" xfId="3399" xr:uid="{9B73BB98-F4F3-4594-81E9-F98364E6B22A}"/>
    <cellStyle name="Calculation 3" xfId="3400" xr:uid="{EADE26E9-DB88-4753-B6E2-E5447091C55C}"/>
    <cellStyle name="Calculation 3 2" xfId="3401" xr:uid="{8811D6FC-3262-4137-9B49-19623B001A93}"/>
    <cellStyle name="Calculation 3 2 2" xfId="3402" xr:uid="{4181F61A-0D95-4616-8585-84C05626B0F8}"/>
    <cellStyle name="Calculation 3 2 3" xfId="3403" xr:uid="{BB0273A7-93B4-41CC-A9FB-3E377E048C87}"/>
    <cellStyle name="Calculation 3 2 4" xfId="3404" xr:uid="{14A8BD4E-BB63-4AB4-B7A3-381DDFF0C421}"/>
    <cellStyle name="Calculation 3 3" xfId="3405" xr:uid="{49B100EE-B035-4B8C-9853-34311C6EB642}"/>
    <cellStyle name="Calculation 3 4" xfId="3406" xr:uid="{EB09D52B-90F2-4F26-9B2B-7D67CA169D12}"/>
    <cellStyle name="Calculation 3 5" xfId="3407" xr:uid="{754D51A6-32AE-4AD2-905B-668B28DF1224}"/>
    <cellStyle name="Calculation 30" xfId="3408" xr:uid="{049DBD2F-3657-4C56-B4F9-A60FDF099EB6}"/>
    <cellStyle name="Calculation 30 2" xfId="3409" xr:uid="{3EAEAECD-3E6C-44E6-BD15-CDACF858239A}"/>
    <cellStyle name="Calculation 31" xfId="3410" xr:uid="{5A683F97-5217-442E-9DDF-92C8708F42A7}"/>
    <cellStyle name="Calculation 31 2" xfId="3411" xr:uid="{12F9F24A-4918-42FE-AE36-238C06CE3AFD}"/>
    <cellStyle name="Calculation 32" xfId="3412" xr:uid="{247AB05B-98FB-4535-A2E9-5F6E67BCC410}"/>
    <cellStyle name="Calculation 32 2" xfId="3413" xr:uid="{F2397C8F-6E8B-4C0B-BD33-A5813DCBB104}"/>
    <cellStyle name="Calculation 33" xfId="3414" xr:uid="{E8A63F2F-FD86-429E-AEDB-D033B2FFEC17}"/>
    <cellStyle name="Calculation 33 2" xfId="3415" xr:uid="{705E6222-7271-4361-9968-CA7ED1E66E78}"/>
    <cellStyle name="Calculation 34" xfId="3416" xr:uid="{92750278-BEB8-4CEC-96DB-7800E74CD8E1}"/>
    <cellStyle name="Calculation 34 2" xfId="3417" xr:uid="{C337000C-C9D3-4FE8-AAA8-E98328E2F2B6}"/>
    <cellStyle name="Calculation 35" xfId="3418" xr:uid="{3F08E505-BD61-4419-A6AD-FB1EDBF10BF9}"/>
    <cellStyle name="Calculation 35 2" xfId="3419" xr:uid="{D2015D62-92E8-4DA8-B089-B372B38D6D47}"/>
    <cellStyle name="Calculation 36" xfId="3420" xr:uid="{0923B3AE-514F-4307-883B-AE80DA218E95}"/>
    <cellStyle name="Calculation 36 2" xfId="3421" xr:uid="{E129A880-2A9A-4A49-B4B0-8D61B2F76904}"/>
    <cellStyle name="Calculation 37" xfId="3422" xr:uid="{C37031EF-4BB8-4756-9A83-C6FD3B46DA89}"/>
    <cellStyle name="Calculation 37 2" xfId="3423" xr:uid="{BC819F7B-4239-4843-B13F-138B92B88BE5}"/>
    <cellStyle name="Calculation 38" xfId="3424" xr:uid="{504DC864-D8BD-43D7-B2C4-33079D25CFD5}"/>
    <cellStyle name="Calculation 38 2" xfId="3425" xr:uid="{FB38407D-961C-4A12-B03A-C4FA6C180631}"/>
    <cellStyle name="Calculation 39" xfId="3426" xr:uid="{71B9EAD4-3C08-4348-BDE9-C29D0C758C60}"/>
    <cellStyle name="Calculation 39 2" xfId="3427" xr:uid="{B57B0940-0F06-4D61-A4A6-E46910336D25}"/>
    <cellStyle name="Calculation 4" xfId="3428" xr:uid="{662F93B1-5834-4D50-B738-878F321FADB1}"/>
    <cellStyle name="Calculation 4 2" xfId="3429" xr:uid="{0ED4E8F1-7A7D-4EF3-950B-1C7547DC1C28}"/>
    <cellStyle name="Calculation 4 2 2" xfId="3430" xr:uid="{F8A2877C-59A4-4E6A-907B-360D6DC71DE5}"/>
    <cellStyle name="Calculation 4 3" xfId="3431" xr:uid="{20173D31-B69A-4C7B-A4C9-26E97B61E9C5}"/>
    <cellStyle name="Calculation 40" xfId="3432" xr:uid="{0F84536E-20EA-471A-9A60-3B84720C115C}"/>
    <cellStyle name="Calculation 40 2" xfId="3433" xr:uid="{F1F74DF3-E9EE-4529-9DA2-8458B94B11A0}"/>
    <cellStyle name="Calculation 41" xfId="3434" xr:uid="{13D16661-66E8-4965-B0D1-ACC80AC96517}"/>
    <cellStyle name="Calculation 41 2" xfId="3435" xr:uid="{11710492-4E02-42AB-829B-1645BCF08CD2}"/>
    <cellStyle name="Calculation 42" xfId="3436" xr:uid="{6235D80E-4B63-4083-BBF9-43FA8CEE3166}"/>
    <cellStyle name="Calculation 42 2" xfId="3437" xr:uid="{BF8A9C99-02E8-43FE-8B28-B47A98141415}"/>
    <cellStyle name="Calculation 43" xfId="3438" xr:uid="{40130FBD-1425-4C1D-A92A-20BF5416F108}"/>
    <cellStyle name="Calculation 43 2" xfId="3439" xr:uid="{F03D0EAA-BCDE-4DC3-B732-0E4830B603B6}"/>
    <cellStyle name="Calculation 44" xfId="3440" xr:uid="{6FB765C5-8EFE-4431-AD29-A98E6B25304D}"/>
    <cellStyle name="Calculation 44 2" xfId="3441" xr:uid="{B1CEF1E4-54C8-4F19-AAC4-1FF804EAE3ED}"/>
    <cellStyle name="Calculation 5" xfId="3442" xr:uid="{9EE107CF-7B01-464A-9135-2DDBBD0A0782}"/>
    <cellStyle name="Calculation 5 2" xfId="3443" xr:uid="{4FBC5BE0-DA85-4590-B6E2-5F4C31F62C90}"/>
    <cellStyle name="Calculation 5 2 2" xfId="3444" xr:uid="{F2AD2DBC-F4DA-4767-91F9-82D4661BBDD8}"/>
    <cellStyle name="Calculation 5 3" xfId="3445" xr:uid="{F2CAE43E-B34F-43A2-8774-CB7BDCC445CF}"/>
    <cellStyle name="Calculation 6" xfId="3446" xr:uid="{449C2DC0-50EC-4675-B39F-F8780D7C8E6E}"/>
    <cellStyle name="Calculation 6 2" xfId="3447" xr:uid="{CF07E738-9567-429F-A245-068357964498}"/>
    <cellStyle name="Calculation 6 2 2" xfId="3448" xr:uid="{F850B804-ECE2-4365-976B-D4B06E724EA2}"/>
    <cellStyle name="Calculation 6 3" xfId="3449" xr:uid="{D643267D-5CBB-4FB5-A30C-DCE5F75D438F}"/>
    <cellStyle name="Calculation 7" xfId="3450" xr:uid="{A1DCD826-6854-4EC5-9361-40E0586B53FD}"/>
    <cellStyle name="Calculation 7 2" xfId="3451" xr:uid="{5CAB6217-3DC3-4E35-8DF1-92F6EE4FC9B9}"/>
    <cellStyle name="Calculation 8" xfId="3452" xr:uid="{A7303783-348E-4848-A70C-75C74335C7C4}"/>
    <cellStyle name="Calculation 8 2" xfId="3453" xr:uid="{6B71CC5F-FD74-405A-8032-04D5C1954448}"/>
    <cellStyle name="Calculation 9" xfId="3454" xr:uid="{3E69B702-9A0A-4D65-82C1-3740EDE26DB1}"/>
    <cellStyle name="Calculation 9 2" xfId="3455" xr:uid="{B663D18F-03AB-4684-9A96-AEB5BEB41E93}"/>
    <cellStyle name="Check Cell 10" xfId="3456" xr:uid="{FBB0EFDD-A151-45FE-B151-370E560B27D5}"/>
    <cellStyle name="Check Cell 10 2" xfId="3457" xr:uid="{2996260F-AC3F-4B58-9270-C322098ABC40}"/>
    <cellStyle name="Check Cell 11" xfId="3458" xr:uid="{0F9798DD-D1A0-44BA-AEBD-28ABC7206EBF}"/>
    <cellStyle name="Check Cell 11 2" xfId="3459" xr:uid="{30924074-685E-43DB-8F5B-BEB28284EEEE}"/>
    <cellStyle name="Check Cell 12" xfId="3460" xr:uid="{F27FB2E0-994E-4D8F-B986-A1193424A6FA}"/>
    <cellStyle name="Check Cell 12 2" xfId="3461" xr:uid="{872C1AEF-55E8-4724-867E-B1699CEAEA33}"/>
    <cellStyle name="Check Cell 13" xfId="3462" xr:uid="{199D6D48-D475-4ED7-833D-B9914B7F6705}"/>
    <cellStyle name="Check Cell 13 2" xfId="3463" xr:uid="{FFEE6B7B-6B57-4994-969A-80B2FF1D79C7}"/>
    <cellStyle name="Check Cell 14" xfId="3464" xr:uid="{D6133AA3-9990-4DB6-9D41-65137DA067B8}"/>
    <cellStyle name="Check Cell 14 2" xfId="3465" xr:uid="{B44F058A-222F-45B7-8C1A-F25F3A16DB1F}"/>
    <cellStyle name="Check Cell 15" xfId="3466" xr:uid="{2070B15E-D7FB-4BE1-BAD1-7C9F2D97F9A8}"/>
    <cellStyle name="Check Cell 15 2" xfId="3467" xr:uid="{5BDE2A5D-4BCF-477B-B835-698D01B53E2F}"/>
    <cellStyle name="Check Cell 16" xfId="3468" xr:uid="{5B571D6B-C117-4D31-B17B-DCAD8788F5F7}"/>
    <cellStyle name="Check Cell 16 2" xfId="3469" xr:uid="{06CA330E-2FB1-4825-AB78-2E7CDA09F76D}"/>
    <cellStyle name="Check Cell 17" xfId="3470" xr:uid="{2FB4422F-B360-4EA6-9A48-436D83B1306A}"/>
    <cellStyle name="Check Cell 17 2" xfId="3471" xr:uid="{D61307E4-3317-4C25-A44B-7D53BDA00904}"/>
    <cellStyle name="Check Cell 18" xfId="3472" xr:uid="{F6275886-A3B4-4B5A-A2AF-71E66430E5AD}"/>
    <cellStyle name="Check Cell 18 2" xfId="3473" xr:uid="{9C4414A1-45E4-414B-A186-995B23078102}"/>
    <cellStyle name="Check Cell 19" xfId="3474" xr:uid="{E664B445-03D4-4F61-B10F-AB526C9A7A64}"/>
    <cellStyle name="Check Cell 19 2" xfId="3475" xr:uid="{F4549357-08A2-422B-AE8D-EA3A616EB8F8}"/>
    <cellStyle name="Check Cell 2" xfId="3476" xr:uid="{9E65B662-FE5B-4BCB-82CB-760D90676681}"/>
    <cellStyle name="Check Cell 2 10" xfId="3477" xr:uid="{0D1C5F9A-6B33-47A6-866B-07AFD4FE0661}"/>
    <cellStyle name="Check Cell 2 10 2" xfId="3478" xr:uid="{06ED2920-4C49-4928-9F2A-DCFDAC1B96DB}"/>
    <cellStyle name="Check Cell 2 11" xfId="3479" xr:uid="{05F6C45D-27A0-4C6C-9BD3-732723EAF987}"/>
    <cellStyle name="Check Cell 2 2" xfId="3480" xr:uid="{4A099EEA-0396-4DDB-9E1D-96D3B25A8DBE}"/>
    <cellStyle name="Check Cell 2 2 2" xfId="3481" xr:uid="{7181B790-329F-45A6-935C-BA9E0813B6A9}"/>
    <cellStyle name="Check Cell 2 3" xfId="3482" xr:uid="{8C903438-B464-4E31-A56F-E71F68BE9134}"/>
    <cellStyle name="Check Cell 2 3 2" xfId="3483" xr:uid="{759B6131-613E-487D-9411-C16C688BDE24}"/>
    <cellStyle name="Check Cell 2 4" xfId="3484" xr:uid="{780602B8-9EF2-4B48-A53F-1F3B004E4C1A}"/>
    <cellStyle name="Check Cell 2 4 2" xfId="3485" xr:uid="{F5ABA071-0D43-41F1-AC16-7FC55B2C072C}"/>
    <cellStyle name="Check Cell 2 5" xfId="3486" xr:uid="{78C71413-4D96-4168-B9B3-216C10C0437A}"/>
    <cellStyle name="Check Cell 2 5 2" xfId="3487" xr:uid="{24C2CD6A-34C4-4C2B-953B-7FF6B869AABC}"/>
    <cellStyle name="Check Cell 2 6" xfId="3488" xr:uid="{7848AF23-E94C-4907-AB52-4A6F95E66EB2}"/>
    <cellStyle name="Check Cell 2 6 2" xfId="3489" xr:uid="{A93E4CDC-85FE-44A3-9821-F7E5D04557E5}"/>
    <cellStyle name="Check Cell 2 7" xfId="3490" xr:uid="{0BAADD21-DF23-4AAD-9285-64DAECF070A1}"/>
    <cellStyle name="Check Cell 2 7 2" xfId="3491" xr:uid="{96240689-1B03-4143-948C-104143BE8B9A}"/>
    <cellStyle name="Check Cell 2 8" xfId="3492" xr:uid="{709A0BD2-ACF1-46D4-848E-D43854294D4D}"/>
    <cellStyle name="Check Cell 2 8 2" xfId="3493" xr:uid="{F82AB94E-D670-4505-8155-925CF421C85F}"/>
    <cellStyle name="Check Cell 2 9" xfId="3494" xr:uid="{9A4B01C5-1733-4002-B545-FEEBF0CBE0DD}"/>
    <cellStyle name="Check Cell 2 9 2" xfId="3495" xr:uid="{1F39F2E1-EB2C-439C-BFEC-0C8A18235F36}"/>
    <cellStyle name="Check Cell 20" xfId="3496" xr:uid="{52A5CD47-2E88-49EE-AE20-F79174F69650}"/>
    <cellStyle name="Check Cell 20 2" xfId="3497" xr:uid="{E018CDDF-A6B1-40FD-A286-FEC314CF8AF6}"/>
    <cellStyle name="Check Cell 21" xfId="3498" xr:uid="{43BE13AB-24A4-4B3B-B5FE-1A7159CA26B8}"/>
    <cellStyle name="Check Cell 21 2" xfId="3499" xr:uid="{93C21934-C303-4C74-A935-3816419013CA}"/>
    <cellStyle name="Check Cell 22" xfId="3500" xr:uid="{1B229AD4-E4B1-4AB5-AC35-6782ECCC47A0}"/>
    <cellStyle name="Check Cell 22 2" xfId="3501" xr:uid="{C751DEC2-2A76-4406-BF84-70EEA2493A57}"/>
    <cellStyle name="Check Cell 23" xfId="3502" xr:uid="{802701BD-C9C3-482D-874B-08E907D87846}"/>
    <cellStyle name="Check Cell 23 2" xfId="3503" xr:uid="{7EC23E72-808B-4D41-ACBA-5E926C0035BD}"/>
    <cellStyle name="Check Cell 24" xfId="3504" xr:uid="{3650ECB7-0B62-477C-8E53-D41E933D9A49}"/>
    <cellStyle name="Check Cell 24 2" xfId="3505" xr:uid="{94C1B702-0223-4993-8148-4E2C3328A590}"/>
    <cellStyle name="Check Cell 25" xfId="3506" xr:uid="{14CBD4EE-487F-4673-AA20-7A12582E12B6}"/>
    <cellStyle name="Check Cell 25 2" xfId="3507" xr:uid="{1640AD29-315F-448E-8FDC-04F7A3748BFD}"/>
    <cellStyle name="Check Cell 26" xfId="3508" xr:uid="{D8E022DF-74B0-43E8-BC85-88876A5B7A67}"/>
    <cellStyle name="Check Cell 26 2" xfId="3509" xr:uid="{A01C2E50-586D-4017-B05B-516392453A57}"/>
    <cellStyle name="Check Cell 27" xfId="3510" xr:uid="{5D183C15-1E9F-4FC3-A601-7B61422889A6}"/>
    <cellStyle name="Check Cell 27 2" xfId="3511" xr:uid="{3A0F0AE6-6AFB-474D-B340-7D79616ED794}"/>
    <cellStyle name="Check Cell 28" xfId="3512" xr:uid="{3A9F159B-CD8A-4D38-8C19-4FA91FC40378}"/>
    <cellStyle name="Check Cell 28 2" xfId="3513" xr:uid="{CF791AEE-87F0-46B8-85E6-6744946AFE5D}"/>
    <cellStyle name="Check Cell 29" xfId="3514" xr:uid="{2E3526AF-2C6C-4630-A84A-5C2455793539}"/>
    <cellStyle name="Check Cell 29 2" xfId="3515" xr:uid="{12E400F3-A826-4CD8-93B4-220B610E1ADF}"/>
    <cellStyle name="Check Cell 3" xfId="3516" xr:uid="{B3A43A7E-99EA-4577-95FF-422E76CF0F71}"/>
    <cellStyle name="Check Cell 3 2" xfId="3517" xr:uid="{886A80AD-2D43-4DBA-B1A8-FC018C3E4FDC}"/>
    <cellStyle name="Check Cell 3 3" xfId="3518" xr:uid="{A08041AA-28C1-41E9-B175-367D0D16B54B}"/>
    <cellStyle name="Check Cell 30" xfId="3519" xr:uid="{0D88257E-8BA2-4603-A711-3A2FAF35657B}"/>
    <cellStyle name="Check Cell 30 2" xfId="3520" xr:uid="{1E462597-7FFA-4AED-91DF-88853D517B39}"/>
    <cellStyle name="Check Cell 31" xfId="3521" xr:uid="{9C2F3CF7-61B7-4AE3-861C-A3B72FDA0A5E}"/>
    <cellStyle name="Check Cell 31 2" xfId="3522" xr:uid="{5D5A038C-16C6-4A5C-A50A-5F51E46A5433}"/>
    <cellStyle name="Check Cell 32" xfId="3523" xr:uid="{C7E16063-5FC1-4D24-8DFD-3204765CA7D5}"/>
    <cellStyle name="Check Cell 32 2" xfId="3524" xr:uid="{52112263-142C-4828-AA62-52DDE12202BD}"/>
    <cellStyle name="Check Cell 33" xfId="3525" xr:uid="{06A9888A-8BBD-4B1A-8FCE-691C44DD6D46}"/>
    <cellStyle name="Check Cell 33 2" xfId="3526" xr:uid="{47C1419B-88A3-492A-84A3-D994293B8E67}"/>
    <cellStyle name="Check Cell 34" xfId="3527" xr:uid="{5EA11FB2-3583-4CEE-B8A8-15EEEECDD202}"/>
    <cellStyle name="Check Cell 34 2" xfId="3528" xr:uid="{B7C91AC6-228F-41B7-9CB6-08797C66E39B}"/>
    <cellStyle name="Check Cell 35" xfId="3529" xr:uid="{6D7B0C45-A27E-4117-8EDA-8C97D94F355E}"/>
    <cellStyle name="Check Cell 35 2" xfId="3530" xr:uid="{6C92F9C3-4AF6-47D7-A43E-190474943771}"/>
    <cellStyle name="Check Cell 36" xfId="3531" xr:uid="{CE2F0D73-EA82-460B-B6A1-03960E332764}"/>
    <cellStyle name="Check Cell 36 2" xfId="3532" xr:uid="{BFB9CFA2-4692-4575-8949-7A5A2A0D6DAA}"/>
    <cellStyle name="Check Cell 37" xfId="3533" xr:uid="{B9AFA3FB-FCD8-4C69-A1FC-A752D6D11750}"/>
    <cellStyle name="Check Cell 37 2" xfId="3534" xr:uid="{7F3A5615-B07C-4EE1-8CC7-2A3ED64720A8}"/>
    <cellStyle name="Check Cell 38" xfId="3535" xr:uid="{68ED3767-EC2C-467D-BE1A-0AC038404E3C}"/>
    <cellStyle name="Check Cell 38 2" xfId="3536" xr:uid="{C91B4740-2861-4953-9B4D-7B5CF56F2798}"/>
    <cellStyle name="Check Cell 39" xfId="3537" xr:uid="{C53917A4-6389-40C1-9FC0-E2A303E71BB8}"/>
    <cellStyle name="Check Cell 39 2" xfId="3538" xr:uid="{66106C49-6F00-48DB-9333-5C43CE477993}"/>
    <cellStyle name="Check Cell 4" xfId="3539" xr:uid="{9D5BF20F-9D74-4675-9F7F-D711CA54802D}"/>
    <cellStyle name="Check Cell 4 2" xfId="3540" xr:uid="{0B62789D-3B63-4BEC-86FB-ED70268959B4}"/>
    <cellStyle name="Check Cell 4 2 2" xfId="3541" xr:uid="{F72A013B-E04D-48E7-B53D-FF9443E2ABAB}"/>
    <cellStyle name="Check Cell 4 3" xfId="3542" xr:uid="{6554B4E7-7DA3-403F-8D8B-B65A45EBAD58}"/>
    <cellStyle name="Check Cell 40" xfId="3543" xr:uid="{4284C7EC-0E69-4D1D-B18D-73700EA97B9F}"/>
    <cellStyle name="Check Cell 40 2" xfId="3544" xr:uid="{4CBF6494-502E-40FC-9BE6-976D76B5EE14}"/>
    <cellStyle name="Check Cell 41" xfId="3545" xr:uid="{02DF624A-6AD8-4FA3-8B12-A2231E20BAF4}"/>
    <cellStyle name="Check Cell 41 2" xfId="3546" xr:uid="{8DCF77CF-51B7-4E44-8CE6-0DAC9B015883}"/>
    <cellStyle name="Check Cell 42" xfId="3547" xr:uid="{3185A589-4D37-4480-B9C0-E2B3816CA43C}"/>
    <cellStyle name="Check Cell 42 2" xfId="3548" xr:uid="{879CD17E-B109-44DF-98CF-928AEFA8D669}"/>
    <cellStyle name="Check Cell 43" xfId="3549" xr:uid="{EC55DAB6-CCA1-4882-980D-903B26EDC62D}"/>
    <cellStyle name="Check Cell 43 2" xfId="3550" xr:uid="{F3D85067-553C-4C4E-A9BD-535266D83809}"/>
    <cellStyle name="Check Cell 44" xfId="3551" xr:uid="{CB13EC1F-4AEE-4861-824C-6D12B187D795}"/>
    <cellStyle name="Check Cell 44 2" xfId="3552" xr:uid="{D2354F88-EDE2-406A-B056-9B19F24DEAC8}"/>
    <cellStyle name="Check Cell 5" xfId="3553" xr:uid="{4AE56BF3-142C-43A8-84AF-6E1351E5B90E}"/>
    <cellStyle name="Check Cell 5 2" xfId="3554" xr:uid="{6EB7796F-6FA4-446F-AF2B-9935003D44CD}"/>
    <cellStyle name="Check Cell 5 2 2" xfId="3555" xr:uid="{890B8C76-DEDB-4363-82C7-D5DE38CFF0CA}"/>
    <cellStyle name="Check Cell 5 3" xfId="3556" xr:uid="{9F970117-616A-4C52-AAAA-3A305E44F44C}"/>
    <cellStyle name="Check Cell 6" xfId="3557" xr:uid="{4896B802-A402-4E91-ADD0-45E5D451BB88}"/>
    <cellStyle name="Check Cell 6 2" xfId="3558" xr:uid="{256CE33E-0607-4061-9ED5-5361CB9ECB65}"/>
    <cellStyle name="Check Cell 6 2 2" xfId="3559" xr:uid="{79C6E260-8003-4467-851D-8AB0E1DE970F}"/>
    <cellStyle name="Check Cell 6 3" xfId="3560" xr:uid="{C5215283-A8E9-4DE5-9683-FD1219790BF4}"/>
    <cellStyle name="Check Cell 7" xfId="3561" xr:uid="{EF06533E-90FD-4954-9FCC-FB52A3C0F306}"/>
    <cellStyle name="Check Cell 7 2" xfId="3562" xr:uid="{CB1C45E2-C6C1-4FA7-A76A-88574F2DBE97}"/>
    <cellStyle name="Check Cell 8" xfId="3563" xr:uid="{E4B4F163-7CB1-43D6-9D11-D703DC79CAC1}"/>
    <cellStyle name="Check Cell 8 2" xfId="3564" xr:uid="{47644200-8B4F-454D-B155-B063C5F25787}"/>
    <cellStyle name="Check Cell 9" xfId="3565" xr:uid="{1483C828-3AD5-4BF8-8C9F-7CDB3EF5DD91}"/>
    <cellStyle name="Check Cell 9 2" xfId="3566" xr:uid="{0BD3C1C5-4351-4CAB-AFC5-6B035838A4B1}"/>
    <cellStyle name="coin" xfId="3567" xr:uid="{5A111B47-FF06-4792-8922-B23BCA375E5E}"/>
    <cellStyle name="Comma [0] 2 10" xfId="3568" xr:uid="{FAB0335B-0C9E-4CF3-AFCF-0AFBCB4DBB6B}"/>
    <cellStyle name="Comma [0] 2 10 2" xfId="3569" xr:uid="{0048CED3-B2AA-4129-BD6C-91DA789CA291}"/>
    <cellStyle name="Comma [0] 2 10 3" xfId="3570" xr:uid="{A61AC841-ED72-4B95-81F0-FA0AE2530DDA}"/>
    <cellStyle name="Comma [0] 2 10 4" xfId="3571" xr:uid="{EF23F982-38C3-44AD-8A7E-5DD136B91A4F}"/>
    <cellStyle name="Comma [0] 2 10 5" xfId="3572" xr:uid="{5AB1A7FA-53B6-41B2-ABC1-68D0BF653768}"/>
    <cellStyle name="Comma [0] 2 2" xfId="3573" xr:uid="{97664048-F2FA-415D-89B4-CA20590BA6C9}"/>
    <cellStyle name="Comma [0] 2 2 2" xfId="3574" xr:uid="{E7A7A90C-BF9C-4FB5-9515-A84858AC53AD}"/>
    <cellStyle name="Comma [0] 2 2 3" xfId="3575" xr:uid="{DA0F8669-6504-4224-ADE0-C66482F048A1}"/>
    <cellStyle name="Comma [0] 2 2 4" xfId="3576" xr:uid="{8F2E3516-1A04-45BE-9FD0-7D5F211DBA79}"/>
    <cellStyle name="Comma [0] 2 2 5" xfId="3577" xr:uid="{EEA353EC-1D26-4604-B380-8CD1CC972851}"/>
    <cellStyle name="Comma [0] 2 3" xfId="3578" xr:uid="{EAD8F431-DE7E-4000-99B9-0CC7FEC71F2C}"/>
    <cellStyle name="Comma [0] 2 3 2" xfId="3579" xr:uid="{26D4E2FA-65EA-4656-B697-B832C660057C}"/>
    <cellStyle name="Comma [0] 2 3 3" xfId="3580" xr:uid="{D31F8C5D-05D1-44A9-A52C-8E392EC81D43}"/>
    <cellStyle name="Comma [0] 2 3 4" xfId="3581" xr:uid="{F851E2BD-1384-4994-9CA7-B058C9A34438}"/>
    <cellStyle name="Comma [0] 2 3 5" xfId="3582" xr:uid="{E22AEBD1-0910-4EBA-BADE-D6F8E8AF6014}"/>
    <cellStyle name="Comma [0] 2 4" xfId="3583" xr:uid="{A0FA3AC6-0974-4817-8836-90109F6DCE30}"/>
    <cellStyle name="Comma [0] 2 4 2" xfId="3584" xr:uid="{4B794572-127E-4807-87BD-964852533943}"/>
    <cellStyle name="Comma [0] 2 4 3" xfId="3585" xr:uid="{23E18432-F37B-4198-86D8-F7A8965E2756}"/>
    <cellStyle name="Comma [0] 2 4 4" xfId="3586" xr:uid="{8CB0BBCE-D734-486F-BEA4-63BB8B10D90F}"/>
    <cellStyle name="Comma [0] 2 4 5" xfId="3587" xr:uid="{074B6A90-7278-451A-8465-BB3620A62690}"/>
    <cellStyle name="Comma [0] 2 5" xfId="3588" xr:uid="{37438175-DB8A-49EC-8599-D7324A4E7EAA}"/>
    <cellStyle name="Comma [0] 2 5 2" xfId="3589" xr:uid="{38381068-8999-43FE-AFE5-47FE7AAE1CDB}"/>
    <cellStyle name="Comma [0] 2 5 3" xfId="3590" xr:uid="{CDD235FF-05BF-4B53-87CE-EE0C36DC8E9B}"/>
    <cellStyle name="Comma [0] 2 5 4" xfId="3591" xr:uid="{4ACA039E-BC93-4E19-86FF-E69115D87ABD}"/>
    <cellStyle name="Comma [0] 2 5 5" xfId="3592" xr:uid="{5C5BF662-B4D8-4EA2-8E81-E5A9B6C969F9}"/>
    <cellStyle name="Comma [0] 2 6" xfId="3593" xr:uid="{61588AEA-4B5A-451D-B14E-FADE1C97C7E5}"/>
    <cellStyle name="Comma [0] 2 6 2" xfId="3594" xr:uid="{0CEB0C7F-7C43-4186-9B64-5883B8B0BBAD}"/>
    <cellStyle name="Comma [0] 2 6 3" xfId="3595" xr:uid="{31E48D39-BE31-4147-BC31-ED318C258B9F}"/>
    <cellStyle name="Comma [0] 2 6 4" xfId="3596" xr:uid="{81889CB4-795E-4909-B990-4D074C19DD67}"/>
    <cellStyle name="Comma [0] 2 6 5" xfId="3597" xr:uid="{9ACF4D0E-8105-4634-B289-94E2FA9E59FC}"/>
    <cellStyle name="Comma [0] 2 7" xfId="3598" xr:uid="{2585470D-C7AF-41D8-BC60-6CD49EA07455}"/>
    <cellStyle name="Comma [0] 2 7 2" xfId="3599" xr:uid="{7A07F89B-F746-4EBB-ABC9-C0DD0C19A35B}"/>
    <cellStyle name="Comma [0] 2 7 3" xfId="3600" xr:uid="{EB6EC020-7D09-49EF-8D42-A7214BD16815}"/>
    <cellStyle name="Comma [0] 2 7 4" xfId="3601" xr:uid="{FA3FD9BB-6C4B-4059-ABC5-40143D144B70}"/>
    <cellStyle name="Comma [0] 2 7 5" xfId="3602" xr:uid="{FB20F51F-93D2-4DEF-93D5-CA30B2E615BB}"/>
    <cellStyle name="Comma [0] 2 8" xfId="3603" xr:uid="{2FE7B12E-BA14-45F5-A7F5-09BA94BE0884}"/>
    <cellStyle name="Comma [0] 2 8 2" xfId="3604" xr:uid="{FCBC95D6-E9A2-4890-90AB-2380126F1486}"/>
    <cellStyle name="Comma [0] 2 8 3" xfId="3605" xr:uid="{CFCFF888-EC02-4695-9A3A-4FFBC20D19F5}"/>
    <cellStyle name="Comma [0] 2 8 4" xfId="3606" xr:uid="{DF967B04-86C8-40C7-8150-DF482B7E4BF6}"/>
    <cellStyle name="Comma [0] 2 8 5" xfId="3607" xr:uid="{E4D7568E-F7E8-49A0-B3D0-4588B19C3BCC}"/>
    <cellStyle name="Comma [0] 2 9" xfId="3608" xr:uid="{5AE58949-3E30-4804-86E5-C16D5838F4FD}"/>
    <cellStyle name="Comma [0] 2 9 2" xfId="3609" xr:uid="{50FE69D1-A37A-49D0-A29C-5E4399393D18}"/>
    <cellStyle name="Comma [0] 2 9 3" xfId="3610" xr:uid="{E449BF1B-21AE-4CFC-8DD5-F934710C270A}"/>
    <cellStyle name="Comma [0] 2 9 4" xfId="3611" xr:uid="{D3C02673-C9EB-478A-8FC7-B43FFAD1966B}"/>
    <cellStyle name="Comma [0] 2 9 5" xfId="3612" xr:uid="{9ECF7163-7BEE-40DC-AA4E-95E5222D3865}"/>
    <cellStyle name="Comma 10" xfId="3613" xr:uid="{99B2899C-FDBC-4C69-86E9-B14EB18EFCE7}"/>
    <cellStyle name="Comma 10 10" xfId="3614" xr:uid="{D1D280CF-E305-491B-9DDD-04306AAF5B08}"/>
    <cellStyle name="Comma 10 10 2" xfId="3615" xr:uid="{CEA97B08-7EA2-4894-AF0F-02D523F167F9}"/>
    <cellStyle name="Comma 10 10 2 2" xfId="3616" xr:uid="{ED4CDD16-81D7-4F38-8791-50C400638DEE}"/>
    <cellStyle name="Comma 10 10 3" xfId="3617" xr:uid="{48B7648A-5756-4CA1-921E-C3D90A3D1FA3}"/>
    <cellStyle name="Comma 10 10 4" xfId="3618" xr:uid="{3CA8698F-27C1-4A39-8845-F6C2B54EA8E5}"/>
    <cellStyle name="Comma 10 11" xfId="3619" xr:uid="{6E64CFD8-A3F7-4972-B595-168CFE9148A2}"/>
    <cellStyle name="Comma 10 11 2" xfId="3620" xr:uid="{CFCC7B14-548C-47B1-A570-2E942E5797FB}"/>
    <cellStyle name="Comma 10 11 3" xfId="3621" xr:uid="{0E800783-5C3D-4B58-A42B-ADAC72578DCF}"/>
    <cellStyle name="Comma 10 2" xfId="3622" xr:uid="{7788BE2A-FBFA-4F77-B100-1D5A192BAC1B}"/>
    <cellStyle name="Comma 10 2 10" xfId="3623" xr:uid="{7E3EECEF-6656-4978-A2C0-D6BA952C7FD5}"/>
    <cellStyle name="Comma 10 2 10 2" xfId="3624" xr:uid="{B3796781-8A3E-491C-87EE-65D48CCFA568}"/>
    <cellStyle name="Comma 10 2 10 3" xfId="3625" xr:uid="{AAAE0A21-F252-47E7-98EC-DAFB4CC66D6B}"/>
    <cellStyle name="Comma 10 2 10 4" xfId="3626" xr:uid="{46F72A6B-E46A-4856-93C0-3249154F0448}"/>
    <cellStyle name="Comma 10 2 10 5" xfId="3627" xr:uid="{C46A3733-BE58-4AC3-BB21-4C8C07C2B844}"/>
    <cellStyle name="Comma 10 2 11" xfId="3628" xr:uid="{EA14BEC7-9025-4C50-9AA3-B3F2C3723925}"/>
    <cellStyle name="Comma 10 2 11 2" xfId="3629" xr:uid="{D75F3B99-9E1C-47C8-AB58-45B70A543BF8}"/>
    <cellStyle name="Comma 10 2 11 3" xfId="3630" xr:uid="{9F464101-CBBC-4E48-8A05-013CA913708C}"/>
    <cellStyle name="Comma 10 2 11 4" xfId="3631" xr:uid="{0364B00C-2391-458E-88C3-4E834D8964E3}"/>
    <cellStyle name="Comma 10 2 11 5" xfId="3632" xr:uid="{48033B35-2771-44C4-8DB4-2120970581A3}"/>
    <cellStyle name="Comma 10 2 12" xfId="3633" xr:uid="{B13429A4-311F-4A8C-AAE8-B962F52E2D07}"/>
    <cellStyle name="Comma 10 2 12 2" xfId="3634" xr:uid="{517E2394-9613-46A2-82DC-F4B27F0E9BFF}"/>
    <cellStyle name="Comma 10 2 12 3" xfId="3635" xr:uid="{E766255B-D0BC-4BF8-AD3F-9DA2940635C4}"/>
    <cellStyle name="Comma 10 2 12 4" xfId="3636" xr:uid="{88E36FB5-16F2-4EEF-8C87-9D57ADFDF63B}"/>
    <cellStyle name="Comma 10 2 12 5" xfId="3637" xr:uid="{67CDDA41-59BE-4F86-AE7C-8F6DBF642E24}"/>
    <cellStyle name="Comma 10 2 13" xfId="3638" xr:uid="{A0F488B5-E0DD-492E-B068-D389711336E4}"/>
    <cellStyle name="Comma 10 2 13 2" xfId="3639" xr:uid="{505994CF-DD28-4E4B-9A0C-D14715F4C08D}"/>
    <cellStyle name="Comma 10 2 13 3" xfId="3640" xr:uid="{04A8D4C2-4562-4482-8186-365417442917}"/>
    <cellStyle name="Comma 10 2 13 4" xfId="3641" xr:uid="{8DF0EA05-0041-4AC4-9B4B-7975869B7DA5}"/>
    <cellStyle name="Comma 10 2 13 5" xfId="3642" xr:uid="{475D0B13-F4BD-4724-A663-66F96452D4FC}"/>
    <cellStyle name="Comma 10 2 14" xfId="3643" xr:uid="{F805937D-42C0-41AA-B068-75B540597ED0}"/>
    <cellStyle name="Comma 10 2 14 2" xfId="3644" xr:uid="{F83E90BB-A380-4C34-AE2D-1A4B4AE1D028}"/>
    <cellStyle name="Comma 10 2 14 3" xfId="3645" xr:uid="{94AE213D-E686-4EB2-BD12-681FC0011E77}"/>
    <cellStyle name="Comma 10 2 14 4" xfId="3646" xr:uid="{9EB22AF2-522F-4FF1-92CC-A96A3DD40EEC}"/>
    <cellStyle name="Comma 10 2 14 5" xfId="3647" xr:uid="{35B6742D-3CE6-4E30-96F7-2950A6250DBF}"/>
    <cellStyle name="Comma 10 2 15" xfId="3648" xr:uid="{CDA1180E-98C0-46D4-8D47-889AABA1AFA8}"/>
    <cellStyle name="Comma 10 2 15 2" xfId="3649" xr:uid="{88D71B0B-FE5B-40C9-94F1-BC7B27E3AF33}"/>
    <cellStyle name="Comma 10 2 15 3" xfId="3650" xr:uid="{347212C7-F978-4565-885E-02C83DD0C4E8}"/>
    <cellStyle name="Comma 10 2 15 4" xfId="3651" xr:uid="{8AD3007D-4349-492D-B5DA-AB8FA4F9845F}"/>
    <cellStyle name="Comma 10 2 15 5" xfId="3652" xr:uid="{DEA7DB32-7FFD-4F5E-9751-A833E30790BA}"/>
    <cellStyle name="Comma 10 2 16" xfId="3653" xr:uid="{6305C8C5-811D-4232-A770-C777B648140E}"/>
    <cellStyle name="Comma 10 2 16 2" xfId="3654" xr:uid="{85BB467A-02D9-4A28-BFD1-11CCF46CC3E9}"/>
    <cellStyle name="Comma 10 2 16 3" xfId="3655" xr:uid="{087261F3-9597-4376-A772-C0CBEFCD878B}"/>
    <cellStyle name="Comma 10 2 16 4" xfId="3656" xr:uid="{DEED1660-B74E-4B86-8183-24626FF91A59}"/>
    <cellStyle name="Comma 10 2 16 5" xfId="3657" xr:uid="{1CA16A27-9402-4C06-9D14-7986848138D2}"/>
    <cellStyle name="Comma 10 2 17" xfId="3658" xr:uid="{A86B6D92-43A3-4FF7-851A-832F8BC955D7}"/>
    <cellStyle name="Comma 10 2 17 2" xfId="3659" xr:uid="{F62AD537-1A40-4D70-A254-D7067846E95A}"/>
    <cellStyle name="Comma 10 2 17 3" xfId="3660" xr:uid="{3C92E6D7-DA37-4895-8440-948C874120A5}"/>
    <cellStyle name="Comma 10 2 17 4" xfId="3661" xr:uid="{52889D38-BF3D-4F46-A021-27D8E0E35597}"/>
    <cellStyle name="Comma 10 2 17 5" xfId="3662" xr:uid="{40EF04AE-02AA-4517-8495-C711D5D85448}"/>
    <cellStyle name="Comma 10 2 18" xfId="3663" xr:uid="{AEE55734-B551-4A50-9A3E-C27F34A6ABDD}"/>
    <cellStyle name="Comma 10 2 19" xfId="3664" xr:uid="{9273AA62-0175-4400-99ED-B04E3649FBBB}"/>
    <cellStyle name="Comma 10 2 2" xfId="3665" xr:uid="{23E058C6-F599-4929-88C5-79683F4F1019}"/>
    <cellStyle name="Comma 10 2 2 2" xfId="3666" xr:uid="{14E713F6-514A-40CA-A917-93A6343FBF3E}"/>
    <cellStyle name="Comma 10 2 2 3" xfId="3667" xr:uid="{0EA3B627-D3EE-475D-AD4C-B0F3083882C3}"/>
    <cellStyle name="Comma 10 2 2 4" xfId="3668" xr:uid="{75A35909-D32B-489A-AAB5-1FC4F7A2E6C4}"/>
    <cellStyle name="Comma 10 2 2 5" xfId="3669" xr:uid="{B952D0DF-9FF7-49BF-937D-C40F6DE73288}"/>
    <cellStyle name="Comma 10 2 20" xfId="3670" xr:uid="{D9282158-A488-4EC3-B7F3-4D471773FEF0}"/>
    <cellStyle name="Comma 10 2 21" xfId="3671" xr:uid="{970ECAE2-9448-47E1-8D90-5086333B8A4B}"/>
    <cellStyle name="Comma 10 2 3" xfId="3672" xr:uid="{010E5F7A-9F63-4578-8C91-AA1E7FD5A0DB}"/>
    <cellStyle name="Comma 10 2 3 2" xfId="3673" xr:uid="{DD39C2B3-F31C-4227-8F3A-B9A656F77241}"/>
    <cellStyle name="Comma 10 2 3 3" xfId="3674" xr:uid="{2BFC675D-A052-42B7-8865-AE4F34B2C832}"/>
    <cellStyle name="Comma 10 2 3 4" xfId="3675" xr:uid="{F0359A3D-9B83-44BF-B12A-B008021B91BB}"/>
    <cellStyle name="Comma 10 2 3 5" xfId="3676" xr:uid="{97F89ACA-E1E7-42D7-B274-6C934DF9EA85}"/>
    <cellStyle name="Comma 10 2 4" xfId="3677" xr:uid="{F969BDD5-1D5C-442A-8156-1C3A79381EA7}"/>
    <cellStyle name="Comma 10 2 4 2" xfId="3678" xr:uid="{56BE716E-BE4D-4029-835F-A4FF9440690E}"/>
    <cellStyle name="Comma 10 2 4 3" xfId="3679" xr:uid="{646981A6-656F-42C4-B70E-127C0D74F7F4}"/>
    <cellStyle name="Comma 10 2 4 4" xfId="3680" xr:uid="{5C30BFB8-EFE2-4092-A87F-3BF857DE22EE}"/>
    <cellStyle name="Comma 10 2 4 5" xfId="3681" xr:uid="{D44F2224-201F-4186-A4CB-4C03A1E9335C}"/>
    <cellStyle name="Comma 10 2 5" xfId="3682" xr:uid="{5956568E-8E64-4AA0-B195-F4AD34C99524}"/>
    <cellStyle name="Comma 10 2 5 2" xfId="3683" xr:uid="{13995CE9-A9F9-4722-B99B-D7D24F449BB0}"/>
    <cellStyle name="Comma 10 2 5 3" xfId="3684" xr:uid="{7FD8F8DD-2386-41D2-B035-9A8ED6FA9AD7}"/>
    <cellStyle name="Comma 10 2 5 4" xfId="3685" xr:uid="{DAD74D86-C092-421B-9944-3DFFB2208502}"/>
    <cellStyle name="Comma 10 2 5 5" xfId="3686" xr:uid="{7AFC82C1-E6DF-4D38-8D34-030C8146F837}"/>
    <cellStyle name="Comma 10 2 6" xfId="3687" xr:uid="{A0AEA518-E223-4615-9E69-D84E66551404}"/>
    <cellStyle name="Comma 10 2 6 2" xfId="3688" xr:uid="{B6E618F7-951B-4D9E-A007-D393E7DE8C09}"/>
    <cellStyle name="Comma 10 2 6 3" xfId="3689" xr:uid="{AB25A336-2BCF-4244-9CCC-1020B4143637}"/>
    <cellStyle name="Comma 10 2 6 4" xfId="3690" xr:uid="{4D91D050-968D-4CDD-849B-C65AF13ACD7F}"/>
    <cellStyle name="Comma 10 2 6 5" xfId="3691" xr:uid="{6DC5AB9B-4E9A-4EF6-A2CC-88DBB8D37EFB}"/>
    <cellStyle name="Comma 10 2 7" xfId="3692" xr:uid="{ECCCFAAD-AE6A-4EBF-AF9D-C70BBCBB9DC1}"/>
    <cellStyle name="Comma 10 2 7 2" xfId="3693" xr:uid="{1F2F3D46-179C-430C-B349-6C33E53C78FB}"/>
    <cellStyle name="Comma 10 2 7 3" xfId="3694" xr:uid="{FE2AE6EE-F43B-444D-9E53-A996B2E48B4E}"/>
    <cellStyle name="Comma 10 2 7 4" xfId="3695" xr:uid="{57BB4A82-2FCA-4123-A2E1-49B09567996D}"/>
    <cellStyle name="Comma 10 2 7 5" xfId="3696" xr:uid="{DBBF898C-E2FA-4ED5-950A-2162CD169E79}"/>
    <cellStyle name="Comma 10 2 8" xfId="3697" xr:uid="{4BD147B3-3182-44B3-96EF-6380E061201C}"/>
    <cellStyle name="Comma 10 2 8 2" xfId="3698" xr:uid="{C81D0CEF-E2BD-4B18-AF8B-CA9D997F3D5C}"/>
    <cellStyle name="Comma 10 2 8 3" xfId="3699" xr:uid="{4F5CF4B4-A33D-4782-8F95-208D9F2C744C}"/>
    <cellStyle name="Comma 10 2 8 4" xfId="3700" xr:uid="{B332261B-41D4-4E32-BE62-130CECD5F2AA}"/>
    <cellStyle name="Comma 10 2 8 5" xfId="3701" xr:uid="{A409064A-71C7-4B66-9EA4-91FCB01A0A69}"/>
    <cellStyle name="Comma 10 2 9" xfId="3702" xr:uid="{774C425D-BFFC-4BD6-8706-B7BDD88D15D1}"/>
    <cellStyle name="Comma 10 2 9 2" xfId="3703" xr:uid="{1A9E43F1-9774-4468-A162-42C2A83C8E64}"/>
    <cellStyle name="Comma 10 2 9 3" xfId="3704" xr:uid="{32AD051D-7FE9-4970-B2C4-C26528681CEC}"/>
    <cellStyle name="Comma 10 2 9 4" xfId="3705" xr:uid="{81A6A92F-50AF-469C-B99D-13CCE178028F}"/>
    <cellStyle name="Comma 10 2 9 5" xfId="3706" xr:uid="{33BB050C-4053-40F4-870E-EBCE690D333E}"/>
    <cellStyle name="Comma 10 3" xfId="3707" xr:uid="{569D57D0-EAF5-4041-BB76-AD0ACCF76AE4}"/>
    <cellStyle name="Comma 10 3 10" xfId="3708" xr:uid="{E6A0FC4C-F8CF-4103-8A87-86CDC5457DBA}"/>
    <cellStyle name="Comma 10 3 10 2" xfId="3709" xr:uid="{35048BF1-3F36-495D-A993-293037DC8E8C}"/>
    <cellStyle name="Comma 10 3 10 3" xfId="3710" xr:uid="{AED34C62-3C61-4CC3-9B49-EFB441B91E3E}"/>
    <cellStyle name="Comma 10 3 10 4" xfId="3711" xr:uid="{8D421030-3791-49A6-9E02-3EB6B3503110}"/>
    <cellStyle name="Comma 10 3 10 5" xfId="3712" xr:uid="{2C343E06-7BAC-4882-89BB-A0C3FB25B326}"/>
    <cellStyle name="Comma 10 3 11" xfId="3713" xr:uid="{E20965A7-4F9D-41E7-B9DE-3C554EC8DDF5}"/>
    <cellStyle name="Comma 10 3 11 2" xfId="3714" xr:uid="{11C056C8-9E63-4660-ABD9-A7E45AD72267}"/>
    <cellStyle name="Comma 10 3 11 3" xfId="3715" xr:uid="{D1C7CBD5-0100-479C-BD69-3C7FCADC14CB}"/>
    <cellStyle name="Comma 10 3 11 4" xfId="3716" xr:uid="{BBF531EC-01C5-4166-8025-42AF519CF349}"/>
    <cellStyle name="Comma 10 3 11 5" xfId="3717" xr:uid="{047AE863-1155-481B-BA95-10FD95A9315D}"/>
    <cellStyle name="Comma 10 3 12" xfId="3718" xr:uid="{6FCFE806-4822-46FB-B2BD-3A699E5DC878}"/>
    <cellStyle name="Comma 10 3 12 2" xfId="3719" xr:uid="{D2AACFFC-9A83-41E5-A8EF-C7C9E68354DD}"/>
    <cellStyle name="Comma 10 3 12 3" xfId="3720" xr:uid="{F23CA4C2-199A-4565-B760-73E6D4B055E9}"/>
    <cellStyle name="Comma 10 3 12 4" xfId="3721" xr:uid="{F6C86DF7-AFF5-471F-AE49-D476CD79AE46}"/>
    <cellStyle name="Comma 10 3 12 5" xfId="3722" xr:uid="{942DA0E3-A8A1-4BD4-8569-12D8113B8639}"/>
    <cellStyle name="Comma 10 3 13" xfId="3723" xr:uid="{B78D1E60-557A-444D-85BA-AAE1D4EF6578}"/>
    <cellStyle name="Comma 10 3 13 2" xfId="3724" xr:uid="{15DDA77B-817F-4D53-B38A-839AEEBCDBC8}"/>
    <cellStyle name="Comma 10 3 13 3" xfId="3725" xr:uid="{E8988D53-67CC-4A13-8095-8CD468401296}"/>
    <cellStyle name="Comma 10 3 13 4" xfId="3726" xr:uid="{7A7C67CC-782E-48EF-996C-2F7B25B66165}"/>
    <cellStyle name="Comma 10 3 13 5" xfId="3727" xr:uid="{851A7C55-2AFD-4D4E-AF3F-5FF641B56DE5}"/>
    <cellStyle name="Comma 10 3 14" xfId="3728" xr:uid="{9221890A-D0FA-4A5E-9F17-F0A6C896841D}"/>
    <cellStyle name="Comma 10 3 14 2" xfId="3729" xr:uid="{5AC7A5A0-2F75-4D6B-A3D5-B79EE3ACF876}"/>
    <cellStyle name="Comma 10 3 14 3" xfId="3730" xr:uid="{1D3B44D2-334A-4A8C-B10B-7B09AB2A6BCC}"/>
    <cellStyle name="Comma 10 3 14 4" xfId="3731" xr:uid="{B0B9D746-FB46-4791-9F8E-4552E0DF7BAF}"/>
    <cellStyle name="Comma 10 3 14 5" xfId="3732" xr:uid="{314D6015-DE03-4BB3-B140-783D3772A6C5}"/>
    <cellStyle name="Comma 10 3 15" xfId="3733" xr:uid="{C7A9CA1A-69D0-426C-AAAB-D2D67833EFB7}"/>
    <cellStyle name="Comma 10 3 15 2" xfId="3734" xr:uid="{3AA404B7-9EB1-47F6-B97B-ED7C4689834A}"/>
    <cellStyle name="Comma 10 3 15 3" xfId="3735" xr:uid="{7F6B9E2D-34FC-4273-8C9C-3DAFA14ECD7F}"/>
    <cellStyle name="Comma 10 3 15 4" xfId="3736" xr:uid="{212961C0-FCD7-4007-BAC5-599A76BCA343}"/>
    <cellStyle name="Comma 10 3 15 5" xfId="3737" xr:uid="{A5F9D313-3C99-4BE9-AD27-87FBCEA95A76}"/>
    <cellStyle name="Comma 10 3 16" xfId="3738" xr:uid="{28B5D15C-7E2B-4D87-B5C9-A4B42CC2792D}"/>
    <cellStyle name="Comma 10 3 16 2" xfId="3739" xr:uid="{647DF7B8-3F56-41F5-970B-9E8F63A3941C}"/>
    <cellStyle name="Comma 10 3 16 3" xfId="3740" xr:uid="{67212C4E-2F3A-4FA6-882F-6BB972940F3C}"/>
    <cellStyle name="Comma 10 3 16 4" xfId="3741" xr:uid="{CACD2E6A-BFF9-43EC-8215-770DF030C4FE}"/>
    <cellStyle name="Comma 10 3 16 5" xfId="3742" xr:uid="{B098AF99-459B-4F91-B927-B5CC1DDB60EE}"/>
    <cellStyle name="Comma 10 3 17" xfId="3743" xr:uid="{3E64F7A7-95DB-4BDA-9F02-3EA28220ED67}"/>
    <cellStyle name="Comma 10 3 17 2" xfId="3744" xr:uid="{05C9DFD5-F020-45BD-9144-1504969850CF}"/>
    <cellStyle name="Comma 10 3 17 3" xfId="3745" xr:uid="{DB472F91-1F22-4EBF-82C6-D194299CFE6E}"/>
    <cellStyle name="Comma 10 3 17 4" xfId="3746" xr:uid="{EAB94972-B954-4C36-98A0-171058FACFB1}"/>
    <cellStyle name="Comma 10 3 17 5" xfId="3747" xr:uid="{1C55BF4B-6440-47D0-9AD8-80C67C2AF3DE}"/>
    <cellStyle name="Comma 10 3 18" xfId="3748" xr:uid="{C81EF5B5-8FAA-4145-8A5E-E8F0EF47FF4B}"/>
    <cellStyle name="Comma 10 3 19" xfId="3749" xr:uid="{A8552689-99E9-4448-AC1A-49F5B1388C52}"/>
    <cellStyle name="Comma 10 3 2" xfId="3750" xr:uid="{244753BF-3D6E-487D-A347-E3BC934CFE0A}"/>
    <cellStyle name="Comma 10 3 2 2" xfId="3751" xr:uid="{BDF33273-C83A-4154-8961-303D0C3A8014}"/>
    <cellStyle name="Comma 10 3 2 3" xfId="3752" xr:uid="{F10715E4-D477-45D4-A708-6762961B76BB}"/>
    <cellStyle name="Comma 10 3 2 4" xfId="3753" xr:uid="{D8269C02-E1DB-4892-B984-ECD53EFA27DF}"/>
    <cellStyle name="Comma 10 3 2 5" xfId="3754" xr:uid="{1DD1D95C-5565-4C91-8693-93CDAC105AE3}"/>
    <cellStyle name="Comma 10 3 20" xfId="3755" xr:uid="{E65A6208-66F2-43C5-932B-4B5A327F88BE}"/>
    <cellStyle name="Comma 10 3 21" xfId="3756" xr:uid="{A92AFFD0-EBC0-405E-BFE6-2FA1E459EF32}"/>
    <cellStyle name="Comma 10 3 3" xfId="3757" xr:uid="{8643E3E0-C82D-497B-BC58-E32BEBBD63F4}"/>
    <cellStyle name="Comma 10 3 3 2" xfId="3758" xr:uid="{45D9B341-6F86-42CF-A445-87F61E0D2501}"/>
    <cellStyle name="Comma 10 3 3 3" xfId="3759" xr:uid="{862B4B0B-F984-4BBD-9D9F-3140AFEDBDCB}"/>
    <cellStyle name="Comma 10 3 3 4" xfId="3760" xr:uid="{65CA3C6B-EFDB-4D03-A130-2C2B01BEAB6E}"/>
    <cellStyle name="Comma 10 3 3 5" xfId="3761" xr:uid="{25ED605B-13C6-4B97-BBEE-1EF4E5A7A343}"/>
    <cellStyle name="Comma 10 3 4" xfId="3762" xr:uid="{84C2171D-1DCA-4280-8968-D4E8033274B1}"/>
    <cellStyle name="Comma 10 3 4 2" xfId="3763" xr:uid="{9DE5C9E9-00BC-4D9F-8DB0-546E419C24B5}"/>
    <cellStyle name="Comma 10 3 4 3" xfId="3764" xr:uid="{8BD8B617-262B-4D54-81E2-38357EABC199}"/>
    <cellStyle name="Comma 10 3 4 4" xfId="3765" xr:uid="{C827BE8A-44FD-4A46-B1B6-6EF58E3A46E4}"/>
    <cellStyle name="Comma 10 3 4 5" xfId="3766" xr:uid="{448DD78A-77ED-4ACB-A955-EB03A5C1047C}"/>
    <cellStyle name="Comma 10 3 5" xfId="3767" xr:uid="{902929D8-4BBF-4F2C-A5AB-72D1F9C67A88}"/>
    <cellStyle name="Comma 10 3 5 2" xfId="3768" xr:uid="{DDA4B5D8-3164-4B56-897C-FDDCDD3932A6}"/>
    <cellStyle name="Comma 10 3 5 3" xfId="3769" xr:uid="{657E4074-0BF3-4F11-B957-8E2391D57EDB}"/>
    <cellStyle name="Comma 10 3 5 4" xfId="3770" xr:uid="{C12B0DB8-CB67-408A-8A4F-530CB12A36BF}"/>
    <cellStyle name="Comma 10 3 5 5" xfId="3771" xr:uid="{80D583D4-5BE1-4CD7-B403-BF80B1AAFF2A}"/>
    <cellStyle name="Comma 10 3 6" xfId="3772" xr:uid="{1C40913F-739C-4406-A745-6425F6AE4EBB}"/>
    <cellStyle name="Comma 10 3 6 2" xfId="3773" xr:uid="{614CD053-6825-4274-A8F6-9BE8CE6DA3C8}"/>
    <cellStyle name="Comma 10 3 6 3" xfId="3774" xr:uid="{57C7C9EC-B17C-4676-A048-7EEC6F771A09}"/>
    <cellStyle name="Comma 10 3 6 4" xfId="3775" xr:uid="{955DD1D5-1314-4862-B06A-57DA3F26292A}"/>
    <cellStyle name="Comma 10 3 6 5" xfId="3776" xr:uid="{0AFF2B03-0813-48A4-BE0C-8D8FB32F4043}"/>
    <cellStyle name="Comma 10 3 7" xfId="3777" xr:uid="{85051EFF-6A22-4605-9420-34E6EC81D727}"/>
    <cellStyle name="Comma 10 3 7 2" xfId="3778" xr:uid="{30137D42-CDD8-4DB6-B6C2-5D86AA843AB7}"/>
    <cellStyle name="Comma 10 3 7 3" xfId="3779" xr:uid="{230128D6-D984-4313-AF6B-27988DBC260C}"/>
    <cellStyle name="Comma 10 3 7 4" xfId="3780" xr:uid="{49CBE906-4B0E-4D79-9F81-AF622770AF12}"/>
    <cellStyle name="Comma 10 3 7 5" xfId="3781" xr:uid="{675EEEFD-3DD6-4D22-864B-5F4D7C13175F}"/>
    <cellStyle name="Comma 10 3 8" xfId="3782" xr:uid="{2561875F-6306-4209-B503-6F33FE3F76D0}"/>
    <cellStyle name="Comma 10 3 8 2" xfId="3783" xr:uid="{14E847B0-0FBC-4A36-91BF-3BFF7D565DBB}"/>
    <cellStyle name="Comma 10 3 8 3" xfId="3784" xr:uid="{02BBED64-E184-4DBA-B018-BB9E415F8BB6}"/>
    <cellStyle name="Comma 10 3 8 4" xfId="3785" xr:uid="{43185AE1-7DDA-4A73-B04C-DFEEE147F2C0}"/>
    <cellStyle name="Comma 10 3 8 5" xfId="3786" xr:uid="{3DAA57E2-C0C9-452E-AF7E-DA65E87B43E2}"/>
    <cellStyle name="Comma 10 3 9" xfId="3787" xr:uid="{7A10922E-334D-4AA8-8A40-554983CA9866}"/>
    <cellStyle name="Comma 10 3 9 2" xfId="3788" xr:uid="{DCBA6159-FB8F-4468-9122-4938B1E386FB}"/>
    <cellStyle name="Comma 10 3 9 3" xfId="3789" xr:uid="{C0F09464-5EFB-44A7-9735-202615EC65AB}"/>
    <cellStyle name="Comma 10 3 9 4" xfId="3790" xr:uid="{876C9CCF-DC0C-4779-A294-F60AA7AD232E}"/>
    <cellStyle name="Comma 10 3 9 5" xfId="3791" xr:uid="{EF1F79DC-1E31-4829-BFD8-A100CB12F870}"/>
    <cellStyle name="Comma 10 4" xfId="3792" xr:uid="{36D82DDC-9F2D-46A1-AE18-424E13838AED}"/>
    <cellStyle name="Comma 10 4 10" xfId="3793" xr:uid="{C1CD8163-278E-4134-B3FB-2EEA1F749821}"/>
    <cellStyle name="Comma 10 4 10 2" xfId="3794" xr:uid="{2B05A148-7004-426A-8227-3001B8C14CEA}"/>
    <cellStyle name="Comma 10 4 10 3" xfId="3795" xr:uid="{E5D8DBE5-6195-41B0-80B3-B795D4E45562}"/>
    <cellStyle name="Comma 10 4 10 4" xfId="3796" xr:uid="{F787F945-80D5-4CAB-BFEA-739AE0C403F9}"/>
    <cellStyle name="Comma 10 4 10 5" xfId="3797" xr:uid="{D59B8F26-C5E8-4113-AC7E-669765970639}"/>
    <cellStyle name="Comma 10 4 11" xfId="3798" xr:uid="{50C8EAAA-0222-409B-84A6-C6D3B2A8D950}"/>
    <cellStyle name="Comma 10 4 11 2" xfId="3799" xr:uid="{B84C6F39-55FE-4837-892F-D94C1FABEFAC}"/>
    <cellStyle name="Comma 10 4 11 3" xfId="3800" xr:uid="{F77D254E-4387-415E-BCB4-3A10E1AFB244}"/>
    <cellStyle name="Comma 10 4 11 4" xfId="3801" xr:uid="{55099E82-8F0C-4532-BA5C-40DC4C77C6C1}"/>
    <cellStyle name="Comma 10 4 11 5" xfId="3802" xr:uid="{CFF57A9A-5AFC-4E01-B7C4-012D824BA4B2}"/>
    <cellStyle name="Comma 10 4 12" xfId="3803" xr:uid="{5CD9D5E0-C9B9-4A16-875F-25F3B77055C2}"/>
    <cellStyle name="Comma 10 4 12 2" xfId="3804" xr:uid="{DBC35A62-1710-4C71-8A70-091FBACFF900}"/>
    <cellStyle name="Comma 10 4 12 3" xfId="3805" xr:uid="{D3952375-5CB1-4098-A623-C7469BEDB99B}"/>
    <cellStyle name="Comma 10 4 12 4" xfId="3806" xr:uid="{C5225E9A-D3DB-4C4C-91F9-565A95088964}"/>
    <cellStyle name="Comma 10 4 12 5" xfId="3807" xr:uid="{4B7BC011-CB53-4DE2-BBE5-0B76C2AB3DDA}"/>
    <cellStyle name="Comma 10 4 13" xfId="3808" xr:uid="{D612A079-0474-4634-AA8B-A8D4C84A3103}"/>
    <cellStyle name="Comma 10 4 13 2" xfId="3809" xr:uid="{64151BB0-FF42-46AF-B35A-DD41B738B337}"/>
    <cellStyle name="Comma 10 4 13 3" xfId="3810" xr:uid="{1D964072-2A74-4432-8FB9-EC722E64C4DC}"/>
    <cellStyle name="Comma 10 4 13 4" xfId="3811" xr:uid="{C95D93A6-7FE9-41B4-B0DC-2D1F2E6CF7A1}"/>
    <cellStyle name="Comma 10 4 13 5" xfId="3812" xr:uid="{3FC8F53C-C9A0-4506-8B9D-ADF48AE24E02}"/>
    <cellStyle name="Comma 10 4 14" xfId="3813" xr:uid="{438D5BFF-8F1D-4716-ADD2-E8A271FAE104}"/>
    <cellStyle name="Comma 10 4 14 2" xfId="3814" xr:uid="{0182C780-6B76-4518-A3F7-41A449D98E68}"/>
    <cellStyle name="Comma 10 4 14 3" xfId="3815" xr:uid="{C41EA253-5A8C-47A3-B4BF-2759979BB818}"/>
    <cellStyle name="Comma 10 4 14 4" xfId="3816" xr:uid="{6970B1E9-D52B-4334-BBE0-8091649F66F1}"/>
    <cellStyle name="Comma 10 4 14 5" xfId="3817" xr:uid="{F7120425-C4C6-441E-90E0-0FB1DCA668E7}"/>
    <cellStyle name="Comma 10 4 15" xfId="3818" xr:uid="{ED5F0F90-561A-4AD5-BA91-31D9348A64B6}"/>
    <cellStyle name="Comma 10 4 15 2" xfId="3819" xr:uid="{DF7586BA-A37F-4403-B613-23ECD17B996E}"/>
    <cellStyle name="Comma 10 4 15 3" xfId="3820" xr:uid="{ABC576EC-EDA9-4F0E-9983-179EEAB1A834}"/>
    <cellStyle name="Comma 10 4 15 4" xfId="3821" xr:uid="{2CB25123-C8BB-401F-BE63-BD2D79E3ACBC}"/>
    <cellStyle name="Comma 10 4 15 5" xfId="3822" xr:uid="{A6A50559-E8F9-4EE8-AC35-8BF47700F79C}"/>
    <cellStyle name="Comma 10 4 16" xfId="3823" xr:uid="{ECBCFE2C-2C36-4D18-A629-B96E329A6F12}"/>
    <cellStyle name="Comma 10 4 16 2" xfId="3824" xr:uid="{E0DEBC62-8C33-45A6-B746-EBF8D756CC9F}"/>
    <cellStyle name="Comma 10 4 16 3" xfId="3825" xr:uid="{37BE5A71-3302-4E41-9CF1-CF83B3A20509}"/>
    <cellStyle name="Comma 10 4 16 4" xfId="3826" xr:uid="{3063E441-B00B-4A92-BC2A-C1BB646C18B2}"/>
    <cellStyle name="Comma 10 4 16 5" xfId="3827" xr:uid="{F7B3033E-9852-4B41-BA57-3C1832B7A268}"/>
    <cellStyle name="Comma 10 4 17" xfId="3828" xr:uid="{7FCDD8FC-A95F-45E0-B49B-D44DF6639807}"/>
    <cellStyle name="Comma 10 4 17 2" xfId="3829" xr:uid="{2697F65F-262D-4432-9053-C002190CD529}"/>
    <cellStyle name="Comma 10 4 17 3" xfId="3830" xr:uid="{019E90F9-F7CF-4CA9-8C4B-D98C5DD1B4D2}"/>
    <cellStyle name="Comma 10 4 17 4" xfId="3831" xr:uid="{BC0EA117-40A7-4D8A-864F-7E96C896938D}"/>
    <cellStyle name="Comma 10 4 17 5" xfId="3832" xr:uid="{F1BE0A69-1D00-4D6A-A58D-F268D75ED5F3}"/>
    <cellStyle name="Comma 10 4 18" xfId="3833" xr:uid="{DCE43457-CE97-4633-858A-8D3A4ADC0CCF}"/>
    <cellStyle name="Comma 10 4 19" xfId="3834" xr:uid="{5840F6F9-F7C7-492B-8683-B6DAD3564DD2}"/>
    <cellStyle name="Comma 10 4 2" xfId="3835" xr:uid="{8777579D-32E5-4D35-BDFE-66B2B35B3051}"/>
    <cellStyle name="Comma 10 4 2 2" xfId="3836" xr:uid="{450DE856-6961-483D-AD68-92730BE736F1}"/>
    <cellStyle name="Comma 10 4 2 3" xfId="3837" xr:uid="{13D58E44-19F0-4EB1-8CC3-1EA1F4D98281}"/>
    <cellStyle name="Comma 10 4 2 4" xfId="3838" xr:uid="{9A229322-9E3C-4F18-898C-4AC04BC05D05}"/>
    <cellStyle name="Comma 10 4 2 5" xfId="3839" xr:uid="{027A515F-0023-460D-A6C9-1E2F52DA4D64}"/>
    <cellStyle name="Comma 10 4 20" xfId="3840" xr:uid="{FA672BEC-3A95-46FD-BD54-9E630D89AD49}"/>
    <cellStyle name="Comma 10 4 21" xfId="3841" xr:uid="{B81E5AA1-F824-47E1-A8F8-9A619AC28773}"/>
    <cellStyle name="Comma 10 4 3" xfId="3842" xr:uid="{B22DE1CF-E31F-4F3A-B114-ABB4C51560A5}"/>
    <cellStyle name="Comma 10 4 3 2" xfId="3843" xr:uid="{4A3878D9-E531-4F62-BCBF-785DFB3B7A0A}"/>
    <cellStyle name="Comma 10 4 3 3" xfId="3844" xr:uid="{38891D07-D635-4325-9487-37ABD1CBFF86}"/>
    <cellStyle name="Comma 10 4 3 4" xfId="3845" xr:uid="{12F073F5-617D-49DC-BB7E-D9D130E944D4}"/>
    <cellStyle name="Comma 10 4 3 5" xfId="3846" xr:uid="{51EA650D-2E78-467F-A170-EF0CA843185C}"/>
    <cellStyle name="Comma 10 4 4" xfId="3847" xr:uid="{B14864E9-FDC8-457D-9C9D-6072D2D20C5E}"/>
    <cellStyle name="Comma 10 4 4 2" xfId="3848" xr:uid="{C9F178EF-5792-49D7-9D3F-0E06446AAEE1}"/>
    <cellStyle name="Comma 10 4 4 3" xfId="3849" xr:uid="{5FB5D4B5-0DB8-4DC2-9D57-75CFD4922F1A}"/>
    <cellStyle name="Comma 10 4 4 4" xfId="3850" xr:uid="{2C0E1D37-55BF-4DA3-ADEE-B8C873EA9AD6}"/>
    <cellStyle name="Comma 10 4 4 5" xfId="3851" xr:uid="{AA7BA463-407A-4B2D-BA7B-E036150ED41A}"/>
    <cellStyle name="Comma 10 4 5" xfId="3852" xr:uid="{8AF16714-B1C5-4AA3-B929-7D8DD9ED04CF}"/>
    <cellStyle name="Comma 10 4 5 2" xfId="3853" xr:uid="{A1351A2F-E091-4721-A934-F5AC5CA94976}"/>
    <cellStyle name="Comma 10 4 5 3" xfId="3854" xr:uid="{E9052CE5-21DF-4CD3-AD3E-B41D3BD32BDC}"/>
    <cellStyle name="Comma 10 4 5 4" xfId="3855" xr:uid="{688C3436-3D5C-4D88-AFB2-A60C44575FBB}"/>
    <cellStyle name="Comma 10 4 5 5" xfId="3856" xr:uid="{6A6F2A63-B650-4E7C-ADE9-56C6C31A2F18}"/>
    <cellStyle name="Comma 10 4 6" xfId="3857" xr:uid="{9531C6C6-2473-4803-A8BB-803A7369F1E6}"/>
    <cellStyle name="Comma 10 4 6 2" xfId="3858" xr:uid="{285BFEF2-C8DF-4BC3-A224-46D8C465E491}"/>
    <cellStyle name="Comma 10 4 6 3" xfId="3859" xr:uid="{DD92FA5D-3AD3-4AD1-933B-F4E3BDF5FAEE}"/>
    <cellStyle name="Comma 10 4 6 4" xfId="3860" xr:uid="{D22AD52C-2FF6-4CBD-BC88-741A32BA0BD5}"/>
    <cellStyle name="Comma 10 4 6 5" xfId="3861" xr:uid="{C267B52D-A73B-475C-9B55-506BB390E0D2}"/>
    <cellStyle name="Comma 10 4 7" xfId="3862" xr:uid="{8616DE69-2B0D-4C14-94A0-E2CFC47709E6}"/>
    <cellStyle name="Comma 10 4 7 2" xfId="3863" xr:uid="{75DE7A45-14A1-4282-ADA7-55EDABD757D2}"/>
    <cellStyle name="Comma 10 4 7 3" xfId="3864" xr:uid="{480D1D74-1B21-49ED-BFE6-6388B083C020}"/>
    <cellStyle name="Comma 10 4 7 4" xfId="3865" xr:uid="{95B48C4E-260A-4354-AB96-A58E4A7F16E6}"/>
    <cellStyle name="Comma 10 4 7 5" xfId="3866" xr:uid="{6F57BA1A-CDC8-4670-8402-2CDECFC7EF99}"/>
    <cellStyle name="Comma 10 4 8" xfId="3867" xr:uid="{9BC4A5EC-CE3D-4287-BBA0-7E49DA0D89B3}"/>
    <cellStyle name="Comma 10 4 8 2" xfId="3868" xr:uid="{B3352F48-5DB2-4ED6-9A8C-3DEE2F7E29C2}"/>
    <cellStyle name="Comma 10 4 8 3" xfId="3869" xr:uid="{379ED1EE-5ADD-4A61-B885-B2B106E9D235}"/>
    <cellStyle name="Comma 10 4 8 4" xfId="3870" xr:uid="{2DEDCD21-12E5-46C7-B38D-7125FF934674}"/>
    <cellStyle name="Comma 10 4 8 5" xfId="3871" xr:uid="{E7689BAA-08EC-4224-ACF6-2D29DBDFEFCC}"/>
    <cellStyle name="Comma 10 4 9" xfId="3872" xr:uid="{EA126F95-2C2A-4C09-9E13-EAB0F149F4E9}"/>
    <cellStyle name="Comma 10 4 9 2" xfId="3873" xr:uid="{04ED6DC8-85B1-45B9-AE5F-4F9DD499A008}"/>
    <cellStyle name="Comma 10 4 9 3" xfId="3874" xr:uid="{7A983C00-69E9-4B2F-9EC3-F3058741723D}"/>
    <cellStyle name="Comma 10 4 9 4" xfId="3875" xr:uid="{C1C9B0DA-5804-4C10-A0AE-11BBAF3EFD25}"/>
    <cellStyle name="Comma 10 4 9 5" xfId="3876" xr:uid="{75AE72BE-4817-407F-BBF5-12199EECE5AC}"/>
    <cellStyle name="Comma 10 5" xfId="3877" xr:uid="{E5F897F2-6C3E-47D3-A03A-313B9FE21530}"/>
    <cellStyle name="Comma 10 5 10" xfId="3878" xr:uid="{E6D51129-5139-4694-9168-A8548C1F36D7}"/>
    <cellStyle name="Comma 10 5 10 2" xfId="3879" xr:uid="{6164B5B8-E87E-4FA9-BF07-BD3A700031DB}"/>
    <cellStyle name="Comma 10 5 10 3" xfId="3880" xr:uid="{6CA9E7AC-320C-4128-884C-11303C148847}"/>
    <cellStyle name="Comma 10 5 10 4" xfId="3881" xr:uid="{6F422CF0-9A34-4E44-A405-29B913F32357}"/>
    <cellStyle name="Comma 10 5 10 5" xfId="3882" xr:uid="{9E1A3F8A-C041-4080-976D-E86B873C97C2}"/>
    <cellStyle name="Comma 10 5 11" xfId="3883" xr:uid="{A122B7F7-DFAA-4917-ACC0-FC7EAAF94E34}"/>
    <cellStyle name="Comma 10 5 11 2" xfId="3884" xr:uid="{F502815A-7A71-4B92-A3E0-A257ED619EAF}"/>
    <cellStyle name="Comma 10 5 11 3" xfId="3885" xr:uid="{CC73396B-BE9B-4C4A-BC27-7E7A0107BA30}"/>
    <cellStyle name="Comma 10 5 11 4" xfId="3886" xr:uid="{1ECBDBDE-1BF8-4849-A098-6802B1F8A33C}"/>
    <cellStyle name="Comma 10 5 11 5" xfId="3887" xr:uid="{AD20457A-B7D5-48CC-AD6D-A4374FAB515A}"/>
    <cellStyle name="Comma 10 5 12" xfId="3888" xr:uid="{4A33AA71-D49F-41F7-9614-DA6FD3DD1373}"/>
    <cellStyle name="Comma 10 5 12 2" xfId="3889" xr:uid="{B6440763-8D35-4945-9E72-0064938C013F}"/>
    <cellStyle name="Comma 10 5 12 3" xfId="3890" xr:uid="{D7B633B7-FDD7-48DB-BEC8-56C76539B431}"/>
    <cellStyle name="Comma 10 5 12 4" xfId="3891" xr:uid="{3ECD8A1B-0226-47EC-91D3-DE859C28C87D}"/>
    <cellStyle name="Comma 10 5 12 5" xfId="3892" xr:uid="{8A3D90A1-CF5B-4CEF-A69A-2E5B70B67155}"/>
    <cellStyle name="Comma 10 5 13" xfId="3893" xr:uid="{1DA10328-02B8-4B4A-BBF6-FEBA9DBD9A23}"/>
    <cellStyle name="Comma 10 5 13 2" xfId="3894" xr:uid="{60751FD9-05A6-4467-B0B0-6D1E5CF48C8C}"/>
    <cellStyle name="Comma 10 5 13 3" xfId="3895" xr:uid="{FA3B4F4F-D611-43CE-A30B-8441FCD88171}"/>
    <cellStyle name="Comma 10 5 13 4" xfId="3896" xr:uid="{F04CD19F-4251-4981-A335-E392F36F58D4}"/>
    <cellStyle name="Comma 10 5 13 5" xfId="3897" xr:uid="{88932B62-BDB8-46E7-AF39-BC1077EFBDB8}"/>
    <cellStyle name="Comma 10 5 14" xfId="3898" xr:uid="{10DD1757-E670-4E9E-A7AE-B001DB691303}"/>
    <cellStyle name="Comma 10 5 14 2" xfId="3899" xr:uid="{C8BA9E82-78FB-4114-8CAB-6D7E92E4C4E1}"/>
    <cellStyle name="Comma 10 5 14 3" xfId="3900" xr:uid="{84581720-6C44-4266-9530-2C50C8772FF8}"/>
    <cellStyle name="Comma 10 5 14 4" xfId="3901" xr:uid="{0398EC24-EC53-42F3-BA7F-F77EE90FF50E}"/>
    <cellStyle name="Comma 10 5 14 5" xfId="3902" xr:uid="{B47404F1-DDBB-422F-862D-584E8840E802}"/>
    <cellStyle name="Comma 10 5 15" xfId="3903" xr:uid="{2697067B-F052-4283-BF3B-362D1C647FD4}"/>
    <cellStyle name="Comma 10 5 15 2" xfId="3904" xr:uid="{0268C8CD-3B00-4353-81E8-9B16248A1036}"/>
    <cellStyle name="Comma 10 5 15 3" xfId="3905" xr:uid="{D4E0F304-0EAE-4715-8544-F9022A6316BA}"/>
    <cellStyle name="Comma 10 5 15 4" xfId="3906" xr:uid="{4E3FBA2E-6D7E-4BF6-BCBA-A44F8AE1C4EB}"/>
    <cellStyle name="Comma 10 5 15 5" xfId="3907" xr:uid="{D2DE44CE-FBC1-45F7-8FE7-82AB38095296}"/>
    <cellStyle name="Comma 10 5 16" xfId="3908" xr:uid="{4124BF93-A846-4103-9652-D4EAFBB55DC7}"/>
    <cellStyle name="Comma 10 5 16 2" xfId="3909" xr:uid="{09C746FA-1BDB-486E-A8BB-999A3894A17A}"/>
    <cellStyle name="Comma 10 5 16 3" xfId="3910" xr:uid="{6DDD8CF4-23AA-46F2-8A8A-59675FC01222}"/>
    <cellStyle name="Comma 10 5 16 4" xfId="3911" xr:uid="{674B5EFF-5E88-4207-A00B-73742AA0B5E7}"/>
    <cellStyle name="Comma 10 5 16 5" xfId="3912" xr:uid="{E46BC1AF-56D7-4818-92A7-E04E2D03C067}"/>
    <cellStyle name="Comma 10 5 17" xfId="3913" xr:uid="{292F4EF9-1444-4DB7-AA5C-2822EB4A6D7C}"/>
    <cellStyle name="Comma 10 5 17 2" xfId="3914" xr:uid="{6EBC4EEE-6861-41DF-A217-654B4E7DFB6E}"/>
    <cellStyle name="Comma 10 5 17 3" xfId="3915" xr:uid="{903CCC9E-DC02-40FD-9F7E-93426B97566B}"/>
    <cellStyle name="Comma 10 5 17 4" xfId="3916" xr:uid="{271D4A1A-EE3E-4EDB-9527-B7A8AEEBCB5F}"/>
    <cellStyle name="Comma 10 5 17 5" xfId="3917" xr:uid="{86116C35-D4F4-4C0D-9DF1-3E1096E6996F}"/>
    <cellStyle name="Comma 10 5 18" xfId="3918" xr:uid="{8C914AAA-23E3-4FAC-8AAA-9B69A033189F}"/>
    <cellStyle name="Comma 10 5 19" xfId="3919" xr:uid="{91516109-3041-412E-A0A9-8F6248919D5A}"/>
    <cellStyle name="Comma 10 5 2" xfId="3920" xr:uid="{443AD06C-5668-4E12-B4CE-3B105C5BF626}"/>
    <cellStyle name="Comma 10 5 2 2" xfId="3921" xr:uid="{8870B108-04DB-4004-85DA-004E0759099A}"/>
    <cellStyle name="Comma 10 5 2 3" xfId="3922" xr:uid="{38FD2192-DB67-4BD7-88FB-5029E0BFA261}"/>
    <cellStyle name="Comma 10 5 2 4" xfId="3923" xr:uid="{482D3243-0B6B-45B6-9859-63CC1196C9A2}"/>
    <cellStyle name="Comma 10 5 2 5" xfId="3924" xr:uid="{9CBD4171-3CB0-43D9-99B9-27641827280D}"/>
    <cellStyle name="Comma 10 5 20" xfId="3925" xr:uid="{F781FFCD-D618-4AB5-9F55-A1632BC8BFF2}"/>
    <cellStyle name="Comma 10 5 21" xfId="3926" xr:uid="{34F958B2-22D8-4524-B802-4A1996789F8A}"/>
    <cellStyle name="Comma 10 5 3" xfId="3927" xr:uid="{B11CC701-107A-4A0F-A27B-B94CAD89CB53}"/>
    <cellStyle name="Comma 10 5 3 2" xfId="3928" xr:uid="{2997AEB3-A596-46C0-8E55-53A44AD67FEC}"/>
    <cellStyle name="Comma 10 5 3 3" xfId="3929" xr:uid="{FA42C95C-E230-4A4A-A6F6-5E8AAFB50A73}"/>
    <cellStyle name="Comma 10 5 3 4" xfId="3930" xr:uid="{1C65335E-1F50-41F1-99CD-E34FB035DE91}"/>
    <cellStyle name="Comma 10 5 3 5" xfId="3931" xr:uid="{CFEC421A-69A5-4613-ADE4-8A4F9D8AD7A1}"/>
    <cellStyle name="Comma 10 5 4" xfId="3932" xr:uid="{19062B96-8F1C-4604-B56D-9EAD9AE1C300}"/>
    <cellStyle name="Comma 10 5 4 2" xfId="3933" xr:uid="{825F9E52-B55C-4CCD-B049-25A5005062B3}"/>
    <cellStyle name="Comma 10 5 4 3" xfId="3934" xr:uid="{CFB0AF99-33B5-462D-9C94-4C75C5F58C94}"/>
    <cellStyle name="Comma 10 5 4 4" xfId="3935" xr:uid="{82F93711-07EA-4369-AA79-9E71DBCDDA89}"/>
    <cellStyle name="Comma 10 5 4 5" xfId="3936" xr:uid="{CBE4DA73-DA46-47CA-9615-B444F289451D}"/>
    <cellStyle name="Comma 10 5 5" xfId="3937" xr:uid="{3DCDCDA9-7CE6-47DF-A8A1-E1C16B403F42}"/>
    <cellStyle name="Comma 10 5 5 2" xfId="3938" xr:uid="{F3E403FC-C7C4-445B-9CEC-A5A667C4A9C5}"/>
    <cellStyle name="Comma 10 5 5 3" xfId="3939" xr:uid="{10E50BEE-5721-4A82-B2DF-53E5EBE588B9}"/>
    <cellStyle name="Comma 10 5 5 4" xfId="3940" xr:uid="{C16E93AF-B8FB-4190-A70E-D5FA675B7435}"/>
    <cellStyle name="Comma 10 5 5 5" xfId="3941" xr:uid="{02C050CC-C6D3-4DDC-BB9B-526598A84319}"/>
    <cellStyle name="Comma 10 5 6" xfId="3942" xr:uid="{0B848742-6AEB-4EFB-BC26-AA75627E2951}"/>
    <cellStyle name="Comma 10 5 6 2" xfId="3943" xr:uid="{B9A8F52E-66AD-4AEF-A9A1-8664F4EF1CF5}"/>
    <cellStyle name="Comma 10 5 6 3" xfId="3944" xr:uid="{A02C4E3E-ACC1-471F-903F-CF416DD211E5}"/>
    <cellStyle name="Comma 10 5 6 4" xfId="3945" xr:uid="{18767482-4B02-4A29-A3EF-55DCFF026666}"/>
    <cellStyle name="Comma 10 5 6 5" xfId="3946" xr:uid="{09C61DBB-C726-473A-9BEB-91750A1A506C}"/>
    <cellStyle name="Comma 10 5 7" xfId="3947" xr:uid="{7D245A53-86BE-45DB-A713-A5B8C883D0A5}"/>
    <cellStyle name="Comma 10 5 7 2" xfId="3948" xr:uid="{5A73A07B-432F-4986-99E1-CF64D64465F5}"/>
    <cellStyle name="Comma 10 5 7 3" xfId="3949" xr:uid="{C9943805-9937-406F-9FAA-5973C85E2674}"/>
    <cellStyle name="Comma 10 5 7 4" xfId="3950" xr:uid="{D7293C32-6678-4832-BEBB-A2892EE0D65B}"/>
    <cellStyle name="Comma 10 5 7 5" xfId="3951" xr:uid="{A934458F-AE33-4C32-8000-24FFE492D0B0}"/>
    <cellStyle name="Comma 10 5 8" xfId="3952" xr:uid="{790CD0F7-52C6-4290-B109-CF0BF50FEED4}"/>
    <cellStyle name="Comma 10 5 8 2" xfId="3953" xr:uid="{E1DC486F-BE6B-4559-BAD1-99B254DEDB4A}"/>
    <cellStyle name="Comma 10 5 8 3" xfId="3954" xr:uid="{2E56EC0D-5ABF-415A-A2BC-4C5E2CC69E8A}"/>
    <cellStyle name="Comma 10 5 8 4" xfId="3955" xr:uid="{5AAA570B-306F-4F36-9C2E-DE11846D5082}"/>
    <cellStyle name="Comma 10 5 8 5" xfId="3956" xr:uid="{2EBEB1FD-3F39-4771-87C2-9301630CD27C}"/>
    <cellStyle name="Comma 10 5 9" xfId="3957" xr:uid="{C70B6C3F-B421-42DF-A6AD-6FEDB46EE61D}"/>
    <cellStyle name="Comma 10 5 9 2" xfId="3958" xr:uid="{FE60EAA3-9858-44D9-83BE-A60B06CE0467}"/>
    <cellStyle name="Comma 10 5 9 3" xfId="3959" xr:uid="{A07FB629-071D-4BBF-9090-A5529CDB4613}"/>
    <cellStyle name="Comma 10 5 9 4" xfId="3960" xr:uid="{9C196095-776B-4979-A745-8C70E052A8E7}"/>
    <cellStyle name="Comma 10 5 9 5" xfId="3961" xr:uid="{585851A9-0F31-47DA-B368-4D61B874F7FB}"/>
    <cellStyle name="Comma 10 6" xfId="3962" xr:uid="{251FBD8C-A737-4FEA-886A-3B3E0D15DB68}"/>
    <cellStyle name="Comma 10 6 10" xfId="3963" xr:uid="{C5721050-FA58-464C-8D56-08098E526D70}"/>
    <cellStyle name="Comma 10 6 10 2" xfId="3964" xr:uid="{E57931D9-FEE6-4CD3-AB3C-9D78F7673032}"/>
    <cellStyle name="Comma 10 6 10 3" xfId="3965" xr:uid="{BB971E4F-5826-4D49-B6D0-B72AEE5813F1}"/>
    <cellStyle name="Comma 10 6 10 4" xfId="3966" xr:uid="{DD73B91E-D12A-4E4E-AD89-51AC6E78A24C}"/>
    <cellStyle name="Comma 10 6 10 5" xfId="3967" xr:uid="{00C6CBAF-FCCF-4071-9DB6-9AA8CEFCC751}"/>
    <cellStyle name="Comma 10 6 11" xfId="3968" xr:uid="{DAD2F232-91C8-48E8-B5C2-5259C40E6E75}"/>
    <cellStyle name="Comma 10 6 11 2" xfId="3969" xr:uid="{939B85B7-6726-48A9-A2AA-D4969A129E82}"/>
    <cellStyle name="Comma 10 6 11 3" xfId="3970" xr:uid="{6C5F4474-B3AC-491D-B076-2AD4B1FEDB28}"/>
    <cellStyle name="Comma 10 6 11 4" xfId="3971" xr:uid="{BF269182-AA09-424B-8981-C7F5A473F77F}"/>
    <cellStyle name="Comma 10 6 11 5" xfId="3972" xr:uid="{8145A0FC-2B5E-4E33-A847-4F06765DEE5D}"/>
    <cellStyle name="Comma 10 6 12" xfId="3973" xr:uid="{C19DFD89-DE6D-492C-9614-65E75EA052DF}"/>
    <cellStyle name="Comma 10 6 12 2" xfId="3974" xr:uid="{25328E27-12D1-46A3-98A4-EEE28160570C}"/>
    <cellStyle name="Comma 10 6 12 3" xfId="3975" xr:uid="{91E29818-3A14-4A26-8E28-DDC9C3834788}"/>
    <cellStyle name="Comma 10 6 12 4" xfId="3976" xr:uid="{EC7B8AA5-B50E-481B-85A3-089F60DB6377}"/>
    <cellStyle name="Comma 10 6 12 5" xfId="3977" xr:uid="{47C336E5-4118-4335-BED5-CB2AC67B5729}"/>
    <cellStyle name="Comma 10 6 13" xfId="3978" xr:uid="{CDE5BC7C-F77F-4F61-8CE7-F29E5035F93B}"/>
    <cellStyle name="Comma 10 6 13 2" xfId="3979" xr:uid="{BD191C44-FB64-45C8-980C-47F2E4D98FA7}"/>
    <cellStyle name="Comma 10 6 13 3" xfId="3980" xr:uid="{2AE36402-F3F8-4DB5-BA70-FA553E9743B2}"/>
    <cellStyle name="Comma 10 6 13 4" xfId="3981" xr:uid="{31DA0EE5-C6A4-44CC-9094-49B85B0EDC62}"/>
    <cellStyle name="Comma 10 6 13 5" xfId="3982" xr:uid="{E01B21DC-9C2A-4E40-81E8-ACA3BAD2179F}"/>
    <cellStyle name="Comma 10 6 14" xfId="3983" xr:uid="{EE02CBC9-A858-4D55-961F-6D3466A3FDC4}"/>
    <cellStyle name="Comma 10 6 14 2" xfId="3984" xr:uid="{CA2BD720-1496-4F66-99D9-58E3775FBB04}"/>
    <cellStyle name="Comma 10 6 14 3" xfId="3985" xr:uid="{4D9D1285-C0E4-4936-9937-A2DEA1F146C2}"/>
    <cellStyle name="Comma 10 6 14 4" xfId="3986" xr:uid="{A827D8F3-2E20-4763-B737-88C8A11A2B09}"/>
    <cellStyle name="Comma 10 6 14 5" xfId="3987" xr:uid="{651181B6-6498-4731-9FCA-C7AC8ED89A89}"/>
    <cellStyle name="Comma 10 6 15" xfId="3988" xr:uid="{01BCA0E1-A8FB-4AC1-9C31-17289D97B0A8}"/>
    <cellStyle name="Comma 10 6 15 2" xfId="3989" xr:uid="{5A0EEB0F-1638-48A1-A3C5-4A56A8E2AB65}"/>
    <cellStyle name="Comma 10 6 15 3" xfId="3990" xr:uid="{BB8C03FC-9B55-4102-A0DC-C6FCE59311E4}"/>
    <cellStyle name="Comma 10 6 15 4" xfId="3991" xr:uid="{AC33B220-7993-449C-BB52-856918446FF5}"/>
    <cellStyle name="Comma 10 6 15 5" xfId="3992" xr:uid="{2612F745-5F6F-4C52-BFF2-66CF8208EEEB}"/>
    <cellStyle name="Comma 10 6 16" xfId="3993" xr:uid="{EBE2FD69-DB72-4A51-A0E2-255B90494DD7}"/>
    <cellStyle name="Comma 10 6 16 2" xfId="3994" xr:uid="{A1260DCF-CAF0-4553-87AD-3E20D70A9228}"/>
    <cellStyle name="Comma 10 6 16 3" xfId="3995" xr:uid="{01AC3EEC-1954-46E2-A60C-215249353FDA}"/>
    <cellStyle name="Comma 10 6 16 4" xfId="3996" xr:uid="{18B5AFA2-2D2A-4413-BC72-A28F699BBE97}"/>
    <cellStyle name="Comma 10 6 16 5" xfId="3997" xr:uid="{1C495C8C-6F82-4BCC-8BF6-0F4B8970F312}"/>
    <cellStyle name="Comma 10 6 17" xfId="3998" xr:uid="{2CFDEECC-8740-4499-8F06-41D3D92D5A0F}"/>
    <cellStyle name="Comma 10 6 17 2" xfId="3999" xr:uid="{2E4A5C2B-9740-4568-99FC-50E442DAEFA1}"/>
    <cellStyle name="Comma 10 6 17 3" xfId="4000" xr:uid="{F6479889-685E-4851-BB9E-980A94EB8F2F}"/>
    <cellStyle name="Comma 10 6 17 4" xfId="4001" xr:uid="{6939FEA7-A010-4807-B1BB-986C31E0A258}"/>
    <cellStyle name="Comma 10 6 17 5" xfId="4002" xr:uid="{A92F9300-01C9-49BB-A7F4-85DDDC15D550}"/>
    <cellStyle name="Comma 10 6 18" xfId="4003" xr:uid="{2B18C196-2B4F-4A2E-939F-6D823982DAE8}"/>
    <cellStyle name="Comma 10 6 19" xfId="4004" xr:uid="{061A508D-56A0-4163-AB78-354B59B99C5C}"/>
    <cellStyle name="Comma 10 6 2" xfId="4005" xr:uid="{F1F00655-CDC7-475E-B2D0-EC9CE44FC08C}"/>
    <cellStyle name="Comma 10 6 2 2" xfId="4006" xr:uid="{4A79DEFD-A497-47E9-A813-D64114C23EE7}"/>
    <cellStyle name="Comma 10 6 2 3" xfId="4007" xr:uid="{8FF5EE8D-A027-4206-B4BC-CAF31142BB23}"/>
    <cellStyle name="Comma 10 6 2 4" xfId="4008" xr:uid="{9135CA63-7BA3-44BA-BDDC-4C0EEA2EC290}"/>
    <cellStyle name="Comma 10 6 2 5" xfId="4009" xr:uid="{3F124BD8-C5B6-457F-907F-B57D0226172D}"/>
    <cellStyle name="Comma 10 6 20" xfId="4010" xr:uid="{470006F3-1CD2-41B6-B24B-82E513BF41D4}"/>
    <cellStyle name="Comma 10 6 21" xfId="4011" xr:uid="{79DB63EC-5D9C-44FF-A458-3E94587B22A1}"/>
    <cellStyle name="Comma 10 6 3" xfId="4012" xr:uid="{7E7E2A3F-04F4-48F0-8107-9F2ED99EDD3F}"/>
    <cellStyle name="Comma 10 6 3 2" xfId="4013" xr:uid="{1D44D664-4345-4BEF-9BF3-44B87D859D4E}"/>
    <cellStyle name="Comma 10 6 3 3" xfId="4014" xr:uid="{2F8A164B-39B6-47CB-868E-584C3AAAD8D0}"/>
    <cellStyle name="Comma 10 6 3 4" xfId="4015" xr:uid="{7AB9B487-237C-4F72-B45F-9BA715C8ABA5}"/>
    <cellStyle name="Comma 10 6 3 5" xfId="4016" xr:uid="{B5081573-73D3-4A52-B57B-09D448F175A9}"/>
    <cellStyle name="Comma 10 6 4" xfId="4017" xr:uid="{9E18C23D-5A7D-42A0-BCD8-C1E2C9A4FAA6}"/>
    <cellStyle name="Comma 10 6 4 2" xfId="4018" xr:uid="{040815F9-09C0-4B97-9FEC-AC469B8214E7}"/>
    <cellStyle name="Comma 10 6 4 3" xfId="4019" xr:uid="{62671C3A-B7A7-47CD-BAAA-66778CAA3EEE}"/>
    <cellStyle name="Comma 10 6 4 4" xfId="4020" xr:uid="{5CE3732B-B334-474F-AFF3-51F70E00B918}"/>
    <cellStyle name="Comma 10 6 4 5" xfId="4021" xr:uid="{90FFFDC1-65A7-44C8-9284-26E380F8FDD7}"/>
    <cellStyle name="Comma 10 6 5" xfId="4022" xr:uid="{3687FFDF-33AD-4551-B7E7-D2EF850CE5DE}"/>
    <cellStyle name="Comma 10 6 5 2" xfId="4023" xr:uid="{9A4EC5E5-9060-4C83-B7AC-26A33EC09A50}"/>
    <cellStyle name="Comma 10 6 5 3" xfId="4024" xr:uid="{633B3DF7-63C0-463A-BD7E-5290223EF8EA}"/>
    <cellStyle name="Comma 10 6 5 4" xfId="4025" xr:uid="{D2557D84-F16C-493F-A6F8-88A537BB7578}"/>
    <cellStyle name="Comma 10 6 5 5" xfId="4026" xr:uid="{6556CE6A-5193-4116-B171-28A1531DC2E4}"/>
    <cellStyle name="Comma 10 6 6" xfId="4027" xr:uid="{5AFACBCF-D7D4-48E4-AF9B-8142E1A7D2A7}"/>
    <cellStyle name="Comma 10 6 6 2" xfId="4028" xr:uid="{3B1827F9-4F05-4BD0-ABA6-6757A5A01F5E}"/>
    <cellStyle name="Comma 10 6 6 3" xfId="4029" xr:uid="{F88B1DF3-E7A5-4A28-9036-21ACB70CC025}"/>
    <cellStyle name="Comma 10 6 6 4" xfId="4030" xr:uid="{47E2BC6A-267C-4212-881E-0C81ADA629F8}"/>
    <cellStyle name="Comma 10 6 6 5" xfId="4031" xr:uid="{8FDFBF2B-9373-422C-A2E4-113AC7F094EF}"/>
    <cellStyle name="Comma 10 6 7" xfId="4032" xr:uid="{2BED6E02-CB3C-4222-942B-E7CBD386B312}"/>
    <cellStyle name="Comma 10 6 7 2" xfId="4033" xr:uid="{9AF933A4-5F0D-4C2B-94B6-18537D819581}"/>
    <cellStyle name="Comma 10 6 7 3" xfId="4034" xr:uid="{6EAB030F-1C59-4C1E-8FA9-BF2FAA6A2E3F}"/>
    <cellStyle name="Comma 10 6 7 4" xfId="4035" xr:uid="{A5C6E487-F0C6-4054-8A7E-7D29E63839C7}"/>
    <cellStyle name="Comma 10 6 7 5" xfId="4036" xr:uid="{79321506-012C-4AB5-B921-D1697ED08D5D}"/>
    <cellStyle name="Comma 10 6 8" xfId="4037" xr:uid="{F75E11A4-9607-4A21-BA7E-0E0C3FD59E59}"/>
    <cellStyle name="Comma 2" xfId="2" xr:uid="{00000000-0005-0000-0000-000031000000}"/>
    <cellStyle name="Hyperlink" xfId="1" builtinId="8"/>
    <cellStyle name="Neutral 2" xfId="30" xr:uid="{00000000-0005-0000-0000-00004D000000}"/>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2 2" xfId="4038" xr:uid="{C7735565-C4BA-4F0E-BF5E-AA4A047D0002}"/>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6" xfId="31" xr:uid="{A08B63B2-7035-4740-8128-9B20EAC2346D}"/>
    <cellStyle name="Normal 7" xfId="29" xr:uid="{00000000-0005-0000-0000-00004C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6" name="Plus 5">
          <a:extLst>
            <a:ext uri="{FF2B5EF4-FFF2-40B4-BE49-F238E27FC236}">
              <a16:creationId xmlns:a16="http://schemas.microsoft.com/office/drawing/2014/main" id="{00000000-0008-0000-0300-000006000000}"/>
            </a:ext>
          </a:extLst>
        </xdr:cNvPr>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7" name="Rectangles 6">
          <a:extLst>
            <a:ext uri="{FF2B5EF4-FFF2-40B4-BE49-F238E27FC236}">
              <a16:creationId xmlns:a16="http://schemas.microsoft.com/office/drawing/2014/main" id="{00000000-0008-0000-0300-000007000000}"/>
            </a:ext>
          </a:extLst>
        </xdr:cNvPr>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8" name="Rectangles 7">
          <a:extLst>
            <a:ext uri="{FF2B5EF4-FFF2-40B4-BE49-F238E27FC236}">
              <a16:creationId xmlns:a16="http://schemas.microsoft.com/office/drawing/2014/main" id="{00000000-0008-0000-0300-000008000000}"/>
            </a:ext>
          </a:extLst>
        </xdr:cNvPr>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9" name="Straight Arrow Connector 8">
          <a:extLst>
            <a:ext uri="{FF2B5EF4-FFF2-40B4-BE49-F238E27FC236}">
              <a16:creationId xmlns:a16="http://schemas.microsoft.com/office/drawing/2014/main" id="{00000000-0008-0000-0300-000009000000}"/>
            </a:ext>
          </a:extLst>
        </xdr:cNvPr>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10" name="Down Arrow 9">
          <a:extLst>
            <a:ext uri="{FF2B5EF4-FFF2-40B4-BE49-F238E27FC236}">
              <a16:creationId xmlns:a16="http://schemas.microsoft.com/office/drawing/2014/main" id="{00000000-0008-0000-0300-00000A000000}"/>
            </a:ext>
          </a:extLst>
        </xdr:cNvPr>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5" name="Plus 4">
          <a:extLst>
            <a:ext uri="{FF2B5EF4-FFF2-40B4-BE49-F238E27FC236}">
              <a16:creationId xmlns:a16="http://schemas.microsoft.com/office/drawing/2014/main" id="{00000000-0008-0000-0400-000005000000}"/>
            </a:ext>
          </a:extLst>
        </xdr:cNvPr>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6" name="Rectangles 5">
          <a:extLst>
            <a:ext uri="{FF2B5EF4-FFF2-40B4-BE49-F238E27FC236}">
              <a16:creationId xmlns:a16="http://schemas.microsoft.com/office/drawing/2014/main" id="{00000000-0008-0000-0400-000006000000}"/>
            </a:ext>
          </a:extLst>
        </xdr:cNvPr>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7" name="Rectangles 6">
          <a:extLst>
            <a:ext uri="{FF2B5EF4-FFF2-40B4-BE49-F238E27FC236}">
              <a16:creationId xmlns:a16="http://schemas.microsoft.com/office/drawing/2014/main" id="{00000000-0008-0000-0400-000007000000}"/>
            </a:ext>
          </a:extLst>
        </xdr:cNvPr>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8" name="Straight Arrow Connector 7">
          <a:extLst>
            <a:ext uri="{FF2B5EF4-FFF2-40B4-BE49-F238E27FC236}">
              <a16:creationId xmlns:a16="http://schemas.microsoft.com/office/drawing/2014/main" id="{00000000-0008-0000-0400-000008000000}"/>
            </a:ext>
          </a:extLst>
        </xdr:cNvPr>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9" name="Down Arrow 8">
          <a:extLst>
            <a:ext uri="{FF2B5EF4-FFF2-40B4-BE49-F238E27FC236}">
              <a16:creationId xmlns:a16="http://schemas.microsoft.com/office/drawing/2014/main" id="{00000000-0008-0000-0400-000009000000}"/>
            </a:ext>
          </a:extLst>
        </xdr:cNvPr>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5" name="Plus 5">
          <a:extLst>
            <a:ext uri="{FF2B5EF4-FFF2-40B4-BE49-F238E27FC236}">
              <a16:creationId xmlns:a16="http://schemas.microsoft.com/office/drawing/2014/main" id="{00000000-0008-0000-0500-000005000000}"/>
            </a:ext>
          </a:extLst>
        </xdr:cNvPr>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6" name="Rectangles 6">
          <a:extLst>
            <a:ext uri="{FF2B5EF4-FFF2-40B4-BE49-F238E27FC236}">
              <a16:creationId xmlns:a16="http://schemas.microsoft.com/office/drawing/2014/main" id="{00000000-0008-0000-0500-000006000000}"/>
            </a:ext>
          </a:extLst>
        </xdr:cNvPr>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7" name="Rectangles 7">
          <a:extLst>
            <a:ext uri="{FF2B5EF4-FFF2-40B4-BE49-F238E27FC236}">
              <a16:creationId xmlns:a16="http://schemas.microsoft.com/office/drawing/2014/main" id="{00000000-0008-0000-0500-000007000000}"/>
            </a:ext>
          </a:extLst>
        </xdr:cNvPr>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8" name="Straight Arrow Connector 7">
          <a:extLst>
            <a:ext uri="{FF2B5EF4-FFF2-40B4-BE49-F238E27FC236}">
              <a16:creationId xmlns:a16="http://schemas.microsoft.com/office/drawing/2014/main" id="{00000000-0008-0000-0500-000008000000}"/>
            </a:ext>
          </a:extLst>
        </xdr:cNvPr>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9" name="Down Arrow 9">
          <a:extLst>
            <a:ext uri="{FF2B5EF4-FFF2-40B4-BE49-F238E27FC236}">
              <a16:creationId xmlns:a16="http://schemas.microsoft.com/office/drawing/2014/main" id="{00000000-0008-0000-0500-000009000000}"/>
            </a:ext>
          </a:extLst>
        </xdr:cNvPr>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A99"/>
  <sheetViews>
    <sheetView zoomScale="70" zoomScaleNormal="70" workbookViewId="0">
      <selection activeCell="J36" sqref="J36"/>
    </sheetView>
  </sheetViews>
  <sheetFormatPr defaultColWidth="9" defaultRowHeight="12.5"/>
  <cols>
    <col min="2" max="2" width="11.1796875" style="72" customWidth="1"/>
    <col min="3" max="5" width="9" style="72"/>
    <col min="6" max="6" width="12" style="72" customWidth="1"/>
    <col min="7" max="8" width="12.81640625"/>
    <col min="16" max="16" width="12.81640625"/>
    <col min="18" max="18" width="16.36328125" customWidth="1"/>
  </cols>
  <sheetData>
    <row r="2" spans="1:27">
      <c r="A2" s="40"/>
      <c r="W2" s="74" t="s">
        <v>0</v>
      </c>
    </row>
    <row r="3" spans="1:27">
      <c r="A3" s="40"/>
      <c r="B3" s="72" t="s">
        <v>1</v>
      </c>
      <c r="C3" s="72" t="s">
        <v>2</v>
      </c>
      <c r="D3" s="72" t="s">
        <v>3</v>
      </c>
      <c r="E3" s="72" t="s">
        <v>4</v>
      </c>
      <c r="F3" s="72" t="s">
        <v>5</v>
      </c>
      <c r="K3" t="s">
        <v>6</v>
      </c>
      <c r="W3" s="72" t="s">
        <v>1</v>
      </c>
      <c r="X3" s="72" t="s">
        <v>2</v>
      </c>
      <c r="Y3" s="72" t="s">
        <v>3</v>
      </c>
      <c r="Z3" s="72" t="s">
        <v>4</v>
      </c>
      <c r="AA3" s="72" t="s">
        <v>5</v>
      </c>
    </row>
    <row r="4" spans="1:27">
      <c r="A4" s="40"/>
      <c r="B4" s="72" t="s">
        <v>7</v>
      </c>
      <c r="D4" s="72" t="s">
        <v>8</v>
      </c>
      <c r="F4" s="72">
        <f>P4/24</f>
        <v>1.04735883424408E-2</v>
      </c>
      <c r="H4" s="73">
        <f>SUM(F:F)</f>
        <v>1</v>
      </c>
      <c r="K4" t="s">
        <v>9</v>
      </c>
      <c r="L4">
        <v>92</v>
      </c>
      <c r="N4" t="s">
        <v>10</v>
      </c>
      <c r="P4">
        <f>L4/366</f>
        <v>0.25136612021857901</v>
      </c>
      <c r="R4" s="73">
        <f>SUM(P4:P7)</f>
        <v>1</v>
      </c>
      <c r="W4" t="s">
        <v>11</v>
      </c>
      <c r="Y4" s="72" t="s">
        <v>8</v>
      </c>
      <c r="AA4">
        <f>P4/12</f>
        <v>2.0947176684881601E-2</v>
      </c>
    </row>
    <row r="5" spans="1:27">
      <c r="A5" s="40"/>
      <c r="B5" s="72" t="s">
        <v>12</v>
      </c>
      <c r="D5" s="72" t="s">
        <v>8</v>
      </c>
      <c r="F5" s="72">
        <f>F4</f>
        <v>1.04735883424408E-2</v>
      </c>
      <c r="K5" t="s">
        <v>13</v>
      </c>
      <c r="L5">
        <v>92</v>
      </c>
      <c r="P5">
        <f>L5/366</f>
        <v>0.25136612021857901</v>
      </c>
      <c r="W5" t="s">
        <v>14</v>
      </c>
      <c r="Y5" s="72" t="s">
        <v>8</v>
      </c>
      <c r="AA5">
        <f>AA4</f>
        <v>2.0947176684881601E-2</v>
      </c>
    </row>
    <row r="6" spans="1:27">
      <c r="A6" s="40"/>
      <c r="B6" s="72" t="s">
        <v>15</v>
      </c>
      <c r="D6" s="72" t="s">
        <v>8</v>
      </c>
      <c r="F6" s="72">
        <f t="shared" ref="F6:F27" si="0">F5</f>
        <v>1.04735883424408E-2</v>
      </c>
      <c r="K6" t="s">
        <v>16</v>
      </c>
      <c r="L6">
        <v>91</v>
      </c>
      <c r="P6">
        <f>L6/366</f>
        <v>0.24863387978142101</v>
      </c>
      <c r="W6" t="s">
        <v>17</v>
      </c>
      <c r="Y6" s="72" t="s">
        <v>8</v>
      </c>
      <c r="AA6">
        <f t="shared" ref="AA6:AA15" si="1">AA5</f>
        <v>2.0947176684881601E-2</v>
      </c>
    </row>
    <row r="7" spans="1:27">
      <c r="A7" s="40"/>
      <c r="B7" s="72" t="s">
        <v>18</v>
      </c>
      <c r="D7" s="72" t="s">
        <v>8</v>
      </c>
      <c r="F7" s="72">
        <f t="shared" si="0"/>
        <v>1.04735883424408E-2</v>
      </c>
      <c r="K7" t="s">
        <v>19</v>
      </c>
      <c r="L7">
        <v>91</v>
      </c>
      <c r="P7">
        <f>L7/366</f>
        <v>0.24863387978142101</v>
      </c>
      <c r="W7" t="s">
        <v>20</v>
      </c>
      <c r="Y7" s="72" t="s">
        <v>8</v>
      </c>
      <c r="AA7">
        <f t="shared" si="1"/>
        <v>2.0947176684881601E-2</v>
      </c>
    </row>
    <row r="8" spans="1:27">
      <c r="A8" s="40"/>
      <c r="B8" s="72" t="s">
        <v>21</v>
      </c>
      <c r="D8" s="72" t="s">
        <v>8</v>
      </c>
      <c r="F8" s="72">
        <f t="shared" si="0"/>
        <v>1.04735883424408E-2</v>
      </c>
      <c r="W8" t="s">
        <v>22</v>
      </c>
      <c r="Y8" s="72" t="s">
        <v>8</v>
      </c>
      <c r="AA8">
        <f t="shared" si="1"/>
        <v>2.0947176684881601E-2</v>
      </c>
    </row>
    <row r="9" spans="1:27">
      <c r="A9" s="40"/>
      <c r="B9" s="72" t="s">
        <v>23</v>
      </c>
      <c r="D9" s="72" t="s">
        <v>8</v>
      </c>
      <c r="F9" s="72">
        <f t="shared" si="0"/>
        <v>1.04735883424408E-2</v>
      </c>
      <c r="W9" t="s">
        <v>24</v>
      </c>
      <c r="Y9" s="72" t="s">
        <v>8</v>
      </c>
      <c r="AA9">
        <f t="shared" si="1"/>
        <v>2.0947176684881601E-2</v>
      </c>
    </row>
    <row r="10" spans="1:27">
      <c r="A10" s="40"/>
      <c r="B10" s="72" t="s">
        <v>25</v>
      </c>
      <c r="D10" s="72" t="s">
        <v>8</v>
      </c>
      <c r="F10" s="72">
        <f t="shared" si="0"/>
        <v>1.04735883424408E-2</v>
      </c>
      <c r="W10" t="s">
        <v>26</v>
      </c>
      <c r="Y10" s="72" t="s">
        <v>8</v>
      </c>
      <c r="AA10">
        <f t="shared" si="1"/>
        <v>2.0947176684881601E-2</v>
      </c>
    </row>
    <row r="11" spans="1:27">
      <c r="A11" s="40"/>
      <c r="B11" s="72" t="s">
        <v>27</v>
      </c>
      <c r="D11" s="72" t="s">
        <v>8</v>
      </c>
      <c r="F11" s="72">
        <f t="shared" si="0"/>
        <v>1.04735883424408E-2</v>
      </c>
      <c r="W11" t="s">
        <v>28</v>
      </c>
      <c r="Y11" s="72" t="s">
        <v>8</v>
      </c>
      <c r="AA11">
        <f t="shared" si="1"/>
        <v>2.0947176684881601E-2</v>
      </c>
    </row>
    <row r="12" spans="1:27">
      <c r="A12" s="40"/>
      <c r="B12" s="72" t="s">
        <v>29</v>
      </c>
      <c r="D12" s="72" t="s">
        <v>8</v>
      </c>
      <c r="F12" s="72">
        <f t="shared" si="0"/>
        <v>1.04735883424408E-2</v>
      </c>
      <c r="W12" t="s">
        <v>30</v>
      </c>
      <c r="Y12" s="72" t="s">
        <v>8</v>
      </c>
      <c r="AA12">
        <f t="shared" si="1"/>
        <v>2.0947176684881601E-2</v>
      </c>
    </row>
    <row r="13" spans="1:27">
      <c r="A13" s="40"/>
      <c r="B13" s="72" t="s">
        <v>31</v>
      </c>
      <c r="D13" s="72" t="s">
        <v>8</v>
      </c>
      <c r="F13" s="72">
        <f t="shared" si="0"/>
        <v>1.04735883424408E-2</v>
      </c>
      <c r="W13" t="s">
        <v>32</v>
      </c>
      <c r="Y13" s="72" t="s">
        <v>8</v>
      </c>
      <c r="AA13">
        <f t="shared" si="1"/>
        <v>2.0947176684881601E-2</v>
      </c>
    </row>
    <row r="14" spans="1:27">
      <c r="A14" s="40"/>
      <c r="B14" s="72" t="s">
        <v>33</v>
      </c>
      <c r="D14" s="72" t="s">
        <v>8</v>
      </c>
      <c r="F14" s="72">
        <f t="shared" si="0"/>
        <v>1.04735883424408E-2</v>
      </c>
      <c r="W14" t="s">
        <v>34</v>
      </c>
      <c r="Y14" s="72" t="s">
        <v>8</v>
      </c>
      <c r="AA14">
        <f t="shared" si="1"/>
        <v>2.0947176684881601E-2</v>
      </c>
    </row>
    <row r="15" spans="1:27">
      <c r="A15" s="40"/>
      <c r="B15" s="72" t="s">
        <v>35</v>
      </c>
      <c r="D15" s="72" t="s">
        <v>8</v>
      </c>
      <c r="F15" s="72">
        <f t="shared" si="0"/>
        <v>1.04735883424408E-2</v>
      </c>
      <c r="W15" t="s">
        <v>36</v>
      </c>
      <c r="Y15" s="72" t="s">
        <v>8</v>
      </c>
      <c r="AA15">
        <f t="shared" si="1"/>
        <v>2.0947176684881601E-2</v>
      </c>
    </row>
    <row r="16" spans="1:27">
      <c r="B16" s="72" t="s">
        <v>37</v>
      </c>
      <c r="D16" s="72" t="s">
        <v>8</v>
      </c>
      <c r="F16" s="72">
        <f t="shared" si="0"/>
        <v>1.04735883424408E-2</v>
      </c>
      <c r="W16" t="s">
        <v>38</v>
      </c>
      <c r="Y16" s="72" t="s">
        <v>8</v>
      </c>
      <c r="AA16">
        <f>P5/12</f>
        <v>2.0947176684881601E-2</v>
      </c>
    </row>
    <row r="17" spans="2:27">
      <c r="B17" s="72" t="s">
        <v>39</v>
      </c>
      <c r="D17" s="72" t="s">
        <v>8</v>
      </c>
      <c r="F17" s="72">
        <f t="shared" si="0"/>
        <v>1.04735883424408E-2</v>
      </c>
      <c r="Q17" s="75"/>
      <c r="R17" s="75"/>
      <c r="S17" s="76"/>
      <c r="T17" s="77"/>
      <c r="W17" t="s">
        <v>40</v>
      </c>
      <c r="Y17" s="72" t="s">
        <v>8</v>
      </c>
      <c r="AA17">
        <f>AA16</f>
        <v>2.0947176684881601E-2</v>
      </c>
    </row>
    <row r="18" spans="2:27">
      <c r="B18" s="72" t="s">
        <v>41</v>
      </c>
      <c r="D18" s="72" t="s">
        <v>8</v>
      </c>
      <c r="F18" s="72">
        <f t="shared" si="0"/>
        <v>1.04735883424408E-2</v>
      </c>
      <c r="Q18" s="75"/>
      <c r="R18" s="75"/>
      <c r="S18" s="76"/>
      <c r="T18" s="77"/>
      <c r="W18" t="s">
        <v>42</v>
      </c>
      <c r="Y18" s="72" t="s">
        <v>8</v>
      </c>
      <c r="AA18">
        <f t="shared" ref="AA18:AA27" si="2">AA17</f>
        <v>2.0947176684881601E-2</v>
      </c>
    </row>
    <row r="19" spans="2:27">
      <c r="B19" s="72" t="s">
        <v>43</v>
      </c>
      <c r="D19" s="72" t="s">
        <v>8</v>
      </c>
      <c r="F19" s="72">
        <f t="shared" si="0"/>
        <v>1.04735883424408E-2</v>
      </c>
      <c r="Q19" s="75"/>
      <c r="R19" s="75"/>
      <c r="S19" s="76"/>
      <c r="T19" s="77"/>
      <c r="W19" t="s">
        <v>44</v>
      </c>
      <c r="Y19" s="72" t="s">
        <v>8</v>
      </c>
      <c r="AA19">
        <f t="shared" si="2"/>
        <v>2.0947176684881601E-2</v>
      </c>
    </row>
    <row r="20" spans="2:27">
      <c r="B20" s="72" t="s">
        <v>45</v>
      </c>
      <c r="D20" s="72" t="s">
        <v>8</v>
      </c>
      <c r="F20" s="72">
        <f t="shared" si="0"/>
        <v>1.04735883424408E-2</v>
      </c>
      <c r="Q20" s="75"/>
      <c r="R20" s="75"/>
      <c r="S20" s="76"/>
      <c r="T20" s="77"/>
      <c r="W20" t="s">
        <v>46</v>
      </c>
      <c r="Y20" s="72" t="s">
        <v>8</v>
      </c>
      <c r="AA20">
        <f t="shared" si="2"/>
        <v>2.0947176684881601E-2</v>
      </c>
    </row>
    <row r="21" spans="2:27">
      <c r="B21" s="72" t="s">
        <v>47</v>
      </c>
      <c r="D21" s="72" t="s">
        <v>8</v>
      </c>
      <c r="F21" s="72">
        <f t="shared" si="0"/>
        <v>1.04735883424408E-2</v>
      </c>
      <c r="Q21" s="75"/>
      <c r="R21" s="75"/>
      <c r="S21" s="76"/>
      <c r="T21" s="77"/>
      <c r="W21" t="s">
        <v>48</v>
      </c>
      <c r="Y21" s="72" t="s">
        <v>8</v>
      </c>
      <c r="AA21">
        <f t="shared" si="2"/>
        <v>2.0947176684881601E-2</v>
      </c>
    </row>
    <row r="22" spans="2:27">
      <c r="B22" s="72" t="s">
        <v>49</v>
      </c>
      <c r="D22" s="72" t="s">
        <v>8</v>
      </c>
      <c r="F22" s="72">
        <f t="shared" si="0"/>
        <v>1.04735883424408E-2</v>
      </c>
      <c r="Q22" s="75"/>
      <c r="R22" s="75"/>
      <c r="S22" s="76"/>
      <c r="T22" s="77"/>
      <c r="W22" t="s">
        <v>50</v>
      </c>
      <c r="Y22" s="72" t="s">
        <v>8</v>
      </c>
      <c r="AA22">
        <f t="shared" si="2"/>
        <v>2.0947176684881601E-2</v>
      </c>
    </row>
    <row r="23" spans="2:27">
      <c r="B23" s="72" t="s">
        <v>51</v>
      </c>
      <c r="D23" s="72" t="s">
        <v>8</v>
      </c>
      <c r="F23" s="72">
        <f t="shared" si="0"/>
        <v>1.04735883424408E-2</v>
      </c>
      <c r="Q23" s="75"/>
      <c r="R23" s="75"/>
      <c r="S23" s="76"/>
      <c r="T23" s="77"/>
      <c r="W23" t="s">
        <v>52</v>
      </c>
      <c r="Y23" s="72" t="s">
        <v>8</v>
      </c>
      <c r="AA23">
        <f t="shared" si="2"/>
        <v>2.0947176684881601E-2</v>
      </c>
    </row>
    <row r="24" spans="2:27">
      <c r="B24" s="72" t="s">
        <v>53</v>
      </c>
      <c r="D24" s="72" t="s">
        <v>8</v>
      </c>
      <c r="F24" s="72">
        <f t="shared" si="0"/>
        <v>1.04735883424408E-2</v>
      </c>
      <c r="Q24" s="75"/>
      <c r="R24" s="75"/>
      <c r="S24" s="76"/>
      <c r="T24" s="77"/>
      <c r="W24" t="s">
        <v>54</v>
      </c>
      <c r="Y24" s="72" t="s">
        <v>8</v>
      </c>
      <c r="AA24">
        <f t="shared" si="2"/>
        <v>2.0947176684881601E-2</v>
      </c>
    </row>
    <row r="25" spans="2:27">
      <c r="B25" s="72" t="s">
        <v>55</v>
      </c>
      <c r="D25" s="72" t="s">
        <v>8</v>
      </c>
      <c r="F25" s="72">
        <f t="shared" si="0"/>
        <v>1.04735883424408E-2</v>
      </c>
      <c r="Q25" s="75"/>
      <c r="R25" s="75"/>
      <c r="S25" s="76"/>
      <c r="T25" s="77"/>
      <c r="W25" t="s">
        <v>56</v>
      </c>
      <c r="Y25" s="72" t="s">
        <v>8</v>
      </c>
      <c r="AA25">
        <f t="shared" si="2"/>
        <v>2.0947176684881601E-2</v>
      </c>
    </row>
    <row r="26" spans="2:27">
      <c r="B26" s="72" t="s">
        <v>57</v>
      </c>
      <c r="D26" s="72" t="s">
        <v>8</v>
      </c>
      <c r="F26" s="72">
        <f t="shared" si="0"/>
        <v>1.04735883424408E-2</v>
      </c>
      <c r="Q26" s="75"/>
      <c r="R26" s="75"/>
      <c r="S26" s="76"/>
      <c r="T26" s="77"/>
      <c r="W26" t="s">
        <v>58</v>
      </c>
      <c r="Y26" s="72" t="s">
        <v>8</v>
      </c>
      <c r="AA26">
        <f t="shared" si="2"/>
        <v>2.0947176684881601E-2</v>
      </c>
    </row>
    <row r="27" spans="2:27">
      <c r="B27" s="72" t="s">
        <v>59</v>
      </c>
      <c r="D27" s="72" t="s">
        <v>8</v>
      </c>
      <c r="F27" s="72">
        <f t="shared" si="0"/>
        <v>1.04735883424408E-2</v>
      </c>
      <c r="Q27" s="75"/>
      <c r="R27" s="75"/>
      <c r="S27" s="76"/>
      <c r="T27" s="77"/>
      <c r="W27" t="s">
        <v>60</v>
      </c>
      <c r="Y27" s="72" t="s">
        <v>8</v>
      </c>
      <c r="AA27">
        <f t="shared" si="2"/>
        <v>2.0947176684881601E-2</v>
      </c>
    </row>
    <row r="28" spans="2:27">
      <c r="B28" s="72" t="s">
        <v>61</v>
      </c>
      <c r="D28" s="72" t="s">
        <v>8</v>
      </c>
      <c r="F28" s="72">
        <f>P5/24</f>
        <v>1.04735883424408E-2</v>
      </c>
      <c r="Q28" s="75"/>
      <c r="R28" s="75"/>
      <c r="S28" s="76"/>
      <c r="T28" s="77"/>
      <c r="W28" t="s">
        <v>62</v>
      </c>
      <c r="Y28" s="72" t="s">
        <v>8</v>
      </c>
      <c r="AA28">
        <f>P6/12</f>
        <v>2.0719489981785098E-2</v>
      </c>
    </row>
    <row r="29" spans="2:27">
      <c r="B29" s="72" t="s">
        <v>63</v>
      </c>
      <c r="D29" s="72" t="s">
        <v>8</v>
      </c>
      <c r="F29" s="72">
        <f>F28</f>
        <v>1.04735883424408E-2</v>
      </c>
      <c r="Q29" s="19"/>
      <c r="R29" s="19"/>
      <c r="S29" s="19"/>
      <c r="T29" s="19"/>
      <c r="W29" t="s">
        <v>64</v>
      </c>
      <c r="Y29" s="72" t="s">
        <v>8</v>
      </c>
      <c r="AA29">
        <f>AA28</f>
        <v>2.0719489981785098E-2</v>
      </c>
    </row>
    <row r="30" spans="2:27">
      <c r="B30" s="72" t="s">
        <v>65</v>
      </c>
      <c r="D30" s="72" t="s">
        <v>8</v>
      </c>
      <c r="F30" s="72">
        <f t="shared" ref="F30:F51" si="3">F29</f>
        <v>1.04735883424408E-2</v>
      </c>
      <c r="Q30" s="19"/>
      <c r="R30" s="19"/>
      <c r="S30" s="19"/>
      <c r="T30" s="19"/>
      <c r="W30" t="s">
        <v>66</v>
      </c>
      <c r="Y30" s="72" t="s">
        <v>8</v>
      </c>
      <c r="AA30">
        <f t="shared" ref="AA30:AA39" si="4">AA29</f>
        <v>2.0719489981785098E-2</v>
      </c>
    </row>
    <row r="31" spans="2:27">
      <c r="B31" s="72" t="s">
        <v>67</v>
      </c>
      <c r="D31" s="72" t="s">
        <v>8</v>
      </c>
      <c r="F31" s="72">
        <f t="shared" si="3"/>
        <v>1.04735883424408E-2</v>
      </c>
      <c r="Q31" s="19"/>
      <c r="R31" s="19"/>
      <c r="S31" s="19"/>
      <c r="T31" s="19"/>
      <c r="W31" t="s">
        <v>68</v>
      </c>
      <c r="Y31" s="72" t="s">
        <v>8</v>
      </c>
      <c r="AA31">
        <f t="shared" si="4"/>
        <v>2.0719489981785098E-2</v>
      </c>
    </row>
    <row r="32" spans="2:27">
      <c r="B32" s="72" t="s">
        <v>69</v>
      </c>
      <c r="D32" s="72" t="s">
        <v>8</v>
      </c>
      <c r="F32" s="72">
        <f t="shared" si="3"/>
        <v>1.04735883424408E-2</v>
      </c>
      <c r="Q32" s="19"/>
      <c r="R32" s="19"/>
      <c r="S32" s="19"/>
      <c r="T32" s="19"/>
      <c r="W32" t="s">
        <v>70</v>
      </c>
      <c r="Y32" s="72" t="s">
        <v>8</v>
      </c>
      <c r="AA32">
        <f t="shared" si="4"/>
        <v>2.0719489981785098E-2</v>
      </c>
    </row>
    <row r="33" spans="2:27">
      <c r="B33" s="72" t="s">
        <v>71</v>
      </c>
      <c r="D33" s="72" t="s">
        <v>8</v>
      </c>
      <c r="F33" s="72">
        <f t="shared" si="3"/>
        <v>1.04735883424408E-2</v>
      </c>
      <c r="Q33" s="19"/>
      <c r="R33" s="19"/>
      <c r="S33" s="19"/>
      <c r="T33" s="19"/>
      <c r="W33" t="s">
        <v>72</v>
      </c>
      <c r="Y33" s="72" t="s">
        <v>8</v>
      </c>
      <c r="AA33">
        <f t="shared" si="4"/>
        <v>2.0719489981785098E-2</v>
      </c>
    </row>
    <row r="34" spans="2:27">
      <c r="B34" s="72" t="s">
        <v>73</v>
      </c>
      <c r="D34" s="72" t="s">
        <v>8</v>
      </c>
      <c r="F34" s="72">
        <f t="shared" si="3"/>
        <v>1.04735883424408E-2</v>
      </c>
      <c r="Q34" s="19"/>
      <c r="R34" s="19"/>
      <c r="S34" s="19"/>
      <c r="T34" s="19"/>
      <c r="W34" t="s">
        <v>74</v>
      </c>
      <c r="Y34" s="72" t="s">
        <v>8</v>
      </c>
      <c r="AA34">
        <f t="shared" si="4"/>
        <v>2.0719489981785098E-2</v>
      </c>
    </row>
    <row r="35" spans="2:27">
      <c r="B35" s="72" t="s">
        <v>75</v>
      </c>
      <c r="D35" s="72" t="s">
        <v>8</v>
      </c>
      <c r="F35" s="72">
        <f t="shared" si="3"/>
        <v>1.04735883424408E-2</v>
      </c>
      <c r="W35" t="s">
        <v>76</v>
      </c>
      <c r="Y35" s="72" t="s">
        <v>8</v>
      </c>
      <c r="AA35">
        <f t="shared" si="4"/>
        <v>2.0719489981785098E-2</v>
      </c>
    </row>
    <row r="36" spans="2:27">
      <c r="B36" s="72" t="s">
        <v>77</v>
      </c>
      <c r="D36" s="72" t="s">
        <v>8</v>
      </c>
      <c r="F36" s="72">
        <f t="shared" si="3"/>
        <v>1.04735883424408E-2</v>
      </c>
      <c r="W36" t="s">
        <v>78</v>
      </c>
      <c r="Y36" s="72" t="s">
        <v>8</v>
      </c>
      <c r="AA36">
        <f t="shared" si="4"/>
        <v>2.0719489981785098E-2</v>
      </c>
    </row>
    <row r="37" spans="2:27">
      <c r="B37" s="72" t="s">
        <v>79</v>
      </c>
      <c r="D37" s="72" t="s">
        <v>8</v>
      </c>
      <c r="F37" s="72">
        <f t="shared" si="3"/>
        <v>1.04735883424408E-2</v>
      </c>
      <c r="W37" t="s">
        <v>80</v>
      </c>
      <c r="Y37" s="72" t="s">
        <v>8</v>
      </c>
      <c r="AA37">
        <f t="shared" si="4"/>
        <v>2.0719489981785098E-2</v>
      </c>
    </row>
    <row r="38" spans="2:27">
      <c r="B38" s="72" t="s">
        <v>81</v>
      </c>
      <c r="D38" s="72" t="s">
        <v>8</v>
      </c>
      <c r="F38" s="72">
        <f t="shared" si="3"/>
        <v>1.04735883424408E-2</v>
      </c>
      <c r="W38" t="s">
        <v>82</v>
      </c>
      <c r="Y38" s="72" t="s">
        <v>8</v>
      </c>
      <c r="AA38">
        <f t="shared" si="4"/>
        <v>2.0719489981785098E-2</v>
      </c>
    </row>
    <row r="39" spans="2:27">
      <c r="B39" s="72" t="s">
        <v>83</v>
      </c>
      <c r="D39" s="72" t="s">
        <v>8</v>
      </c>
      <c r="F39" s="72">
        <f t="shared" si="3"/>
        <v>1.04735883424408E-2</v>
      </c>
      <c r="W39" t="s">
        <v>84</v>
      </c>
      <c r="Y39" s="72" t="s">
        <v>8</v>
      </c>
      <c r="AA39">
        <f t="shared" si="4"/>
        <v>2.0719489981785098E-2</v>
      </c>
    </row>
    <row r="40" spans="2:27">
      <c r="B40" s="72" t="s">
        <v>85</v>
      </c>
      <c r="D40" s="72" t="s">
        <v>8</v>
      </c>
      <c r="F40" s="72">
        <f t="shared" si="3"/>
        <v>1.04735883424408E-2</v>
      </c>
      <c r="W40" t="s">
        <v>86</v>
      </c>
      <c r="Y40" s="72" t="s">
        <v>8</v>
      </c>
      <c r="AA40">
        <f>P7/12</f>
        <v>2.0719489981785098E-2</v>
      </c>
    </row>
    <row r="41" spans="2:27">
      <c r="B41" s="72" t="s">
        <v>87</v>
      </c>
      <c r="D41" s="72" t="s">
        <v>8</v>
      </c>
      <c r="F41" s="72">
        <f t="shared" si="3"/>
        <v>1.04735883424408E-2</v>
      </c>
      <c r="W41" t="s">
        <v>88</v>
      </c>
      <c r="Y41" s="72" t="s">
        <v>8</v>
      </c>
      <c r="AA41">
        <f>AA40</f>
        <v>2.0719489981785098E-2</v>
      </c>
    </row>
    <row r="42" spans="2:27">
      <c r="B42" s="72" t="s">
        <v>89</v>
      </c>
      <c r="D42" s="72" t="s">
        <v>8</v>
      </c>
      <c r="F42" s="72">
        <f t="shared" si="3"/>
        <v>1.04735883424408E-2</v>
      </c>
      <c r="W42" t="s">
        <v>90</v>
      </c>
      <c r="Y42" s="72" t="s">
        <v>8</v>
      </c>
      <c r="AA42">
        <f t="shared" ref="AA42:AA51" si="5">AA41</f>
        <v>2.0719489981785098E-2</v>
      </c>
    </row>
    <row r="43" spans="2:27">
      <c r="B43" s="72" t="s">
        <v>91</v>
      </c>
      <c r="D43" s="72" t="s">
        <v>8</v>
      </c>
      <c r="F43" s="72">
        <f t="shared" si="3"/>
        <v>1.04735883424408E-2</v>
      </c>
      <c r="W43" t="s">
        <v>92</v>
      </c>
      <c r="Y43" s="72" t="s">
        <v>8</v>
      </c>
      <c r="AA43">
        <f t="shared" si="5"/>
        <v>2.0719489981785098E-2</v>
      </c>
    </row>
    <row r="44" spans="2:27">
      <c r="B44" s="72" t="s">
        <v>93</v>
      </c>
      <c r="D44" s="72" t="s">
        <v>8</v>
      </c>
      <c r="F44" s="72">
        <f t="shared" si="3"/>
        <v>1.04735883424408E-2</v>
      </c>
      <c r="W44" t="s">
        <v>94</v>
      </c>
      <c r="Y44" s="72" t="s">
        <v>8</v>
      </c>
      <c r="AA44">
        <f t="shared" si="5"/>
        <v>2.0719489981785098E-2</v>
      </c>
    </row>
    <row r="45" spans="2:27">
      <c r="B45" s="72" t="s">
        <v>95</v>
      </c>
      <c r="D45" s="72" t="s">
        <v>8</v>
      </c>
      <c r="F45" s="72">
        <f t="shared" si="3"/>
        <v>1.04735883424408E-2</v>
      </c>
      <c r="W45" t="s">
        <v>96</v>
      </c>
      <c r="Y45" s="72" t="s">
        <v>8</v>
      </c>
      <c r="AA45">
        <f t="shared" si="5"/>
        <v>2.0719489981785098E-2</v>
      </c>
    </row>
    <row r="46" spans="2:27">
      <c r="B46" s="72" t="s">
        <v>97</v>
      </c>
      <c r="D46" s="72" t="s">
        <v>8</v>
      </c>
      <c r="F46" s="72">
        <f t="shared" si="3"/>
        <v>1.04735883424408E-2</v>
      </c>
      <c r="W46" t="s">
        <v>98</v>
      </c>
      <c r="Y46" s="72" t="s">
        <v>8</v>
      </c>
      <c r="AA46">
        <f t="shared" si="5"/>
        <v>2.0719489981785098E-2</v>
      </c>
    </row>
    <row r="47" spans="2:27">
      <c r="B47" s="72" t="s">
        <v>99</v>
      </c>
      <c r="D47" s="72" t="s">
        <v>8</v>
      </c>
      <c r="F47" s="72">
        <f t="shared" si="3"/>
        <v>1.04735883424408E-2</v>
      </c>
      <c r="W47" t="s">
        <v>100</v>
      </c>
      <c r="Y47" s="72" t="s">
        <v>8</v>
      </c>
      <c r="AA47">
        <f t="shared" si="5"/>
        <v>2.0719489981785098E-2</v>
      </c>
    </row>
    <row r="48" spans="2:27">
      <c r="B48" s="72" t="s">
        <v>101</v>
      </c>
      <c r="D48" s="72" t="s">
        <v>8</v>
      </c>
      <c r="F48" s="72">
        <f t="shared" si="3"/>
        <v>1.04735883424408E-2</v>
      </c>
      <c r="W48" t="s">
        <v>102</v>
      </c>
      <c r="Y48" s="72" t="s">
        <v>8</v>
      </c>
      <c r="AA48">
        <f t="shared" si="5"/>
        <v>2.0719489981785098E-2</v>
      </c>
    </row>
    <row r="49" spans="2:27">
      <c r="B49" s="72" t="s">
        <v>103</v>
      </c>
      <c r="D49" s="72" t="s">
        <v>8</v>
      </c>
      <c r="F49" s="72">
        <f t="shared" si="3"/>
        <v>1.04735883424408E-2</v>
      </c>
      <c r="W49" t="s">
        <v>104</v>
      </c>
      <c r="Y49" s="72" t="s">
        <v>8</v>
      </c>
      <c r="AA49">
        <f t="shared" si="5"/>
        <v>2.0719489981785098E-2</v>
      </c>
    </row>
    <row r="50" spans="2:27">
      <c r="B50" s="72" t="s">
        <v>105</v>
      </c>
      <c r="D50" s="72" t="s">
        <v>8</v>
      </c>
      <c r="F50" s="72">
        <f t="shared" si="3"/>
        <v>1.04735883424408E-2</v>
      </c>
      <c r="W50" t="s">
        <v>106</v>
      </c>
      <c r="Y50" s="72" t="s">
        <v>8</v>
      </c>
      <c r="AA50">
        <f t="shared" si="5"/>
        <v>2.0719489981785098E-2</v>
      </c>
    </row>
    <row r="51" spans="2:27">
      <c r="B51" s="72" t="s">
        <v>107</v>
      </c>
      <c r="D51" s="72" t="s">
        <v>8</v>
      </c>
      <c r="F51" s="72">
        <f t="shared" si="3"/>
        <v>1.04735883424408E-2</v>
      </c>
      <c r="W51" t="s">
        <v>108</v>
      </c>
      <c r="Y51" s="72" t="s">
        <v>8</v>
      </c>
      <c r="AA51">
        <f t="shared" si="5"/>
        <v>2.0719489981785098E-2</v>
      </c>
    </row>
    <row r="52" spans="2:27">
      <c r="B52" s="72" t="s">
        <v>109</v>
      </c>
      <c r="D52" s="72" t="s">
        <v>8</v>
      </c>
      <c r="F52" s="72">
        <f>P6/24</f>
        <v>1.0359744990892501E-2</v>
      </c>
    </row>
    <row r="53" spans="2:27">
      <c r="B53" s="72" t="s">
        <v>110</v>
      </c>
      <c r="D53" s="72" t="s">
        <v>8</v>
      </c>
      <c r="F53" s="72">
        <f>F52</f>
        <v>1.0359744990892501E-2</v>
      </c>
    </row>
    <row r="54" spans="2:27">
      <c r="B54" s="72" t="s">
        <v>111</v>
      </c>
      <c r="D54" s="72" t="s">
        <v>8</v>
      </c>
      <c r="F54" s="72">
        <f t="shared" ref="F54:F75" si="6">F53</f>
        <v>1.0359744990892501E-2</v>
      </c>
    </row>
    <row r="55" spans="2:27">
      <c r="B55" s="72" t="s">
        <v>112</v>
      </c>
      <c r="D55" s="72" t="s">
        <v>8</v>
      </c>
      <c r="F55" s="72">
        <f t="shared" si="6"/>
        <v>1.0359744990892501E-2</v>
      </c>
    </row>
    <row r="56" spans="2:27">
      <c r="B56" s="72" t="s">
        <v>113</v>
      </c>
      <c r="D56" s="72" t="s">
        <v>8</v>
      </c>
      <c r="F56" s="72">
        <f t="shared" si="6"/>
        <v>1.0359744990892501E-2</v>
      </c>
    </row>
    <row r="57" spans="2:27">
      <c r="B57" s="72" t="s">
        <v>114</v>
      </c>
      <c r="D57" s="72" t="s">
        <v>8</v>
      </c>
      <c r="F57" s="72">
        <f t="shared" si="6"/>
        <v>1.0359744990892501E-2</v>
      </c>
    </row>
    <row r="58" spans="2:27">
      <c r="B58" s="72" t="s">
        <v>115</v>
      </c>
      <c r="D58" s="72" t="s">
        <v>8</v>
      </c>
      <c r="F58" s="72">
        <f t="shared" si="6"/>
        <v>1.0359744990892501E-2</v>
      </c>
    </row>
    <row r="59" spans="2:27">
      <c r="B59" s="72" t="s">
        <v>116</v>
      </c>
      <c r="D59" s="72" t="s">
        <v>8</v>
      </c>
      <c r="F59" s="72">
        <f t="shared" si="6"/>
        <v>1.0359744990892501E-2</v>
      </c>
    </row>
    <row r="60" spans="2:27">
      <c r="B60" s="72" t="s">
        <v>117</v>
      </c>
      <c r="D60" s="72" t="s">
        <v>8</v>
      </c>
      <c r="F60" s="72">
        <f t="shared" si="6"/>
        <v>1.0359744990892501E-2</v>
      </c>
    </row>
    <row r="61" spans="2:27">
      <c r="B61" s="72" t="s">
        <v>118</v>
      </c>
      <c r="D61" s="72" t="s">
        <v>8</v>
      </c>
      <c r="F61" s="72">
        <f t="shared" si="6"/>
        <v>1.0359744990892501E-2</v>
      </c>
    </row>
    <row r="62" spans="2:27">
      <c r="B62" s="72" t="s">
        <v>119</v>
      </c>
      <c r="D62" s="72" t="s">
        <v>8</v>
      </c>
      <c r="F62" s="72">
        <f t="shared" si="6"/>
        <v>1.0359744990892501E-2</v>
      </c>
    </row>
    <row r="63" spans="2:27">
      <c r="B63" s="72" t="s">
        <v>120</v>
      </c>
      <c r="D63" s="72" t="s">
        <v>8</v>
      </c>
      <c r="F63" s="72">
        <f t="shared" si="6"/>
        <v>1.0359744990892501E-2</v>
      </c>
    </row>
    <row r="64" spans="2:27">
      <c r="B64" s="72" t="s">
        <v>121</v>
      </c>
      <c r="D64" s="72" t="s">
        <v>8</v>
      </c>
      <c r="F64" s="72">
        <f t="shared" si="6"/>
        <v>1.0359744990892501E-2</v>
      </c>
    </row>
    <row r="65" spans="2:6">
      <c r="B65" s="72" t="s">
        <v>122</v>
      </c>
      <c r="D65" s="72" t="s">
        <v>8</v>
      </c>
      <c r="F65" s="72">
        <f t="shared" si="6"/>
        <v>1.0359744990892501E-2</v>
      </c>
    </row>
    <row r="66" spans="2:6">
      <c r="B66" s="72" t="s">
        <v>123</v>
      </c>
      <c r="D66" s="72" t="s">
        <v>8</v>
      </c>
      <c r="F66" s="72">
        <f t="shared" si="6"/>
        <v>1.0359744990892501E-2</v>
      </c>
    </row>
    <row r="67" spans="2:6">
      <c r="B67" s="72" t="s">
        <v>124</v>
      </c>
      <c r="D67" s="72" t="s">
        <v>8</v>
      </c>
      <c r="F67" s="72">
        <f t="shared" si="6"/>
        <v>1.0359744990892501E-2</v>
      </c>
    </row>
    <row r="68" spans="2:6">
      <c r="B68" s="72" t="s">
        <v>125</v>
      </c>
      <c r="D68" s="72" t="s">
        <v>8</v>
      </c>
      <c r="F68" s="72">
        <f t="shared" si="6"/>
        <v>1.0359744990892501E-2</v>
      </c>
    </row>
    <row r="69" spans="2:6">
      <c r="B69" s="72" t="s">
        <v>126</v>
      </c>
      <c r="D69" s="72" t="s">
        <v>8</v>
      </c>
      <c r="F69" s="72">
        <f t="shared" si="6"/>
        <v>1.0359744990892501E-2</v>
      </c>
    </row>
    <row r="70" spans="2:6">
      <c r="B70" s="72" t="s">
        <v>127</v>
      </c>
      <c r="D70" s="72" t="s">
        <v>8</v>
      </c>
      <c r="F70" s="72">
        <f t="shared" si="6"/>
        <v>1.0359744990892501E-2</v>
      </c>
    </row>
    <row r="71" spans="2:6">
      <c r="B71" s="72" t="s">
        <v>128</v>
      </c>
      <c r="D71" s="72" t="s">
        <v>8</v>
      </c>
      <c r="F71" s="72">
        <f t="shared" si="6"/>
        <v>1.0359744990892501E-2</v>
      </c>
    </row>
    <row r="72" spans="2:6">
      <c r="B72" s="72" t="s">
        <v>129</v>
      </c>
      <c r="D72" s="72" t="s">
        <v>8</v>
      </c>
      <c r="F72" s="72">
        <f t="shared" si="6"/>
        <v>1.0359744990892501E-2</v>
      </c>
    </row>
    <row r="73" spans="2:6">
      <c r="B73" s="72" t="s">
        <v>130</v>
      </c>
      <c r="D73" s="72" t="s">
        <v>8</v>
      </c>
      <c r="F73" s="72">
        <f t="shared" si="6"/>
        <v>1.0359744990892501E-2</v>
      </c>
    </row>
    <row r="74" spans="2:6">
      <c r="B74" s="72" t="s">
        <v>131</v>
      </c>
      <c r="D74" s="72" t="s">
        <v>8</v>
      </c>
      <c r="F74" s="72">
        <f t="shared" si="6"/>
        <v>1.0359744990892501E-2</v>
      </c>
    </row>
    <row r="75" spans="2:6">
      <c r="B75" s="72" t="s">
        <v>132</v>
      </c>
      <c r="D75" s="72" t="s">
        <v>8</v>
      </c>
      <c r="F75" s="72">
        <f t="shared" si="6"/>
        <v>1.0359744990892501E-2</v>
      </c>
    </row>
    <row r="76" spans="2:6">
      <c r="B76" s="72" t="s">
        <v>133</v>
      </c>
      <c r="D76" s="72" t="s">
        <v>8</v>
      </c>
      <c r="F76" s="72">
        <f>P7/24</f>
        <v>1.0359744990892501E-2</v>
      </c>
    </row>
    <row r="77" spans="2:6">
      <c r="B77" s="72" t="s">
        <v>134</v>
      </c>
      <c r="D77" s="72" t="s">
        <v>8</v>
      </c>
      <c r="F77" s="72">
        <f>F76</f>
        <v>1.0359744990892501E-2</v>
      </c>
    </row>
    <row r="78" spans="2:6">
      <c r="B78" s="72" t="s">
        <v>135</v>
      </c>
      <c r="D78" s="72" t="s">
        <v>8</v>
      </c>
      <c r="F78" s="72">
        <f t="shared" ref="F78:F99" si="7">F77</f>
        <v>1.0359744990892501E-2</v>
      </c>
    </row>
    <row r="79" spans="2:6">
      <c r="B79" s="72" t="s">
        <v>136</v>
      </c>
      <c r="D79" s="72" t="s">
        <v>8</v>
      </c>
      <c r="F79" s="72">
        <f t="shared" si="7"/>
        <v>1.0359744990892501E-2</v>
      </c>
    </row>
    <row r="80" spans="2:6">
      <c r="B80" s="72" t="s">
        <v>137</v>
      </c>
      <c r="D80" s="72" t="s">
        <v>8</v>
      </c>
      <c r="F80" s="72">
        <f t="shared" si="7"/>
        <v>1.0359744990892501E-2</v>
      </c>
    </row>
    <row r="81" spans="2:6">
      <c r="B81" s="72" t="s">
        <v>138</v>
      </c>
      <c r="D81" s="72" t="s">
        <v>8</v>
      </c>
      <c r="F81" s="72">
        <f t="shared" si="7"/>
        <v>1.0359744990892501E-2</v>
      </c>
    </row>
    <row r="82" spans="2:6">
      <c r="B82" s="72" t="s">
        <v>139</v>
      </c>
      <c r="D82" s="72" t="s">
        <v>8</v>
      </c>
      <c r="F82" s="72">
        <f t="shared" si="7"/>
        <v>1.0359744990892501E-2</v>
      </c>
    </row>
    <row r="83" spans="2:6">
      <c r="B83" s="72" t="s">
        <v>140</v>
      </c>
      <c r="D83" s="72" t="s">
        <v>8</v>
      </c>
      <c r="F83" s="72">
        <f t="shared" si="7"/>
        <v>1.0359744990892501E-2</v>
      </c>
    </row>
    <row r="84" spans="2:6">
      <c r="B84" s="72" t="s">
        <v>141</v>
      </c>
      <c r="D84" s="72" t="s">
        <v>8</v>
      </c>
      <c r="F84" s="72">
        <f t="shared" si="7"/>
        <v>1.0359744990892501E-2</v>
      </c>
    </row>
    <row r="85" spans="2:6">
      <c r="B85" s="72" t="s">
        <v>142</v>
      </c>
      <c r="D85" s="72" t="s">
        <v>8</v>
      </c>
      <c r="F85" s="72">
        <f t="shared" si="7"/>
        <v>1.0359744990892501E-2</v>
      </c>
    </row>
    <row r="86" spans="2:6">
      <c r="B86" s="72" t="s">
        <v>143</v>
      </c>
      <c r="D86" s="72" t="s">
        <v>8</v>
      </c>
      <c r="F86" s="72">
        <f t="shared" si="7"/>
        <v>1.0359744990892501E-2</v>
      </c>
    </row>
    <row r="87" spans="2:6">
      <c r="B87" s="72" t="s">
        <v>144</v>
      </c>
      <c r="D87" s="72" t="s">
        <v>8</v>
      </c>
      <c r="F87" s="72">
        <f t="shared" si="7"/>
        <v>1.0359744990892501E-2</v>
      </c>
    </row>
    <row r="88" spans="2:6">
      <c r="B88" s="72" t="s">
        <v>145</v>
      </c>
      <c r="D88" s="72" t="s">
        <v>8</v>
      </c>
      <c r="F88" s="72">
        <f t="shared" si="7"/>
        <v>1.0359744990892501E-2</v>
      </c>
    </row>
    <row r="89" spans="2:6">
      <c r="B89" s="72" t="s">
        <v>146</v>
      </c>
      <c r="D89" s="72" t="s">
        <v>8</v>
      </c>
      <c r="F89" s="72">
        <f t="shared" si="7"/>
        <v>1.0359744990892501E-2</v>
      </c>
    </row>
    <row r="90" spans="2:6">
      <c r="B90" s="72" t="s">
        <v>147</v>
      </c>
      <c r="D90" s="72" t="s">
        <v>8</v>
      </c>
      <c r="F90" s="72">
        <f t="shared" si="7"/>
        <v>1.0359744990892501E-2</v>
      </c>
    </row>
    <row r="91" spans="2:6">
      <c r="B91" s="72" t="s">
        <v>148</v>
      </c>
      <c r="D91" s="72" t="s">
        <v>8</v>
      </c>
      <c r="F91" s="72">
        <f t="shared" si="7"/>
        <v>1.0359744990892501E-2</v>
      </c>
    </row>
    <row r="92" spans="2:6">
      <c r="B92" s="72" t="s">
        <v>149</v>
      </c>
      <c r="D92" s="72" t="s">
        <v>8</v>
      </c>
      <c r="F92" s="72">
        <f t="shared" si="7"/>
        <v>1.0359744990892501E-2</v>
      </c>
    </row>
    <row r="93" spans="2:6">
      <c r="B93" s="72" t="s">
        <v>150</v>
      </c>
      <c r="D93" s="72" t="s">
        <v>8</v>
      </c>
      <c r="F93" s="72">
        <f t="shared" si="7"/>
        <v>1.0359744990892501E-2</v>
      </c>
    </row>
    <row r="94" spans="2:6">
      <c r="B94" s="72" t="s">
        <v>151</v>
      </c>
      <c r="D94" s="72" t="s">
        <v>8</v>
      </c>
      <c r="F94" s="72">
        <f t="shared" si="7"/>
        <v>1.0359744990892501E-2</v>
      </c>
    </row>
    <row r="95" spans="2:6">
      <c r="B95" s="72" t="s">
        <v>152</v>
      </c>
      <c r="D95" s="72" t="s">
        <v>8</v>
      </c>
      <c r="F95" s="72">
        <f t="shared" si="7"/>
        <v>1.0359744990892501E-2</v>
      </c>
    </row>
    <row r="96" spans="2:6">
      <c r="B96" s="72" t="s">
        <v>153</v>
      </c>
      <c r="D96" s="72" t="s">
        <v>8</v>
      </c>
      <c r="F96" s="72">
        <f t="shared" si="7"/>
        <v>1.0359744990892501E-2</v>
      </c>
    </row>
    <row r="97" spans="2:6">
      <c r="B97" s="72" t="s">
        <v>154</v>
      </c>
      <c r="D97" s="72" t="s">
        <v>8</v>
      </c>
      <c r="F97" s="72">
        <f t="shared" si="7"/>
        <v>1.0359744990892501E-2</v>
      </c>
    </row>
    <row r="98" spans="2:6">
      <c r="B98" s="72" t="s">
        <v>155</v>
      </c>
      <c r="D98" s="72" t="s">
        <v>8</v>
      </c>
      <c r="F98" s="72">
        <f t="shared" si="7"/>
        <v>1.0359744990892501E-2</v>
      </c>
    </row>
    <row r="99" spans="2:6">
      <c r="B99" s="72" t="s">
        <v>156</v>
      </c>
      <c r="D99" s="72" t="s">
        <v>8</v>
      </c>
      <c r="F99" s="72">
        <f t="shared" si="7"/>
        <v>1.0359744990892501E-2</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E3:AQ37"/>
  <sheetViews>
    <sheetView zoomScale="70" zoomScaleNormal="70" workbookViewId="0">
      <selection activeCell="O26" sqref="O26"/>
    </sheetView>
  </sheetViews>
  <sheetFormatPr defaultColWidth="8.7265625" defaultRowHeight="12.5"/>
  <cols>
    <col min="11" max="11" width="24.1796875" customWidth="1"/>
    <col min="12" max="18" width="12.81640625"/>
    <col min="20" max="20" width="14.6328125" customWidth="1"/>
    <col min="29" max="29" width="21.36328125" customWidth="1"/>
    <col min="30" max="38" width="12.81640625"/>
    <col min="41" max="43" width="12.81640625"/>
  </cols>
  <sheetData>
    <row r="3" spans="5:43">
      <c r="F3" s="7"/>
    </row>
    <row r="5" spans="5:43">
      <c r="G5" s="7"/>
      <c r="H5" s="7"/>
      <c r="I5" s="13"/>
      <c r="J5" s="7"/>
      <c r="K5" s="7"/>
      <c r="L5" s="7"/>
      <c r="T5" s="17"/>
      <c r="U5" s="17"/>
      <c r="V5" s="17"/>
      <c r="W5" s="17"/>
      <c r="X5" s="17"/>
      <c r="Y5" s="17"/>
      <c r="Z5" s="17"/>
      <c r="AA5" s="17"/>
      <c r="AO5" t="s">
        <v>549</v>
      </c>
      <c r="AP5" t="s">
        <v>550</v>
      </c>
      <c r="AQ5" t="s">
        <v>551</v>
      </c>
    </row>
    <row r="6" spans="5:43" ht="14.5">
      <c r="E6" s="7"/>
      <c r="F6" s="7" t="s">
        <v>2</v>
      </c>
      <c r="G6" s="7" t="s">
        <v>3</v>
      </c>
      <c r="H6" s="7" t="s">
        <v>4</v>
      </c>
      <c r="I6" s="13" t="s">
        <v>221</v>
      </c>
      <c r="J6" s="14" t="s">
        <v>222</v>
      </c>
      <c r="K6" s="7" t="s">
        <v>180</v>
      </c>
      <c r="L6" s="7" t="str">
        <f>AD20</f>
        <v>AL</v>
      </c>
      <c r="M6" s="7" t="str">
        <f t="shared" ref="M6:R6" si="0">AE20</f>
        <v>BC</v>
      </c>
      <c r="N6" s="7" t="str">
        <f t="shared" si="0"/>
        <v>MA</v>
      </c>
      <c r="O6" s="7" t="str">
        <f t="shared" si="0"/>
        <v>AT</v>
      </c>
      <c r="P6" s="7" t="str">
        <f t="shared" si="0"/>
        <v>ON</v>
      </c>
      <c r="Q6" s="7" t="str">
        <f t="shared" si="0"/>
        <v>QU</v>
      </c>
      <c r="R6" s="7" t="str">
        <f t="shared" si="0"/>
        <v>SA</v>
      </c>
      <c r="T6" s="17"/>
      <c r="U6" s="17"/>
      <c r="V6" s="17"/>
      <c r="W6" s="17"/>
      <c r="X6" s="17"/>
      <c r="Y6" s="17"/>
      <c r="Z6" s="17"/>
      <c r="AA6" s="17"/>
      <c r="AD6" t="s">
        <v>172</v>
      </c>
      <c r="AE6" t="s">
        <v>173</v>
      </c>
      <c r="AF6" t="s">
        <v>170</v>
      </c>
      <c r="AG6" s="78" t="s">
        <v>167</v>
      </c>
      <c r="AH6" s="78"/>
      <c r="AI6" s="78"/>
      <c r="AJ6" s="78"/>
      <c r="AK6" t="s">
        <v>169</v>
      </c>
      <c r="AL6" t="s">
        <v>168</v>
      </c>
      <c r="AM6" t="s">
        <v>171</v>
      </c>
    </row>
    <row r="7" spans="5:43" ht="14.5">
      <c r="E7" s="10"/>
      <c r="F7" s="7" t="s">
        <v>166</v>
      </c>
      <c r="G7" s="11" t="s">
        <v>552</v>
      </c>
      <c r="H7" s="12" t="s">
        <v>553</v>
      </c>
      <c r="I7" s="13"/>
      <c r="J7" s="15"/>
      <c r="K7" t="str">
        <f>AC21</f>
        <v>ELCWOO00</v>
      </c>
      <c r="L7">
        <f t="shared" ref="L7:R7" si="1">AD21</f>
        <v>5.1400212969599997</v>
      </c>
      <c r="M7">
        <f t="shared" si="1"/>
        <v>11.334088240580201</v>
      </c>
      <c r="N7">
        <f t="shared" si="1"/>
        <v>0.28764000000000001</v>
      </c>
      <c r="O7">
        <f t="shared" si="1"/>
        <v>2.9606086767240001</v>
      </c>
      <c r="P7">
        <f t="shared" si="1"/>
        <v>3.96</v>
      </c>
      <c r="Q7">
        <f t="shared" si="1"/>
        <v>4.7138737356</v>
      </c>
      <c r="R7">
        <f t="shared" si="1"/>
        <v>0.39330210708000002</v>
      </c>
      <c r="T7" s="17"/>
      <c r="U7" s="17"/>
      <c r="V7" s="17"/>
      <c r="W7" s="17"/>
      <c r="X7" s="17"/>
      <c r="Y7" s="17"/>
      <c r="Z7" s="17"/>
      <c r="AA7" s="17"/>
      <c r="AC7" s="22" t="s">
        <v>554</v>
      </c>
      <c r="AD7" s="22">
        <v>1784.729617</v>
      </c>
      <c r="AE7" s="22">
        <v>3935.203094</v>
      </c>
      <c r="AF7" s="22">
        <v>79.900000000000006</v>
      </c>
      <c r="AG7" s="22">
        <v>561.54960000000005</v>
      </c>
      <c r="AI7" s="22">
        <v>259.3270938</v>
      </c>
      <c r="AJ7" s="22">
        <v>1.51460529</v>
      </c>
      <c r="AK7" s="22">
        <v>1100</v>
      </c>
      <c r="AL7" s="22">
        <v>1309.409371</v>
      </c>
      <c r="AM7" s="22">
        <v>109.2505853</v>
      </c>
      <c r="AO7" s="22">
        <v>0.244211757</v>
      </c>
    </row>
    <row r="8" spans="5:43" ht="14.5">
      <c r="F8" t="str">
        <f t="shared" ref="F8:H8" si="2">F7</f>
        <v>UP</v>
      </c>
      <c r="G8" t="str">
        <f t="shared" si="2"/>
        <v>ACT_BND</v>
      </c>
      <c r="H8" t="str">
        <f t="shared" si="2"/>
        <v>2020</v>
      </c>
      <c r="J8" s="16"/>
      <c r="K8" t="str">
        <f t="shared" ref="K8:K16" si="3">AC22</f>
        <v>ELCGEO00</v>
      </c>
      <c r="L8">
        <f t="shared" ref="L8:R8" si="4">AD22</f>
        <v>1.2850053242399999</v>
      </c>
      <c r="M8">
        <f t="shared" si="4"/>
        <v>2.8335220601450399</v>
      </c>
      <c r="N8">
        <f t="shared" si="4"/>
        <v>7.1910000000000002E-2</v>
      </c>
      <c r="O8">
        <f t="shared" si="4"/>
        <v>0.74015216918100002</v>
      </c>
      <c r="P8">
        <f t="shared" si="4"/>
        <v>0.99</v>
      </c>
      <c r="Q8">
        <f t="shared" si="4"/>
        <v>1.1784684339</v>
      </c>
      <c r="R8">
        <f t="shared" si="4"/>
        <v>9.8325526770000005E-2</v>
      </c>
      <c r="T8" s="17"/>
      <c r="U8" s="21"/>
      <c r="V8" s="17"/>
      <c r="W8" s="17"/>
      <c r="X8" s="17"/>
      <c r="Y8" s="17"/>
      <c r="Z8" s="17"/>
      <c r="AA8" s="17"/>
      <c r="AC8" s="22" t="s">
        <v>555</v>
      </c>
      <c r="AD8" s="22">
        <v>28140.70924</v>
      </c>
      <c r="AE8">
        <v>0</v>
      </c>
      <c r="AF8">
        <v>0</v>
      </c>
      <c r="AG8" s="22">
        <v>1171.1784909999999</v>
      </c>
      <c r="AI8" s="22">
        <v>4432.6356509999996</v>
      </c>
      <c r="AM8" s="22">
        <v>8169.1426090000004</v>
      </c>
    </row>
    <row r="9" spans="5:43" ht="14.5">
      <c r="F9" t="s">
        <v>165</v>
      </c>
      <c r="J9" s="17"/>
      <c r="K9" t="str">
        <f t="shared" si="3"/>
        <v>*</v>
      </c>
      <c r="L9">
        <f t="shared" ref="L9:R9" si="5">AD23</f>
        <v>0</v>
      </c>
      <c r="M9">
        <f t="shared" si="5"/>
        <v>0</v>
      </c>
      <c r="N9">
        <f t="shared" si="5"/>
        <v>0</v>
      </c>
      <c r="O9">
        <f t="shared" si="5"/>
        <v>0</v>
      </c>
      <c r="P9">
        <f t="shared" si="5"/>
        <v>0</v>
      </c>
      <c r="Q9">
        <f t="shared" si="5"/>
        <v>0</v>
      </c>
      <c r="R9">
        <f t="shared" si="5"/>
        <v>0</v>
      </c>
      <c r="T9" s="17"/>
      <c r="U9" s="17"/>
      <c r="V9" s="17"/>
      <c r="W9" s="17"/>
      <c r="X9" s="17"/>
      <c r="Y9" s="17"/>
      <c r="Z9" s="17"/>
      <c r="AA9" s="17"/>
      <c r="AC9" s="22" t="s">
        <v>556</v>
      </c>
      <c r="AD9" s="22">
        <v>2431.0749780000001</v>
      </c>
      <c r="AE9" s="22">
        <v>63813.674059999998</v>
      </c>
      <c r="AF9" s="22">
        <v>36141.964489999998</v>
      </c>
      <c r="AG9" s="22">
        <v>2571.9901829999999</v>
      </c>
      <c r="AH9" s="22">
        <v>38146.827989999998</v>
      </c>
      <c r="AI9" s="22">
        <v>756.13961110000002</v>
      </c>
      <c r="AK9" s="22">
        <v>39004.975879999998</v>
      </c>
      <c r="AL9" s="22">
        <v>194227.42170000001</v>
      </c>
      <c r="AM9" s="22">
        <v>3389.1671649999998</v>
      </c>
      <c r="AO9" s="22">
        <v>438.40840689999999</v>
      </c>
      <c r="AQ9" s="22">
        <v>247.6397345</v>
      </c>
    </row>
    <row r="10" spans="5:43" ht="14.5">
      <c r="F10" t="str">
        <f t="shared" ref="F10:H10" si="6">F8</f>
        <v>UP</v>
      </c>
      <c r="G10" t="str">
        <f t="shared" si="6"/>
        <v>ACT_BND</v>
      </c>
      <c r="H10" t="str">
        <f t="shared" si="6"/>
        <v>2020</v>
      </c>
      <c r="J10" s="18"/>
      <c r="K10" t="str">
        <f t="shared" si="3"/>
        <v>ELCHYD00</v>
      </c>
      <c r="L10">
        <f t="shared" ref="L10:R10" si="7">AD24</f>
        <v>8.7518699208000008</v>
      </c>
      <c r="M10">
        <f t="shared" si="7"/>
        <v>232.19899992504</v>
      </c>
      <c r="N10">
        <f t="shared" si="7"/>
        <v>130.11107216400001</v>
      </c>
      <c r="O10">
        <f t="shared" si="7"/>
        <v>149.30984802276001</v>
      </c>
      <c r="P10">
        <f t="shared" si="7"/>
        <v>140.41791316800001</v>
      </c>
      <c r="Q10">
        <f t="shared" si="7"/>
        <v>699.21871811999995</v>
      </c>
      <c r="R10">
        <f t="shared" si="7"/>
        <v>12.201001794</v>
      </c>
      <c r="T10" s="17"/>
      <c r="U10" s="17"/>
      <c r="V10" s="17"/>
      <c r="W10" s="17"/>
      <c r="X10" s="17"/>
      <c r="Y10" s="17"/>
      <c r="Z10" s="17"/>
      <c r="AA10" s="17"/>
      <c r="AC10" s="22" t="s">
        <v>557</v>
      </c>
      <c r="AD10" s="22">
        <v>41400.150229999999</v>
      </c>
      <c r="AE10" s="22">
        <v>1171.403262</v>
      </c>
      <c r="AF10" s="22">
        <v>20.925940740000001</v>
      </c>
      <c r="AG10" s="22">
        <v>1347.3909619999999</v>
      </c>
      <c r="AH10" s="22">
        <v>250.40585609999999</v>
      </c>
      <c r="AI10" s="22">
        <v>1663.491806</v>
      </c>
      <c r="AK10" s="22">
        <v>11039.355750000001</v>
      </c>
      <c r="AL10" s="22">
        <v>86.550978880000002</v>
      </c>
      <c r="AM10" s="22">
        <v>10914.031070000001</v>
      </c>
      <c r="AO10" s="22">
        <v>63.615561929999998</v>
      </c>
      <c r="AQ10" s="22">
        <v>80.177873539999993</v>
      </c>
    </row>
    <row r="11" spans="5:43" ht="14.5">
      <c r="F11" t="str">
        <f t="shared" ref="F11:H11" si="8">F10</f>
        <v>UP</v>
      </c>
      <c r="G11" t="str">
        <f t="shared" si="8"/>
        <v>ACT_BND</v>
      </c>
      <c r="H11" t="str">
        <f t="shared" si="8"/>
        <v>2020</v>
      </c>
      <c r="J11" s="17"/>
      <c r="K11" t="str">
        <f t="shared" si="3"/>
        <v>ELCTID00</v>
      </c>
      <c r="L11">
        <f t="shared" ref="L11:R11" si="9">AD25</f>
        <v>8.7518699207999998E-2</v>
      </c>
      <c r="M11">
        <f t="shared" si="9"/>
        <v>2.3219899992504001</v>
      </c>
      <c r="N11">
        <f t="shared" si="9"/>
        <v>1.30111072164</v>
      </c>
      <c r="O11">
        <f t="shared" si="9"/>
        <v>1.4930984802275999</v>
      </c>
      <c r="P11">
        <f t="shared" si="9"/>
        <v>1.4041791316800001</v>
      </c>
      <c r="Q11">
        <f t="shared" si="9"/>
        <v>6.9921871812000003</v>
      </c>
      <c r="R11">
        <f t="shared" si="9"/>
        <v>0.12201001794000001</v>
      </c>
      <c r="T11" s="17"/>
      <c r="U11" s="17"/>
      <c r="V11" s="17"/>
      <c r="W11" s="17"/>
      <c r="X11" s="17"/>
      <c r="Y11" s="17"/>
      <c r="Z11" s="17"/>
      <c r="AA11" s="17"/>
      <c r="AC11" s="22" t="s">
        <v>558</v>
      </c>
      <c r="AD11" s="22">
        <v>15.6585</v>
      </c>
      <c r="AE11" s="22">
        <v>74.237638009999998</v>
      </c>
      <c r="AF11" s="22">
        <v>16.412669000000001</v>
      </c>
      <c r="AG11" s="22">
        <v>40.706376069999997</v>
      </c>
      <c r="AH11" s="22">
        <v>868.53144999999995</v>
      </c>
      <c r="AI11" s="22">
        <v>35</v>
      </c>
      <c r="AJ11" s="22">
        <v>4.5434200000000002</v>
      </c>
      <c r="AK11" s="22">
        <v>85.072739999999996</v>
      </c>
      <c r="AL11" s="22">
        <v>556.76228000000003</v>
      </c>
      <c r="AM11" s="22">
        <v>1.0196639999999999</v>
      </c>
      <c r="AO11" s="22">
        <v>75.331620000000001</v>
      </c>
      <c r="AP11" s="22">
        <v>250.02739389999999</v>
      </c>
      <c r="AQ11" s="22">
        <v>35.093705470000003</v>
      </c>
    </row>
    <row r="12" spans="5:43" ht="14.5">
      <c r="F12" t="str">
        <f t="shared" ref="F12:H12" si="10">F11</f>
        <v>UP</v>
      </c>
      <c r="G12" t="str">
        <f t="shared" si="10"/>
        <v>ACT_BND</v>
      </c>
      <c r="H12" t="str">
        <f t="shared" si="10"/>
        <v>2020</v>
      </c>
      <c r="J12" s="18"/>
      <c r="K12" t="str">
        <f t="shared" si="3"/>
        <v>ELCGAS00</v>
      </c>
      <c r="L12">
        <f t="shared" ref="L12:R12" si="11">AD26</f>
        <v>149.04054082799999</v>
      </c>
      <c r="M12">
        <f t="shared" si="11"/>
        <v>4.7347081108919999</v>
      </c>
      <c r="N12">
        <f t="shared" si="11"/>
        <v>7.5333386663999996E-2</v>
      </c>
      <c r="O12">
        <f t="shared" si="11"/>
        <v>11.74063904676</v>
      </c>
      <c r="P12">
        <f t="shared" si="11"/>
        <v>39.741680700000003</v>
      </c>
      <c r="Q12">
        <f t="shared" si="11"/>
        <v>0.31158352396799999</v>
      </c>
      <c r="R12">
        <f t="shared" si="11"/>
        <v>39.290511852000002</v>
      </c>
      <c r="T12" s="17"/>
      <c r="U12" s="17"/>
      <c r="V12" s="17"/>
      <c r="W12" s="17"/>
      <c r="X12" s="17"/>
      <c r="Y12" s="17"/>
      <c r="Z12" s="17"/>
      <c r="AA12" s="17"/>
      <c r="AC12" s="22" t="s">
        <v>543</v>
      </c>
      <c r="AD12" s="22">
        <v>178.1215243</v>
      </c>
      <c r="AE12" s="22">
        <v>26.837610860000002</v>
      </c>
      <c r="AF12" s="22">
        <v>8.3501610579999994</v>
      </c>
      <c r="AG12" s="22">
        <v>1.6542973759999999</v>
      </c>
      <c r="AH12" s="22">
        <v>1.1688782929999999</v>
      </c>
      <c r="AI12" s="22">
        <v>1.8651685010000001</v>
      </c>
      <c r="AJ12" s="22">
        <v>0.67803740899999998</v>
      </c>
      <c r="AK12" s="22">
        <v>5636.1996079999999</v>
      </c>
      <c r="AL12" s="22">
        <v>30.53453094</v>
      </c>
      <c r="AM12" s="22">
        <v>32.029300139999997</v>
      </c>
      <c r="AO12" s="22">
        <v>0.121926715</v>
      </c>
      <c r="AP12" s="22">
        <v>0.56048297300000005</v>
      </c>
      <c r="AQ12" s="22">
        <v>1.778611344</v>
      </c>
    </row>
    <row r="13" spans="5:43" ht="14.5">
      <c r="F13" t="str">
        <f t="shared" ref="F13:H13" si="12">F12</f>
        <v>UP</v>
      </c>
      <c r="G13" t="str">
        <f t="shared" si="12"/>
        <v>ACT_BND</v>
      </c>
      <c r="H13" t="str">
        <f t="shared" si="12"/>
        <v>2020</v>
      </c>
      <c r="J13" s="19"/>
      <c r="K13" t="str">
        <f t="shared" si="3"/>
        <v>ELCHFO00</v>
      </c>
      <c r="L13">
        <f t="shared" ref="L13:R13" si="13">AD27</f>
        <v>5.63706E-2</v>
      </c>
      <c r="M13">
        <f t="shared" si="13"/>
        <v>1.5648852865680001</v>
      </c>
      <c r="N13">
        <f t="shared" si="13"/>
        <v>5.9085608400000003E-2</v>
      </c>
      <c r="O13">
        <f t="shared" si="13"/>
        <v>3.4156124858519998</v>
      </c>
      <c r="P13">
        <f t="shared" si="13"/>
        <v>0.30626186399999999</v>
      </c>
      <c r="Q13">
        <f t="shared" si="13"/>
        <v>2.004344208</v>
      </c>
      <c r="R13">
        <f t="shared" si="13"/>
        <v>3.6707903999999999E-3</v>
      </c>
      <c r="T13" s="17"/>
      <c r="U13" s="17"/>
      <c r="V13" s="17"/>
      <c r="W13" s="17"/>
      <c r="X13" s="17"/>
      <c r="Y13" s="17"/>
      <c r="Z13" s="17"/>
      <c r="AA13" s="17"/>
      <c r="AC13" s="22" t="s">
        <v>559</v>
      </c>
      <c r="AD13" s="22">
        <v>0</v>
      </c>
      <c r="AE13" s="22">
        <v>0</v>
      </c>
      <c r="AF13" s="22">
        <v>0</v>
      </c>
      <c r="AG13" s="22">
        <v>4800.4790730000004</v>
      </c>
      <c r="AJ13" s="22">
        <v>0</v>
      </c>
      <c r="AK13" s="22">
        <v>87845.325440000001</v>
      </c>
      <c r="AL13" s="22">
        <v>0</v>
      </c>
      <c r="AM13" s="22">
        <v>0</v>
      </c>
    </row>
    <row r="14" spans="5:43" ht="14.5">
      <c r="F14" t="str">
        <f t="shared" ref="F14:H14" si="14">F13</f>
        <v>UP</v>
      </c>
      <c r="G14" t="str">
        <f t="shared" si="14"/>
        <v>ACT_BND</v>
      </c>
      <c r="H14" t="str">
        <f t="shared" si="14"/>
        <v>2020</v>
      </c>
      <c r="J14" s="19"/>
      <c r="K14" t="str">
        <f t="shared" si="3"/>
        <v>ELCSOL00</v>
      </c>
      <c r="L14">
        <f t="shared" ref="L14:R14" si="15">AD28</f>
        <v>0.64123748747999998</v>
      </c>
      <c r="M14">
        <f t="shared" si="15"/>
        <v>0.1054750748112</v>
      </c>
      <c r="N14">
        <f t="shared" si="15"/>
        <v>3.00605798088E-2</v>
      </c>
      <c r="O14">
        <f t="shared" si="15"/>
        <v>1.9318973684400002E-2</v>
      </c>
      <c r="P14">
        <f t="shared" si="15"/>
        <v>20.290318588800002</v>
      </c>
      <c r="Q14">
        <f t="shared" si="15"/>
        <v>0.109924311384</v>
      </c>
      <c r="R14">
        <f t="shared" si="15"/>
        <v>0.115305480504</v>
      </c>
      <c r="T14" s="17"/>
      <c r="U14" s="17"/>
      <c r="V14" s="17"/>
      <c r="W14" s="17"/>
      <c r="X14" s="17"/>
      <c r="Y14" s="17"/>
      <c r="Z14" s="17"/>
      <c r="AA14" s="17"/>
      <c r="AC14" s="22" t="s">
        <v>541</v>
      </c>
      <c r="AD14" s="22">
        <v>5452.6145230000002</v>
      </c>
      <c r="AE14" s="22">
        <v>3008.2839250000002</v>
      </c>
      <c r="AF14" s="22">
        <v>938.85271090000003</v>
      </c>
      <c r="AG14" s="22">
        <v>903.01971419999995</v>
      </c>
      <c r="AH14" s="22">
        <v>194.4986979</v>
      </c>
      <c r="AI14" s="22">
        <v>925.44556250000005</v>
      </c>
      <c r="AJ14" s="22">
        <v>700.3405113</v>
      </c>
      <c r="AK14" s="22">
        <v>13168.796780000001</v>
      </c>
      <c r="AL14" s="22">
        <v>11322.93233</v>
      </c>
      <c r="AM14" s="22">
        <v>821.46896560000005</v>
      </c>
      <c r="AO14" s="22">
        <v>1.076967333</v>
      </c>
      <c r="AP14" s="22">
        <v>0</v>
      </c>
      <c r="AQ14" s="22">
        <v>16.742693599999999</v>
      </c>
    </row>
    <row r="15" spans="5:43">
      <c r="F15" t="s">
        <v>165</v>
      </c>
      <c r="J15" s="19"/>
      <c r="K15" t="str">
        <f t="shared" si="3"/>
        <v>*</v>
      </c>
      <c r="L15">
        <f t="shared" ref="L15:R15" si="16">AD29</f>
        <v>0</v>
      </c>
      <c r="M15">
        <f t="shared" si="16"/>
        <v>0</v>
      </c>
      <c r="N15">
        <f t="shared" si="16"/>
        <v>0</v>
      </c>
      <c r="O15">
        <f t="shared" si="16"/>
        <v>0</v>
      </c>
      <c r="P15">
        <f t="shared" si="16"/>
        <v>0</v>
      </c>
      <c r="Q15">
        <f t="shared" si="16"/>
        <v>0</v>
      </c>
      <c r="R15">
        <f t="shared" si="16"/>
        <v>0</v>
      </c>
      <c r="T15" s="17"/>
      <c r="U15" s="17"/>
      <c r="V15" s="17"/>
      <c r="W15" s="17"/>
      <c r="X15" s="17"/>
      <c r="Y15" s="17"/>
      <c r="Z15" s="17"/>
      <c r="AA15" s="17"/>
    </row>
    <row r="16" spans="5:43">
      <c r="F16" t="str">
        <f t="shared" ref="F16:H16" si="17">F14</f>
        <v>UP</v>
      </c>
      <c r="G16" t="str">
        <f t="shared" si="17"/>
        <v>ACT_BND</v>
      </c>
      <c r="H16" t="str">
        <f t="shared" si="17"/>
        <v>2020</v>
      </c>
      <c r="J16" s="19"/>
      <c r="K16" t="str">
        <f t="shared" si="3"/>
        <v>ELCWIN00</v>
      </c>
      <c r="L16">
        <f t="shared" ref="L16:R16" si="18">AD30</f>
        <v>19.629412282800001</v>
      </c>
      <c r="M16">
        <f t="shared" si="18"/>
        <v>10.8939729093588</v>
      </c>
      <c r="N16">
        <f t="shared" si="18"/>
        <v>3.37986975924</v>
      </c>
      <c r="O16">
        <f t="shared" si="18"/>
        <v>9.8038961492399999</v>
      </c>
      <c r="P16">
        <f t="shared" si="18"/>
        <v>47.407668407999999</v>
      </c>
      <c r="Q16">
        <f t="shared" si="18"/>
        <v>40.762556388</v>
      </c>
      <c r="R16">
        <f t="shared" si="18"/>
        <v>2.9572882761599999</v>
      </c>
      <c r="T16" s="17"/>
      <c r="U16" s="17"/>
      <c r="V16" s="17"/>
      <c r="W16" s="17"/>
      <c r="X16" s="17"/>
      <c r="Y16" s="17"/>
      <c r="Z16" s="17"/>
      <c r="AA16" s="17"/>
    </row>
    <row r="17" spans="10:36">
      <c r="J17" s="17"/>
      <c r="L17" s="17"/>
      <c r="T17" s="17"/>
      <c r="U17" s="17"/>
      <c r="V17" s="17"/>
      <c r="W17" s="17"/>
      <c r="X17" s="17"/>
      <c r="Y17" s="17"/>
      <c r="Z17" s="17"/>
      <c r="AA17" s="17"/>
    </row>
    <row r="18" spans="10:36">
      <c r="J18" s="17"/>
      <c r="K18" s="19"/>
      <c r="L18" s="17"/>
      <c r="T18" s="17"/>
      <c r="U18" s="17"/>
      <c r="V18" s="17"/>
      <c r="W18" s="17"/>
      <c r="X18" s="17"/>
      <c r="Y18" s="17"/>
      <c r="Z18" s="17"/>
      <c r="AA18" s="17"/>
    </row>
    <row r="19" spans="10:36">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172</v>
      </c>
      <c r="AE20" t="s">
        <v>173</v>
      </c>
      <c r="AF20" t="s">
        <v>170</v>
      </c>
      <c r="AG20" t="s">
        <v>167</v>
      </c>
      <c r="AH20" t="s">
        <v>169</v>
      </c>
      <c r="AI20" t="s">
        <v>168</v>
      </c>
      <c r="AJ20" t="s">
        <v>171</v>
      </c>
    </row>
    <row r="21" spans="10:36">
      <c r="J21" s="17"/>
      <c r="K21" s="20"/>
      <c r="L21" s="17"/>
      <c r="AC21" s="23" t="s">
        <v>560</v>
      </c>
      <c r="AD21">
        <f>AD7*0.0036*80%</f>
        <v>5.1400212969599997</v>
      </c>
      <c r="AE21">
        <f>(AE7+SUM(AO7:AQ7))*0.0036*80%</f>
        <v>11.334088240580201</v>
      </c>
      <c r="AF21">
        <f>AF7*0.0036</f>
        <v>0.28764000000000001</v>
      </c>
      <c r="AG21">
        <f>SUM(AG7:AJ7)*0.0036</f>
        <v>2.9606086767240001</v>
      </c>
      <c r="AH21">
        <f>AK7*0.0036</f>
        <v>3.96</v>
      </c>
      <c r="AI21">
        <f>AL7*0.0036</f>
        <v>4.7138737356</v>
      </c>
      <c r="AJ21">
        <f>AM7*0.0036</f>
        <v>0.39330210708000002</v>
      </c>
    </row>
    <row r="22" spans="10:36">
      <c r="J22" s="17"/>
      <c r="K22" s="19"/>
      <c r="L22" s="17"/>
      <c r="AC22" s="23" t="s">
        <v>561</v>
      </c>
      <c r="AD22">
        <f>AD7*0.0036*20%</f>
        <v>1.2850053242399999</v>
      </c>
      <c r="AE22">
        <f t="shared" ref="AE22:AJ22" si="19">AE21/4</f>
        <v>2.8335220601450399</v>
      </c>
      <c r="AF22">
        <f t="shared" si="19"/>
        <v>7.1910000000000002E-2</v>
      </c>
      <c r="AG22">
        <f t="shared" si="19"/>
        <v>0.74015216918100002</v>
      </c>
      <c r="AH22">
        <f t="shared" si="19"/>
        <v>0.99</v>
      </c>
      <c r="AI22">
        <f t="shared" si="19"/>
        <v>1.1784684339</v>
      </c>
      <c r="AJ22">
        <f t="shared" si="19"/>
        <v>9.8325526770000005E-2</v>
      </c>
    </row>
    <row r="23" spans="10:36">
      <c r="J23" s="17"/>
      <c r="K23" s="19"/>
      <c r="L23" s="17"/>
      <c r="AC23" s="24" t="s">
        <v>165</v>
      </c>
    </row>
    <row r="24" spans="10:36">
      <c r="J24" s="17"/>
      <c r="K24" s="20"/>
      <c r="L24" s="17"/>
      <c r="AC24" s="23" t="s">
        <v>562</v>
      </c>
      <c r="AD24">
        <f>AD9*0.0036</f>
        <v>8.7518699208000008</v>
      </c>
      <c r="AE24">
        <f>(AE9+SUM(AO9:AQ9))*0.0036</f>
        <v>232.19899992504</v>
      </c>
      <c r="AF24">
        <f>AF9*0.0036</f>
        <v>130.11107216400001</v>
      </c>
      <c r="AG24">
        <f>SUM(AG9:AJ9)*0.0036</f>
        <v>149.30984802276001</v>
      </c>
      <c r="AH24">
        <f>AK9*0.0036</f>
        <v>140.41791316800001</v>
      </c>
      <c r="AI24">
        <f>AL9*0.0036</f>
        <v>699.21871811999995</v>
      </c>
      <c r="AJ24">
        <f>AM9*0.0036</f>
        <v>12.201001794</v>
      </c>
    </row>
    <row r="25" spans="10:36">
      <c r="J25" s="17"/>
      <c r="K25" s="20"/>
      <c r="L25" s="17"/>
      <c r="AC25" s="23" t="s">
        <v>563</v>
      </c>
      <c r="AD25">
        <f t="shared" ref="AD25:AJ25" si="20">AD24/100</f>
        <v>8.7518699207999998E-2</v>
      </c>
      <c r="AE25">
        <f t="shared" si="20"/>
        <v>2.3219899992504001</v>
      </c>
      <c r="AF25">
        <f t="shared" si="20"/>
        <v>1.30111072164</v>
      </c>
      <c r="AG25">
        <f t="shared" si="20"/>
        <v>1.4930984802275999</v>
      </c>
      <c r="AH25">
        <f t="shared" si="20"/>
        <v>1.4041791316800001</v>
      </c>
      <c r="AI25">
        <f t="shared" si="20"/>
        <v>6.9921871812000003</v>
      </c>
      <c r="AJ25">
        <f t="shared" si="20"/>
        <v>0.12201001794000001</v>
      </c>
    </row>
    <row r="26" spans="10:36">
      <c r="J26" s="17"/>
      <c r="K26" s="19"/>
      <c r="L26" s="17"/>
      <c r="AC26" s="23" t="s">
        <v>564</v>
      </c>
      <c r="AD26">
        <f>AD10*0.0036</f>
        <v>149.04054082799999</v>
      </c>
      <c r="AE26">
        <f>(AE10+SUM(AO10:AQ10))*0.0036</f>
        <v>4.7347081108919999</v>
      </c>
      <c r="AF26">
        <f>AF10*0.0036</f>
        <v>7.5333386663999996E-2</v>
      </c>
      <c r="AG26">
        <f>SUM(AG10:AJ10)*0.0036</f>
        <v>11.74063904676</v>
      </c>
      <c r="AH26">
        <f t="shared" ref="AH26:AJ28" si="21">AK10*0.0036</f>
        <v>39.741680700000003</v>
      </c>
      <c r="AI26">
        <f t="shared" si="21"/>
        <v>0.31158352396799999</v>
      </c>
      <c r="AJ26">
        <f t="shared" si="21"/>
        <v>39.290511852000002</v>
      </c>
    </row>
    <row r="27" spans="10:36">
      <c r="J27" s="17"/>
      <c r="K27" s="20"/>
      <c r="L27" s="17"/>
      <c r="AC27" s="23" t="s">
        <v>565</v>
      </c>
      <c r="AD27">
        <f>AD11*0.0036</f>
        <v>5.63706E-2</v>
      </c>
      <c r="AE27">
        <f>(AE11+SUM(AO11:AQ11))*0.0036</f>
        <v>1.5648852865680001</v>
      </c>
      <c r="AF27">
        <f>AF11*0.0036</f>
        <v>5.9085608400000003E-2</v>
      </c>
      <c r="AG27">
        <f>SUM(AG11:AJ11)*0.0036</f>
        <v>3.4156124858519998</v>
      </c>
      <c r="AH27">
        <f t="shared" si="21"/>
        <v>0.30626186399999999</v>
      </c>
      <c r="AI27">
        <f t="shared" si="21"/>
        <v>2.004344208</v>
      </c>
      <c r="AJ27">
        <f t="shared" si="21"/>
        <v>3.6707903999999999E-3</v>
      </c>
    </row>
    <row r="28" spans="10:36">
      <c r="J28" s="17"/>
      <c r="K28" s="19"/>
      <c r="L28" s="17"/>
      <c r="AC28" s="23" t="s">
        <v>566</v>
      </c>
      <c r="AD28">
        <f>AD12*0.0036</f>
        <v>0.64123748747999998</v>
      </c>
      <c r="AE28">
        <f>(AE12+SUM(AO12:AQ12))*0.0036</f>
        <v>0.1054750748112</v>
      </c>
      <c r="AF28">
        <f>AF12*0.0036</f>
        <v>3.00605798088E-2</v>
      </c>
      <c r="AG28">
        <f>SUM(AG12:AJ12)*0.0036</f>
        <v>1.9318973684400002E-2</v>
      </c>
      <c r="AH28">
        <f t="shared" si="21"/>
        <v>20.290318588800002</v>
      </c>
      <c r="AI28">
        <f t="shared" si="21"/>
        <v>0.109924311384</v>
      </c>
      <c r="AJ28">
        <f t="shared" si="21"/>
        <v>0.115305480504</v>
      </c>
    </row>
    <row r="29" spans="10:36">
      <c r="J29" s="17"/>
      <c r="K29" s="19"/>
      <c r="L29" s="17"/>
      <c r="AC29" t="s">
        <v>165</v>
      </c>
    </row>
    <row r="30" spans="10:36">
      <c r="J30" s="17"/>
      <c r="K30" s="19"/>
      <c r="L30" s="17"/>
      <c r="AC30" t="s">
        <v>567</v>
      </c>
      <c r="AD30">
        <f>AD14*0.0036</f>
        <v>19.629412282800001</v>
      </c>
      <c r="AE30">
        <f>(AE14+SUM(AO14:AQ14))*0.0036</f>
        <v>10.8939729093588</v>
      </c>
      <c r="AF30">
        <f>AF14*0.0036</f>
        <v>3.37986975924</v>
      </c>
      <c r="AG30">
        <f>SUM(AG14:AJ14)*0.0036</f>
        <v>9.8038961492399999</v>
      </c>
      <c r="AH30">
        <f>AK14*0.0036</f>
        <v>47.407668407999999</v>
      </c>
      <c r="AI30">
        <f>AL14*0.0036</f>
        <v>40.762556388</v>
      </c>
      <c r="AJ30">
        <f>AM14*0.0036</f>
        <v>2.9572882761599999</v>
      </c>
    </row>
    <row r="31" spans="10:36">
      <c r="J31" s="17"/>
      <c r="K31" s="20"/>
      <c r="L31" s="17"/>
    </row>
    <row r="32" spans="10:36">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E3:AQ37"/>
  <sheetViews>
    <sheetView topLeftCell="C1" zoomScale="55" zoomScaleNormal="55" workbookViewId="0">
      <selection activeCell="O33" sqref="O33"/>
    </sheetView>
  </sheetViews>
  <sheetFormatPr defaultColWidth="8.7265625" defaultRowHeight="12.5"/>
  <cols>
    <col min="11" max="11" width="24.1796875" customWidth="1"/>
    <col min="12" max="18" width="12.81640625"/>
    <col min="20" max="20" width="14.6328125" customWidth="1"/>
    <col min="29" max="29" width="21.36328125" customWidth="1"/>
    <col min="30" max="38" width="12.81640625"/>
    <col min="41" max="43" width="12.81640625"/>
  </cols>
  <sheetData>
    <row r="3" spans="5:43">
      <c r="F3" s="7"/>
    </row>
    <row r="5" spans="5:43">
      <c r="G5" s="7"/>
      <c r="H5" s="7"/>
      <c r="I5" s="13"/>
      <c r="J5" s="7"/>
      <c r="K5" s="7"/>
      <c r="L5" s="7"/>
      <c r="T5" s="17"/>
      <c r="U5" s="17"/>
      <c r="V5" s="17"/>
      <c r="W5" s="17"/>
      <c r="X5" s="17"/>
      <c r="Y5" s="17"/>
      <c r="Z5" s="17"/>
      <c r="AA5" s="17"/>
      <c r="AO5" t="s">
        <v>549</v>
      </c>
      <c r="AP5" t="s">
        <v>550</v>
      </c>
      <c r="AQ5" t="s">
        <v>551</v>
      </c>
    </row>
    <row r="6" spans="5:43" ht="14.5">
      <c r="E6" s="7"/>
      <c r="F6" s="7" t="s">
        <v>2</v>
      </c>
      <c r="G6" s="7" t="s">
        <v>3</v>
      </c>
      <c r="H6" s="7" t="s">
        <v>4</v>
      </c>
      <c r="I6" s="13" t="s">
        <v>221</v>
      </c>
      <c r="J6" s="14" t="s">
        <v>222</v>
      </c>
      <c r="K6" s="7" t="s">
        <v>180</v>
      </c>
      <c r="L6" s="7" t="str">
        <f t="shared" ref="L6:R6" si="0">AD20</f>
        <v>AL</v>
      </c>
      <c r="M6" s="7" t="str">
        <f t="shared" si="0"/>
        <v>BC</v>
      </c>
      <c r="N6" s="7" t="str">
        <f t="shared" si="0"/>
        <v>MA</v>
      </c>
      <c r="O6" s="7" t="str">
        <f t="shared" si="0"/>
        <v>AT</v>
      </c>
      <c r="P6" s="7" t="str">
        <f t="shared" si="0"/>
        <v>ON</v>
      </c>
      <c r="Q6" s="7" t="str">
        <f t="shared" si="0"/>
        <v>QU</v>
      </c>
      <c r="R6" s="7" t="str">
        <f t="shared" si="0"/>
        <v>SA</v>
      </c>
      <c r="T6" s="17"/>
      <c r="U6" s="17"/>
      <c r="V6" s="17"/>
      <c r="W6" s="17"/>
      <c r="X6" s="17"/>
      <c r="Y6" s="17"/>
      <c r="Z6" s="17"/>
      <c r="AA6" s="17"/>
      <c r="AD6" t="s">
        <v>172</v>
      </c>
      <c r="AE6" t="s">
        <v>173</v>
      </c>
      <c r="AF6" t="s">
        <v>170</v>
      </c>
      <c r="AG6" s="78" t="s">
        <v>167</v>
      </c>
      <c r="AH6" s="78"/>
      <c r="AI6" s="78"/>
      <c r="AJ6" s="78"/>
      <c r="AK6" t="s">
        <v>169</v>
      </c>
      <c r="AL6" t="s">
        <v>168</v>
      </c>
      <c r="AM6" t="s">
        <v>171</v>
      </c>
    </row>
    <row r="7" spans="5:43" ht="14.5">
      <c r="E7" s="10"/>
      <c r="F7" s="7" t="s">
        <v>166</v>
      </c>
      <c r="G7" s="11" t="s">
        <v>552</v>
      </c>
      <c r="H7" s="12" t="s">
        <v>568</v>
      </c>
      <c r="I7" s="13"/>
      <c r="J7" s="15"/>
      <c r="K7" t="str">
        <f t="shared" ref="K7:R7" si="1">AC21</f>
        <v>ELCWOO00</v>
      </c>
      <c r="L7">
        <f t="shared" si="1"/>
        <v>76.296781526399997</v>
      </c>
      <c r="M7">
        <f t="shared" si="1"/>
        <v>16.9126478921002</v>
      </c>
      <c r="N7">
        <f t="shared" si="1"/>
        <v>0.268232896512</v>
      </c>
      <c r="O7">
        <f t="shared" si="1"/>
        <v>1.6081963018559999</v>
      </c>
      <c r="P7">
        <f t="shared" si="1"/>
        <v>18.459216748799999</v>
      </c>
      <c r="Q7">
        <f t="shared" si="1"/>
        <v>6.3136096092000002</v>
      </c>
      <c r="R7">
        <f t="shared" si="1"/>
        <v>74.668985207999995</v>
      </c>
      <c r="T7" s="17"/>
      <c r="U7" s="17"/>
      <c r="V7" s="17"/>
      <c r="W7" s="17"/>
      <c r="X7" s="17"/>
      <c r="Y7" s="17"/>
      <c r="Z7" s="17"/>
      <c r="AA7" s="17"/>
      <c r="AC7" s="22" t="s">
        <v>554</v>
      </c>
      <c r="AD7" s="22">
        <v>26491.938030000001</v>
      </c>
      <c r="AE7" s="22">
        <v>5872.2029730000004</v>
      </c>
      <c r="AF7" s="22">
        <v>74.509137920000001</v>
      </c>
      <c r="AG7" s="22">
        <v>193.0575623</v>
      </c>
      <c r="AI7" s="22">
        <v>249.12208219999999</v>
      </c>
      <c r="AJ7" s="22">
        <v>4.5415504599999998</v>
      </c>
      <c r="AK7" s="22">
        <v>5127.5602079999999</v>
      </c>
      <c r="AL7" s="22">
        <v>1753.7804470000001</v>
      </c>
      <c r="AM7" s="22">
        <v>20741.38478</v>
      </c>
      <c r="AO7" s="22">
        <v>0.244211757</v>
      </c>
    </row>
    <row r="8" spans="5:43" ht="14.5">
      <c r="F8" t="str">
        <f>F7</f>
        <v>UP</v>
      </c>
      <c r="G8" t="str">
        <f>G7</f>
        <v>ACT_BND</v>
      </c>
      <c r="H8" t="str">
        <f>H7</f>
        <v>2050</v>
      </c>
      <c r="J8" s="16"/>
      <c r="K8" t="str">
        <f t="shared" ref="K8:R8" si="2">AC22</f>
        <v>ELCGEO00</v>
      </c>
      <c r="L8">
        <f t="shared" si="2"/>
        <v>19.074195381599999</v>
      </c>
      <c r="M8">
        <f t="shared" si="2"/>
        <v>4.2281619730250402</v>
      </c>
      <c r="N8">
        <f t="shared" si="2"/>
        <v>6.7058224127999999E-2</v>
      </c>
      <c r="O8">
        <f t="shared" si="2"/>
        <v>0.40204907546399998</v>
      </c>
      <c r="P8">
        <f t="shared" si="2"/>
        <v>4.6148041871999999</v>
      </c>
      <c r="Q8">
        <f t="shared" si="2"/>
        <v>1.5784024023000001</v>
      </c>
      <c r="R8">
        <f t="shared" si="2"/>
        <v>18.667246301999999</v>
      </c>
      <c r="T8" s="17"/>
      <c r="U8" s="21"/>
      <c r="V8" s="17"/>
      <c r="W8" s="17"/>
      <c r="X8" s="17"/>
      <c r="Y8" s="17"/>
      <c r="Z8" s="17"/>
      <c r="AA8" s="17"/>
      <c r="AC8" s="22" t="s">
        <v>555</v>
      </c>
      <c r="AD8" s="22">
        <v>0</v>
      </c>
      <c r="AE8" s="22"/>
      <c r="AF8" s="22">
        <v>0</v>
      </c>
      <c r="AG8" s="22">
        <v>0</v>
      </c>
      <c r="AI8" s="22">
        <v>0</v>
      </c>
      <c r="AK8" s="22">
        <v>0</v>
      </c>
      <c r="AL8" s="22">
        <v>0</v>
      </c>
      <c r="AM8" s="22">
        <v>0</v>
      </c>
    </row>
    <row r="9" spans="5:43" ht="14.5">
      <c r="F9" t="s">
        <v>165</v>
      </c>
      <c r="J9" s="17"/>
      <c r="K9" t="str">
        <f t="shared" ref="K9:R9" si="3">AC23</f>
        <v>*</v>
      </c>
      <c r="L9">
        <f t="shared" si="3"/>
        <v>0</v>
      </c>
      <c r="M9">
        <f t="shared" si="3"/>
        <v>0</v>
      </c>
      <c r="N9">
        <f t="shared" si="3"/>
        <v>0</v>
      </c>
      <c r="O9">
        <f t="shared" si="3"/>
        <v>0</v>
      </c>
      <c r="P9">
        <f t="shared" si="3"/>
        <v>0</v>
      </c>
      <c r="Q9">
        <f t="shared" si="3"/>
        <v>0</v>
      </c>
      <c r="R9">
        <f t="shared" si="3"/>
        <v>0</v>
      </c>
      <c r="T9" s="17"/>
      <c r="U9" s="17"/>
      <c r="V9" s="17"/>
      <c r="W9" s="17"/>
      <c r="X9" s="17"/>
      <c r="Y9" s="17"/>
      <c r="Z9" s="17"/>
      <c r="AA9" s="17"/>
      <c r="AC9" s="22" t="s">
        <v>556</v>
      </c>
      <c r="AD9" s="22">
        <v>1351.5285260000001</v>
      </c>
      <c r="AE9" s="22">
        <v>64437.030989999999</v>
      </c>
      <c r="AF9" s="22">
        <v>50083.257389999999</v>
      </c>
      <c r="AG9" s="22">
        <v>2877.8459130000001</v>
      </c>
      <c r="AH9" s="22">
        <v>46570.976949999997</v>
      </c>
      <c r="AI9" s="22">
        <v>523.95708100000002</v>
      </c>
      <c r="AK9" s="22">
        <v>40793.275439999998</v>
      </c>
      <c r="AL9" s="22">
        <v>264263.54229999997</v>
      </c>
      <c r="AM9" s="22">
        <v>4172.444622</v>
      </c>
      <c r="AO9" s="22">
        <v>438.40840689999999</v>
      </c>
      <c r="AQ9" s="22">
        <v>247.6397345</v>
      </c>
    </row>
    <row r="10" spans="5:43" ht="14.5">
      <c r="F10" t="str">
        <f>F8</f>
        <v>UP</v>
      </c>
      <c r="G10" t="str">
        <f>G8</f>
        <v>ACT_BND</v>
      </c>
      <c r="H10" t="str">
        <f>H8</f>
        <v>2050</v>
      </c>
      <c r="J10" s="18"/>
      <c r="K10" t="str">
        <f t="shared" ref="K10:R10" si="4">AC24</f>
        <v>ELCHYD00</v>
      </c>
      <c r="L10">
        <f t="shared" si="4"/>
        <v>4.8655026935999999</v>
      </c>
      <c r="M10">
        <f t="shared" si="4"/>
        <v>234.44308487303999</v>
      </c>
      <c r="N10">
        <f t="shared" si="4"/>
        <v>180.299726604</v>
      </c>
      <c r="O10">
        <f t="shared" si="4"/>
        <v>179.90200779840001</v>
      </c>
      <c r="P10">
        <f t="shared" si="4"/>
        <v>146.855791584</v>
      </c>
      <c r="Q10">
        <f t="shared" si="4"/>
        <v>951.34875227999999</v>
      </c>
      <c r="R10">
        <f t="shared" si="4"/>
        <v>15.020800639200001</v>
      </c>
      <c r="T10" s="17"/>
      <c r="U10" s="17"/>
      <c r="V10" s="17"/>
      <c r="W10" s="17"/>
      <c r="X10" s="17"/>
      <c r="Y10" s="17"/>
      <c r="Z10" s="17"/>
      <c r="AA10" s="17"/>
      <c r="AC10" s="22" t="s">
        <v>557</v>
      </c>
      <c r="AD10" s="22">
        <v>22446.147359999999</v>
      </c>
      <c r="AE10" s="22">
        <v>5759.1683480000002</v>
      </c>
      <c r="AF10" s="22">
        <v>0</v>
      </c>
      <c r="AG10" s="22">
        <v>0</v>
      </c>
      <c r="AH10" s="22">
        <v>17.96233539</v>
      </c>
      <c r="AI10" s="22">
        <v>0</v>
      </c>
      <c r="AK10" s="22">
        <v>46989.058499999999</v>
      </c>
      <c r="AL10" s="22">
        <v>0</v>
      </c>
      <c r="AM10" s="22">
        <v>2888.347401</v>
      </c>
      <c r="AO10" s="22">
        <v>63.615561929999998</v>
      </c>
      <c r="AQ10" s="22">
        <v>80.177873539999993</v>
      </c>
    </row>
    <row r="11" spans="5:43" ht="14.5">
      <c r="F11" t="str">
        <f t="shared" ref="F11:H14" si="5">F10</f>
        <v>UP</v>
      </c>
      <c r="G11" t="str">
        <f t="shared" si="5"/>
        <v>ACT_BND</v>
      </c>
      <c r="H11" t="str">
        <f t="shared" si="5"/>
        <v>2050</v>
      </c>
      <c r="J11" s="17"/>
      <c r="K11" t="str">
        <f t="shared" ref="K11:R11" si="6">AC25</f>
        <v>ELCTID00</v>
      </c>
      <c r="L11">
        <f t="shared" si="6"/>
        <v>4.8655026935999997E-2</v>
      </c>
      <c r="M11">
        <f t="shared" si="6"/>
        <v>2.3444308487304002</v>
      </c>
      <c r="N11">
        <f t="shared" si="6"/>
        <v>1.80299726604</v>
      </c>
      <c r="O11">
        <f t="shared" si="6"/>
        <v>1.799020077984</v>
      </c>
      <c r="P11">
        <f t="shared" si="6"/>
        <v>1.4685579158399999</v>
      </c>
      <c r="Q11">
        <f t="shared" si="6"/>
        <v>9.5134875228000002</v>
      </c>
      <c r="R11">
        <f t="shared" si="6"/>
        <v>0.15020800639199999</v>
      </c>
      <c r="T11" s="17"/>
      <c r="U11" s="17"/>
      <c r="V11" s="17"/>
      <c r="W11" s="17"/>
      <c r="X11" s="17"/>
      <c r="Y11" s="17"/>
      <c r="Z11" s="17"/>
      <c r="AA11" s="17"/>
      <c r="AC11" s="22" t="s">
        <v>558</v>
      </c>
      <c r="AD11" s="22">
        <v>0.64349999999999996</v>
      </c>
      <c r="AE11" s="22">
        <v>1.0938000000000001</v>
      </c>
      <c r="AF11" s="22">
        <v>3.7868681340000001</v>
      </c>
      <c r="AG11" s="22">
        <v>27.306563659999998</v>
      </c>
      <c r="AH11" s="22">
        <v>4.6980000000000004</v>
      </c>
      <c r="AI11" s="22">
        <v>4.1082947399999998</v>
      </c>
      <c r="AJ11" s="22">
        <v>1.215046007</v>
      </c>
      <c r="AK11" s="22">
        <v>13.707000000000001</v>
      </c>
      <c r="AL11" s="22">
        <v>333.06</v>
      </c>
      <c r="AM11" s="22">
        <v>2.0346000000000002</v>
      </c>
      <c r="AO11" s="22">
        <v>75.331620000000001</v>
      </c>
      <c r="AP11" s="22">
        <v>250.02739389999999</v>
      </c>
      <c r="AQ11" s="22">
        <v>35.093705470000003</v>
      </c>
    </row>
    <row r="12" spans="5:43" ht="14.5">
      <c r="F12" t="str">
        <f t="shared" si="5"/>
        <v>UP</v>
      </c>
      <c r="G12" t="str">
        <f t="shared" si="5"/>
        <v>ACT_BND</v>
      </c>
      <c r="H12" t="str">
        <f t="shared" si="5"/>
        <v>2050</v>
      </c>
      <c r="J12" s="18"/>
      <c r="K12" t="str">
        <f t="shared" ref="K12:R12" si="7">AC26</f>
        <v>ELCGAS00</v>
      </c>
      <c r="L12">
        <f t="shared" si="7"/>
        <v>80.806130495999994</v>
      </c>
      <c r="M12">
        <f t="shared" si="7"/>
        <v>21.250662420491999</v>
      </c>
      <c r="N12">
        <f t="shared" si="7"/>
        <v>0</v>
      </c>
      <c r="O12">
        <f t="shared" si="7"/>
        <v>6.4664407403999993E-2</v>
      </c>
      <c r="P12">
        <f t="shared" si="7"/>
        <v>169.16061060000001</v>
      </c>
      <c r="Q12">
        <f t="shared" si="7"/>
        <v>0</v>
      </c>
      <c r="R12">
        <f t="shared" si="7"/>
        <v>10.3980506436</v>
      </c>
      <c r="T12" s="17"/>
      <c r="U12" s="17"/>
      <c r="V12" s="17"/>
      <c r="W12" s="17"/>
      <c r="X12" s="17"/>
      <c r="Y12" s="17"/>
      <c r="Z12" s="17"/>
      <c r="AA12" s="17"/>
      <c r="AC12" s="22" t="s">
        <v>543</v>
      </c>
      <c r="AD12" s="22">
        <v>25383.190770000001</v>
      </c>
      <c r="AE12" s="22">
        <v>13198.561820000001</v>
      </c>
      <c r="AF12" s="22">
        <v>341.8299505</v>
      </c>
      <c r="AG12" s="22">
        <v>594.87799059999998</v>
      </c>
      <c r="AH12" s="22">
        <v>24.061875959999998</v>
      </c>
      <c r="AI12" s="22">
        <v>181.80893040000001</v>
      </c>
      <c r="AJ12" s="22">
        <v>218.32035740000001</v>
      </c>
      <c r="AK12" s="22">
        <v>18008.915499999999</v>
      </c>
      <c r="AL12" s="22">
        <v>1616.473107</v>
      </c>
      <c r="AM12" s="22">
        <v>2300.4474150000001</v>
      </c>
      <c r="AO12" s="22">
        <v>0.121926715</v>
      </c>
      <c r="AP12" s="22">
        <v>0.56048297300000005</v>
      </c>
      <c r="AQ12" s="22">
        <v>1.778611344</v>
      </c>
    </row>
    <row r="13" spans="5:43" ht="14.5">
      <c r="F13" t="str">
        <f t="shared" si="5"/>
        <v>UP</v>
      </c>
      <c r="G13" t="str">
        <f t="shared" si="5"/>
        <v>ACT_BND</v>
      </c>
      <c r="H13" t="str">
        <f t="shared" si="5"/>
        <v>2050</v>
      </c>
      <c r="J13" s="19"/>
      <c r="K13" t="str">
        <f t="shared" ref="K13:R13" si="8">AC27</f>
        <v>ELCHFO00</v>
      </c>
      <c r="L13">
        <f t="shared" si="8"/>
        <v>2.3165999999999998E-3</v>
      </c>
      <c r="M13">
        <f t="shared" si="8"/>
        <v>1.3015674697320001</v>
      </c>
      <c r="N13">
        <f t="shared" si="8"/>
        <v>1.3632725282399999E-2</v>
      </c>
      <c r="O13">
        <f t="shared" si="8"/>
        <v>0.1343804558652</v>
      </c>
      <c r="P13">
        <f t="shared" si="8"/>
        <v>4.9345199999999999E-2</v>
      </c>
      <c r="Q13">
        <f t="shared" si="8"/>
        <v>1.1990160000000001</v>
      </c>
      <c r="R13">
        <f t="shared" si="8"/>
        <v>7.3245599999999999E-3</v>
      </c>
      <c r="T13" s="17"/>
      <c r="U13" s="17"/>
      <c r="V13" s="17"/>
      <c r="W13" s="17"/>
      <c r="X13" s="17"/>
      <c r="Y13" s="17"/>
      <c r="Z13" s="17"/>
      <c r="AA13" s="17"/>
      <c r="AC13" s="22" t="s">
        <v>559</v>
      </c>
      <c r="AD13" s="22">
        <v>13015.64141</v>
      </c>
      <c r="AE13" s="22">
        <v>15194.16915</v>
      </c>
      <c r="AF13" s="22">
        <v>13140.36166</v>
      </c>
      <c r="AG13" s="22">
        <v>10446.191930000001</v>
      </c>
      <c r="AH13" s="22">
        <v>0</v>
      </c>
      <c r="AI13" s="22">
        <v>0</v>
      </c>
      <c r="AJ13" s="22">
        <v>3066.2600940000002</v>
      </c>
      <c r="AK13" s="22">
        <v>164617.8708</v>
      </c>
      <c r="AL13" s="22">
        <v>18897.994650000001</v>
      </c>
      <c r="AM13" s="22">
        <v>6899.54702</v>
      </c>
    </row>
    <row r="14" spans="5:43" ht="14.5">
      <c r="F14" t="str">
        <f t="shared" si="5"/>
        <v>UP</v>
      </c>
      <c r="G14" t="str">
        <f t="shared" si="5"/>
        <v>ACT_BND</v>
      </c>
      <c r="H14" t="str">
        <f t="shared" si="5"/>
        <v>2050</v>
      </c>
      <c r="J14" s="19"/>
      <c r="K14" t="str">
        <f t="shared" ref="K14:R14" si="9">AC28</f>
        <v>ELCSOL00</v>
      </c>
      <c r="L14">
        <f t="shared" si="9"/>
        <v>91.379486772000007</v>
      </c>
      <c r="M14">
        <f t="shared" si="9"/>
        <v>47.523682227715199</v>
      </c>
      <c r="N14">
        <f t="shared" si="9"/>
        <v>1.2305878217999999</v>
      </c>
      <c r="O14">
        <f t="shared" si="9"/>
        <v>3.6686489556959998</v>
      </c>
      <c r="P14">
        <f t="shared" si="9"/>
        <v>64.832095800000005</v>
      </c>
      <c r="Q14">
        <f t="shared" si="9"/>
        <v>5.8193031851999999</v>
      </c>
      <c r="R14">
        <f t="shared" si="9"/>
        <v>8.2816106939999994</v>
      </c>
      <c r="T14" s="17"/>
      <c r="U14" s="17"/>
      <c r="V14" s="17"/>
      <c r="W14" s="17"/>
      <c r="X14" s="17"/>
      <c r="Y14" s="17"/>
      <c r="Z14" s="17"/>
      <c r="AA14" s="17"/>
      <c r="AC14" s="22" t="s">
        <v>541</v>
      </c>
      <c r="AD14" s="22">
        <v>51106.706449999998</v>
      </c>
      <c r="AE14" s="22">
        <v>27129.11808</v>
      </c>
      <c r="AF14" s="22">
        <v>1423.860887</v>
      </c>
      <c r="AG14" s="22">
        <v>8449.9936600000001</v>
      </c>
      <c r="AH14" s="22">
        <v>194.4986979</v>
      </c>
      <c r="AI14" s="22">
        <v>25053.202799999999</v>
      </c>
      <c r="AJ14" s="22">
        <v>1555.3006350000001</v>
      </c>
      <c r="AK14" s="22">
        <v>220030.05369999999</v>
      </c>
      <c r="AL14" s="22">
        <v>18399.585510000001</v>
      </c>
      <c r="AM14" s="22">
        <v>15923.03325</v>
      </c>
      <c r="AO14" s="22">
        <v>1.076967333</v>
      </c>
      <c r="AP14" s="22">
        <v>0</v>
      </c>
      <c r="AQ14" s="22">
        <v>16.742693599999999</v>
      </c>
    </row>
    <row r="15" spans="5:43">
      <c r="F15" t="s">
        <v>165</v>
      </c>
      <c r="J15" s="19"/>
      <c r="K15" t="str">
        <f t="shared" ref="K15:R15" si="10">AC29</f>
        <v>*</v>
      </c>
      <c r="L15">
        <f t="shared" si="10"/>
        <v>0</v>
      </c>
      <c r="M15">
        <f t="shared" si="10"/>
        <v>0</v>
      </c>
      <c r="N15">
        <f t="shared" si="10"/>
        <v>0</v>
      </c>
      <c r="O15">
        <f t="shared" si="10"/>
        <v>0</v>
      </c>
      <c r="P15">
        <f t="shared" si="10"/>
        <v>0</v>
      </c>
      <c r="Q15">
        <f t="shared" si="10"/>
        <v>0</v>
      </c>
      <c r="R15">
        <f t="shared" si="10"/>
        <v>0</v>
      </c>
      <c r="T15" s="17"/>
      <c r="U15" s="17"/>
      <c r="V15" s="17"/>
      <c r="W15" s="17"/>
      <c r="X15" s="17"/>
      <c r="Y15" s="17"/>
      <c r="Z15" s="17"/>
      <c r="AA15" s="17"/>
    </row>
    <row r="16" spans="5:43">
      <c r="F16" t="str">
        <f>F14</f>
        <v>UP</v>
      </c>
      <c r="G16" t="str">
        <f>G14</f>
        <v>ACT_BND</v>
      </c>
      <c r="H16" t="str">
        <f>H14</f>
        <v>2050</v>
      </c>
      <c r="J16" s="19"/>
      <c r="K16" t="str">
        <f t="shared" ref="K16:R16" si="11">AC30</f>
        <v>ELCWIN00</v>
      </c>
      <c r="L16">
        <f t="shared" si="11"/>
        <v>183.98414321999999</v>
      </c>
      <c r="M16">
        <f t="shared" si="11"/>
        <v>97.728975867358798</v>
      </c>
      <c r="N16">
        <f t="shared" si="11"/>
        <v>5.1258991932000004</v>
      </c>
      <c r="O16">
        <f t="shared" si="11"/>
        <v>126.91078485444</v>
      </c>
      <c r="P16">
        <f t="shared" si="11"/>
        <v>792.10819332000005</v>
      </c>
      <c r="Q16">
        <f t="shared" si="11"/>
        <v>66.238507835999997</v>
      </c>
      <c r="R16">
        <f t="shared" si="11"/>
        <v>57.3229197</v>
      </c>
      <c r="T16" s="17"/>
      <c r="U16" s="17"/>
      <c r="V16" s="17"/>
      <c r="W16" s="17"/>
      <c r="X16" s="17"/>
      <c r="Y16" s="17"/>
      <c r="Z16" s="17"/>
      <c r="AA16" s="17"/>
    </row>
    <row r="17" spans="10:36">
      <c r="J17" s="17"/>
      <c r="L17" s="17"/>
      <c r="T17" s="17"/>
      <c r="U17" s="17"/>
      <c r="V17" s="17"/>
      <c r="W17" s="17"/>
      <c r="X17" s="17"/>
      <c r="Y17" s="17"/>
      <c r="Z17" s="17"/>
      <c r="AA17" s="17"/>
    </row>
    <row r="18" spans="10:36">
      <c r="J18" s="17"/>
      <c r="K18" s="19"/>
      <c r="L18" s="17"/>
      <c r="T18" s="17"/>
      <c r="U18" s="17"/>
      <c r="V18" s="17"/>
      <c r="W18" s="17"/>
      <c r="X18" s="17"/>
      <c r="Y18" s="17"/>
      <c r="Z18" s="17"/>
      <c r="AA18" s="17"/>
    </row>
    <row r="19" spans="10:36">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172</v>
      </c>
      <c r="AE20" t="s">
        <v>173</v>
      </c>
      <c r="AF20" t="s">
        <v>170</v>
      </c>
      <c r="AG20" t="s">
        <v>167</v>
      </c>
      <c r="AH20" t="s">
        <v>169</v>
      </c>
      <c r="AI20" t="s">
        <v>168</v>
      </c>
      <c r="AJ20" t="s">
        <v>171</v>
      </c>
    </row>
    <row r="21" spans="10:36">
      <c r="J21" s="17"/>
      <c r="K21" s="20"/>
      <c r="L21" s="17"/>
      <c r="AC21" s="23" t="s">
        <v>560</v>
      </c>
      <c r="AD21">
        <f>AD7*0.0036*80%</f>
        <v>76.296781526399997</v>
      </c>
      <c r="AE21">
        <f>(AE7+SUM(AO7:AQ7))*0.0036*80%</f>
        <v>16.9126478921002</v>
      </c>
      <c r="AF21">
        <f>AF7*0.0036</f>
        <v>0.268232896512</v>
      </c>
      <c r="AG21">
        <f>SUM(AG7:AJ7)*0.0036</f>
        <v>1.6081963018559999</v>
      </c>
      <c r="AH21">
        <f t="shared" ref="AH21:AJ21" si="12">AK7*0.0036</f>
        <v>18.459216748799999</v>
      </c>
      <c r="AI21">
        <f t="shared" si="12"/>
        <v>6.3136096092000002</v>
      </c>
      <c r="AJ21">
        <f t="shared" si="12"/>
        <v>74.668985207999995</v>
      </c>
    </row>
    <row r="22" spans="10:36">
      <c r="J22" s="17"/>
      <c r="K22" s="19"/>
      <c r="L22" s="17"/>
      <c r="AC22" s="23" t="s">
        <v>561</v>
      </c>
      <c r="AD22">
        <f>AD7*0.0036*20%</f>
        <v>19.074195381599999</v>
      </c>
      <c r="AE22">
        <f t="shared" ref="AE22:AJ22" si="13">AE21/4</f>
        <v>4.2281619730250402</v>
      </c>
      <c r="AF22">
        <f t="shared" si="13"/>
        <v>6.7058224127999999E-2</v>
      </c>
      <c r="AG22">
        <f t="shared" si="13"/>
        <v>0.40204907546399998</v>
      </c>
      <c r="AH22">
        <f t="shared" si="13"/>
        <v>4.6148041871999999</v>
      </c>
      <c r="AI22">
        <f t="shared" si="13"/>
        <v>1.5784024023000001</v>
      </c>
      <c r="AJ22">
        <f t="shared" si="13"/>
        <v>18.667246301999999</v>
      </c>
    </row>
    <row r="23" spans="10:36">
      <c r="J23" s="17"/>
      <c r="K23" s="19"/>
      <c r="L23" s="17"/>
      <c r="AC23" s="24" t="s">
        <v>165</v>
      </c>
    </row>
    <row r="24" spans="10:36">
      <c r="J24" s="17"/>
      <c r="K24" s="20"/>
      <c r="L24" s="17"/>
      <c r="AC24" s="23" t="s">
        <v>562</v>
      </c>
      <c r="AD24">
        <f>AD9*0.0036</f>
        <v>4.8655026935999999</v>
      </c>
      <c r="AE24">
        <f>(AE9+SUM(AO9:AQ9))*0.0036</f>
        <v>234.44308487303999</v>
      </c>
      <c r="AF24">
        <f>AF9*0.0036</f>
        <v>180.299726604</v>
      </c>
      <c r="AG24">
        <f>SUM(AG9:AJ9)*0.0036</f>
        <v>179.90200779840001</v>
      </c>
      <c r="AH24">
        <f t="shared" ref="AH24:AJ24" si="14">AK9*0.0036</f>
        <v>146.855791584</v>
      </c>
      <c r="AI24">
        <f t="shared" si="14"/>
        <v>951.34875227999999</v>
      </c>
      <c r="AJ24">
        <f t="shared" si="14"/>
        <v>15.020800639200001</v>
      </c>
    </row>
    <row r="25" spans="10:36">
      <c r="J25" s="17"/>
      <c r="K25" s="20"/>
      <c r="L25" s="17"/>
      <c r="AC25" s="23" t="s">
        <v>563</v>
      </c>
      <c r="AD25">
        <f t="shared" ref="AD25:AJ25" si="15">AD24/100</f>
        <v>4.8655026935999997E-2</v>
      </c>
      <c r="AE25">
        <f t="shared" si="15"/>
        <v>2.3444308487304002</v>
      </c>
      <c r="AF25">
        <f t="shared" si="15"/>
        <v>1.80299726604</v>
      </c>
      <c r="AG25">
        <f t="shared" si="15"/>
        <v>1.799020077984</v>
      </c>
      <c r="AH25">
        <f t="shared" si="15"/>
        <v>1.4685579158399999</v>
      </c>
      <c r="AI25">
        <f t="shared" si="15"/>
        <v>9.5134875228000002</v>
      </c>
      <c r="AJ25">
        <f t="shared" si="15"/>
        <v>0.15020800639199999</v>
      </c>
    </row>
    <row r="26" spans="10:36">
      <c r="J26" s="17"/>
      <c r="K26" s="19"/>
      <c r="L26" s="17"/>
      <c r="AC26" s="23" t="s">
        <v>564</v>
      </c>
      <c r="AD26">
        <f t="shared" ref="AD26:AD28" si="16">AD10*0.0036</f>
        <v>80.806130495999994</v>
      </c>
      <c r="AE26">
        <f t="shared" ref="AE26:AE28" si="17">(AE10+SUM(AO10:AQ10))*0.0036</f>
        <v>21.250662420491999</v>
      </c>
      <c r="AF26">
        <f t="shared" ref="AF26:AF28" si="18">AF10*0.0036</f>
        <v>0</v>
      </c>
      <c r="AG26">
        <f>SUM(AG10:AJ10)*0.0036</f>
        <v>6.4664407403999993E-2</v>
      </c>
      <c r="AH26">
        <f t="shared" ref="AH26:AJ26" si="19">AK10*0.0036</f>
        <v>169.16061060000001</v>
      </c>
      <c r="AI26">
        <f t="shared" si="19"/>
        <v>0</v>
      </c>
      <c r="AJ26">
        <f t="shared" si="19"/>
        <v>10.3980506436</v>
      </c>
    </row>
    <row r="27" spans="10:36">
      <c r="J27" s="17"/>
      <c r="K27" s="20"/>
      <c r="L27" s="17"/>
      <c r="AC27" s="23" t="s">
        <v>565</v>
      </c>
      <c r="AD27">
        <f t="shared" si="16"/>
        <v>2.3165999999999998E-3</v>
      </c>
      <c r="AE27">
        <f t="shared" si="17"/>
        <v>1.3015674697320001</v>
      </c>
      <c r="AF27">
        <f t="shared" si="18"/>
        <v>1.3632725282399999E-2</v>
      </c>
      <c r="AG27">
        <f>SUM(AG11:AJ11)*0.0036</f>
        <v>0.1343804558652</v>
      </c>
      <c r="AH27">
        <f t="shared" ref="AH27:AJ27" si="20">AK11*0.0036</f>
        <v>4.9345199999999999E-2</v>
      </c>
      <c r="AI27">
        <f t="shared" si="20"/>
        <v>1.1990160000000001</v>
      </c>
      <c r="AJ27">
        <f t="shared" si="20"/>
        <v>7.3245599999999999E-3</v>
      </c>
    </row>
    <row r="28" spans="10:36">
      <c r="J28" s="17"/>
      <c r="K28" s="19"/>
      <c r="L28" s="17"/>
      <c r="AC28" s="23" t="s">
        <v>566</v>
      </c>
      <c r="AD28">
        <f t="shared" si="16"/>
        <v>91.379486772000007</v>
      </c>
      <c r="AE28">
        <f t="shared" si="17"/>
        <v>47.523682227715199</v>
      </c>
      <c r="AF28">
        <f t="shared" si="18"/>
        <v>1.2305878217999999</v>
      </c>
      <c r="AG28">
        <f>SUM(AG12:AJ12)*0.0036</f>
        <v>3.6686489556959998</v>
      </c>
      <c r="AH28">
        <f t="shared" ref="AH28:AJ28" si="21">AK12*0.0036</f>
        <v>64.832095800000005</v>
      </c>
      <c r="AI28">
        <f t="shared" si="21"/>
        <v>5.8193031851999999</v>
      </c>
      <c r="AJ28">
        <f t="shared" si="21"/>
        <v>8.2816106939999994</v>
      </c>
    </row>
    <row r="29" spans="10:36">
      <c r="J29" s="17"/>
      <c r="K29" s="19"/>
      <c r="L29" s="17"/>
      <c r="AC29" t="s">
        <v>165</v>
      </c>
    </row>
    <row r="30" spans="10:36">
      <c r="J30" s="17"/>
      <c r="K30" s="19"/>
      <c r="L30" s="17"/>
      <c r="AC30" t="s">
        <v>567</v>
      </c>
      <c r="AD30">
        <f>AD14*0.0036</f>
        <v>183.98414321999999</v>
      </c>
      <c r="AE30">
        <f>(AE14+SUM(AO14:AQ14))*0.0036</f>
        <v>97.728975867358798</v>
      </c>
      <c r="AF30">
        <f>AF14*0.0036</f>
        <v>5.1258991932000004</v>
      </c>
      <c r="AG30">
        <f>SUM(AG14:AJ14)*0.0036</f>
        <v>126.91078485444</v>
      </c>
      <c r="AH30">
        <f t="shared" ref="AH30:AJ30" si="22">AK14*0.0036</f>
        <v>792.10819332000005</v>
      </c>
      <c r="AI30">
        <f t="shared" si="22"/>
        <v>66.238507835999997</v>
      </c>
      <c r="AJ30">
        <f t="shared" si="22"/>
        <v>57.3229197</v>
      </c>
    </row>
    <row r="31" spans="10:36">
      <c r="J31" s="17"/>
      <c r="K31" s="20"/>
      <c r="L31" s="17"/>
    </row>
    <row r="32" spans="10:36">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E3:AQ37"/>
  <sheetViews>
    <sheetView zoomScale="70" zoomScaleNormal="70" workbookViewId="0">
      <selection activeCell="G3" sqref="G3"/>
    </sheetView>
  </sheetViews>
  <sheetFormatPr defaultColWidth="8.7265625" defaultRowHeight="12.5"/>
  <cols>
    <col min="11" max="11" width="24.1796875" customWidth="1"/>
    <col min="12" max="18" width="12.81640625"/>
    <col min="20" max="20" width="14.6328125" customWidth="1"/>
    <col min="29" max="29" width="21.36328125" customWidth="1"/>
    <col min="30" max="38" width="12.81640625"/>
    <col min="41" max="43" width="12.81640625"/>
  </cols>
  <sheetData>
    <row r="3" spans="5:43">
      <c r="F3" s="7"/>
      <c r="G3" s="7" t="s">
        <v>0</v>
      </c>
    </row>
    <row r="5" spans="5:43">
      <c r="H5" s="7"/>
      <c r="I5" s="13"/>
      <c r="J5" s="7"/>
      <c r="K5" s="7"/>
      <c r="L5" s="7"/>
      <c r="T5" s="17"/>
      <c r="U5" s="17"/>
      <c r="V5" s="17"/>
      <c r="W5" s="17"/>
      <c r="X5" s="17"/>
      <c r="Y5" s="17"/>
      <c r="Z5" s="17"/>
      <c r="AA5" s="17"/>
      <c r="AO5" t="s">
        <v>549</v>
      </c>
      <c r="AP5" t="s">
        <v>550</v>
      </c>
      <c r="AQ5" t="s">
        <v>551</v>
      </c>
    </row>
    <row r="6" spans="5:43" ht="14.5">
      <c r="E6" s="7"/>
      <c r="F6" s="7" t="s">
        <v>2</v>
      </c>
      <c r="G6" s="7" t="s">
        <v>3</v>
      </c>
      <c r="H6" s="7" t="s">
        <v>4</v>
      </c>
      <c r="I6" s="13" t="s">
        <v>221</v>
      </c>
      <c r="J6" s="14" t="s">
        <v>222</v>
      </c>
      <c r="K6" s="7" t="s">
        <v>180</v>
      </c>
      <c r="L6" s="7" t="str">
        <f t="shared" ref="L6:R6" si="0">AD20</f>
        <v>AL</v>
      </c>
      <c r="M6" s="7" t="str">
        <f t="shared" si="0"/>
        <v>BC</v>
      </c>
      <c r="N6" s="7" t="str">
        <f t="shared" si="0"/>
        <v>MA</v>
      </c>
      <c r="O6" s="7" t="str">
        <f t="shared" si="0"/>
        <v>AT</v>
      </c>
      <c r="P6" s="7" t="str">
        <f t="shared" si="0"/>
        <v>ON</v>
      </c>
      <c r="Q6" s="7" t="str">
        <f t="shared" si="0"/>
        <v>QU</v>
      </c>
      <c r="R6" s="7" t="str">
        <f t="shared" si="0"/>
        <v>SA</v>
      </c>
      <c r="T6" s="17"/>
      <c r="U6" s="17"/>
      <c r="V6" s="17"/>
      <c r="W6" s="17"/>
      <c r="X6" s="17"/>
      <c r="Y6" s="17"/>
      <c r="Z6" s="17"/>
      <c r="AA6" s="17"/>
      <c r="AD6" t="s">
        <v>172</v>
      </c>
      <c r="AE6" t="s">
        <v>173</v>
      </c>
      <c r="AF6" t="s">
        <v>170</v>
      </c>
      <c r="AG6" s="78" t="s">
        <v>167</v>
      </c>
      <c r="AH6" s="78"/>
      <c r="AI6" s="78"/>
      <c r="AJ6" s="78"/>
      <c r="AK6" t="s">
        <v>169</v>
      </c>
      <c r="AL6" t="s">
        <v>168</v>
      </c>
      <c r="AM6" t="s">
        <v>171</v>
      </c>
    </row>
    <row r="7" spans="5:43" ht="14.5">
      <c r="E7" s="10"/>
      <c r="F7" s="7" t="s">
        <v>166</v>
      </c>
      <c r="G7" s="11" t="s">
        <v>552</v>
      </c>
      <c r="H7" s="12" t="s">
        <v>553</v>
      </c>
      <c r="I7" s="13"/>
      <c r="J7" s="15"/>
      <c r="K7" t="str">
        <f t="shared" ref="K7:R7" si="1">AC21</f>
        <v>ELCWOO00</v>
      </c>
      <c r="L7">
        <f t="shared" si="1"/>
        <v>5.1400212969599997</v>
      </c>
      <c r="M7">
        <f t="shared" si="1"/>
        <v>11.334088240580201</v>
      </c>
      <c r="N7">
        <f t="shared" si="1"/>
        <v>0.28764000000000001</v>
      </c>
      <c r="O7">
        <f t="shared" si="1"/>
        <v>2.9606086767240001</v>
      </c>
      <c r="P7">
        <f t="shared" si="1"/>
        <v>3.96</v>
      </c>
      <c r="Q7">
        <f t="shared" si="1"/>
        <v>4.7138737356</v>
      </c>
      <c r="R7">
        <f t="shared" si="1"/>
        <v>0.39330210708000002</v>
      </c>
      <c r="T7" s="17"/>
      <c r="U7" s="17"/>
      <c r="V7" s="17"/>
      <c r="W7" s="17"/>
      <c r="X7" s="17"/>
      <c r="Y7" s="17"/>
      <c r="Z7" s="17"/>
      <c r="AA7" s="17"/>
      <c r="AC7" s="22" t="s">
        <v>554</v>
      </c>
      <c r="AD7" s="22">
        <v>1784.729617</v>
      </c>
      <c r="AE7" s="22">
        <v>3935.203094</v>
      </c>
      <c r="AF7" s="22">
        <v>79.900000000000006</v>
      </c>
      <c r="AG7" s="22">
        <v>561.54960000000005</v>
      </c>
      <c r="AI7" s="22">
        <v>259.3270938</v>
      </c>
      <c r="AJ7" s="22">
        <v>1.51460529</v>
      </c>
      <c r="AK7" s="22">
        <v>1100</v>
      </c>
      <c r="AL7" s="22">
        <v>1309.409371</v>
      </c>
      <c r="AM7" s="22">
        <v>109.2505853</v>
      </c>
      <c r="AO7" s="22">
        <v>0.244211757</v>
      </c>
    </row>
    <row r="8" spans="5:43" ht="14.5">
      <c r="F8" t="str">
        <f t="shared" ref="F8:H8" si="2">F7</f>
        <v>UP</v>
      </c>
      <c r="G8" t="str">
        <f t="shared" si="2"/>
        <v>ACT_BND</v>
      </c>
      <c r="H8" t="str">
        <f t="shared" si="2"/>
        <v>2020</v>
      </c>
      <c r="J8" s="16"/>
      <c r="K8" t="str">
        <f t="shared" ref="K8:R8" si="3">AC22</f>
        <v>ELCGEO00</v>
      </c>
      <c r="L8">
        <f t="shared" si="3"/>
        <v>1.2850053242399999</v>
      </c>
      <c r="M8">
        <f t="shared" si="3"/>
        <v>2.8335220601450399</v>
      </c>
      <c r="N8">
        <f t="shared" si="3"/>
        <v>7.1910000000000002E-2</v>
      </c>
      <c r="O8">
        <f t="shared" si="3"/>
        <v>0.74015216918100002</v>
      </c>
      <c r="P8">
        <f t="shared" si="3"/>
        <v>0.99</v>
      </c>
      <c r="Q8">
        <f t="shared" si="3"/>
        <v>1.1784684339</v>
      </c>
      <c r="R8">
        <f t="shared" si="3"/>
        <v>9.8325526770000005E-2</v>
      </c>
      <c r="T8" s="17"/>
      <c r="U8" s="21"/>
      <c r="V8" s="17"/>
      <c r="W8" s="17"/>
      <c r="X8" s="17"/>
      <c r="Y8" s="17"/>
      <c r="Z8" s="17"/>
      <c r="AA8" s="17"/>
      <c r="AC8" s="22" t="s">
        <v>555</v>
      </c>
      <c r="AD8" s="22">
        <v>28140.70924</v>
      </c>
      <c r="AE8">
        <v>0</v>
      </c>
      <c r="AF8">
        <v>0</v>
      </c>
      <c r="AG8" s="22">
        <v>1171.1784909999999</v>
      </c>
      <c r="AI8" s="22">
        <v>4432.6356509999996</v>
      </c>
      <c r="AM8" s="22">
        <v>8169.1426090000004</v>
      </c>
    </row>
    <row r="9" spans="5:43" ht="14.5">
      <c r="F9" t="s">
        <v>165</v>
      </c>
      <c r="J9" s="17"/>
      <c r="K9" t="str">
        <f t="shared" ref="K9:R9" si="4">AC23</f>
        <v>*</v>
      </c>
      <c r="L9">
        <f t="shared" si="4"/>
        <v>0</v>
      </c>
      <c r="M9">
        <f t="shared" si="4"/>
        <v>0</v>
      </c>
      <c r="N9">
        <f t="shared" si="4"/>
        <v>0</v>
      </c>
      <c r="O9">
        <f t="shared" si="4"/>
        <v>0</v>
      </c>
      <c r="P9">
        <f t="shared" si="4"/>
        <v>0</v>
      </c>
      <c r="Q9">
        <f t="shared" si="4"/>
        <v>0</v>
      </c>
      <c r="R9">
        <f t="shared" si="4"/>
        <v>0</v>
      </c>
      <c r="T9" s="17"/>
      <c r="U9" s="17"/>
      <c r="V9" s="17"/>
      <c r="W9" s="17"/>
      <c r="X9" s="17"/>
      <c r="Y9" s="17"/>
      <c r="Z9" s="17"/>
      <c r="AA9" s="17"/>
      <c r="AC9" s="22" t="s">
        <v>556</v>
      </c>
      <c r="AD9" s="22">
        <v>2431.0749780000001</v>
      </c>
      <c r="AE9" s="22">
        <v>63813.674059999998</v>
      </c>
      <c r="AF9" s="22">
        <v>36141.964489999998</v>
      </c>
      <c r="AG9" s="22">
        <v>2571.9901829999999</v>
      </c>
      <c r="AH9" s="22">
        <v>38146.827989999998</v>
      </c>
      <c r="AI9" s="22">
        <v>756.13961110000002</v>
      </c>
      <c r="AK9" s="22">
        <v>39004.975879999998</v>
      </c>
      <c r="AL9" s="22">
        <v>194227.42170000001</v>
      </c>
      <c r="AM9" s="22">
        <v>3389.1671649999998</v>
      </c>
      <c r="AO9" s="22">
        <v>438.40840689999999</v>
      </c>
      <c r="AQ9" s="22">
        <v>247.6397345</v>
      </c>
    </row>
    <row r="10" spans="5:43" ht="14.5">
      <c r="F10" t="s">
        <v>165</v>
      </c>
      <c r="G10" t="str">
        <f t="shared" ref="G10:H10" si="5">G8</f>
        <v>ACT_BND</v>
      </c>
      <c r="H10" t="str">
        <f t="shared" si="5"/>
        <v>2020</v>
      </c>
      <c r="J10" s="18"/>
      <c r="K10" t="str">
        <f t="shared" ref="K10:R10" si="6">AC24</f>
        <v>ELCHYD00</v>
      </c>
      <c r="L10">
        <f t="shared" si="6"/>
        <v>8.7518699208000008</v>
      </c>
      <c r="M10">
        <f t="shared" si="6"/>
        <v>232.19899992504</v>
      </c>
      <c r="N10">
        <f t="shared" si="6"/>
        <v>130.11107216400001</v>
      </c>
      <c r="O10">
        <f t="shared" si="6"/>
        <v>149.30984802276001</v>
      </c>
      <c r="P10">
        <f t="shared" si="6"/>
        <v>140.41791316800001</v>
      </c>
      <c r="Q10">
        <f t="shared" si="6"/>
        <v>699.21871811999995</v>
      </c>
      <c r="R10">
        <f t="shared" si="6"/>
        <v>12.201001794</v>
      </c>
      <c r="T10" s="17"/>
      <c r="U10" s="17"/>
      <c r="V10" s="17"/>
      <c r="W10" s="17"/>
      <c r="X10" s="17"/>
      <c r="Y10" s="17"/>
      <c r="Z10" s="17"/>
      <c r="AA10" s="17"/>
      <c r="AC10" s="22" t="s">
        <v>557</v>
      </c>
      <c r="AD10" s="22">
        <v>41400.150229999999</v>
      </c>
      <c r="AE10" s="22">
        <v>1171.403262</v>
      </c>
      <c r="AF10" s="22">
        <v>20.925940740000001</v>
      </c>
      <c r="AG10" s="22">
        <v>1347.3909619999999</v>
      </c>
      <c r="AH10" s="22">
        <v>250.40585609999999</v>
      </c>
      <c r="AI10" s="22">
        <v>1663.491806</v>
      </c>
      <c r="AK10" s="22">
        <v>11039.355750000001</v>
      </c>
      <c r="AL10" s="22">
        <v>86.550978880000002</v>
      </c>
      <c r="AM10" s="22">
        <v>10914.031070000001</v>
      </c>
      <c r="AO10" s="22">
        <v>63.615561929999998</v>
      </c>
      <c r="AQ10" s="22">
        <v>80.177873539999993</v>
      </c>
    </row>
    <row r="11" spans="5:43" ht="14.5">
      <c r="F11" t="s">
        <v>165</v>
      </c>
      <c r="G11" t="str">
        <f t="shared" ref="G11:H11" si="7">G10</f>
        <v>ACT_BND</v>
      </c>
      <c r="H11" t="str">
        <f t="shared" si="7"/>
        <v>2020</v>
      </c>
      <c r="J11" s="17"/>
      <c r="K11" t="str">
        <f t="shared" ref="K11:R11" si="8">AC25</f>
        <v>ELCTID00</v>
      </c>
      <c r="L11">
        <f t="shared" si="8"/>
        <v>8.7518699207999998E-2</v>
      </c>
      <c r="M11">
        <f t="shared" si="8"/>
        <v>2.3219899992504001</v>
      </c>
      <c r="N11">
        <f t="shared" si="8"/>
        <v>1.30111072164</v>
      </c>
      <c r="O11">
        <f t="shared" si="8"/>
        <v>1.4930984802275999</v>
      </c>
      <c r="P11">
        <f t="shared" si="8"/>
        <v>1.4041791316800001</v>
      </c>
      <c r="Q11">
        <f t="shared" si="8"/>
        <v>6.9921871812000003</v>
      </c>
      <c r="R11">
        <f t="shared" si="8"/>
        <v>0.12201001794000001</v>
      </c>
      <c r="T11" s="17"/>
      <c r="U11" s="17"/>
      <c r="V11" s="17"/>
      <c r="W11" s="17"/>
      <c r="X11" s="17"/>
      <c r="Y11" s="17"/>
      <c r="Z11" s="17"/>
      <c r="AA11" s="17"/>
      <c r="AC11" s="22" t="s">
        <v>558</v>
      </c>
      <c r="AD11" s="22">
        <v>15.6585</v>
      </c>
      <c r="AE11" s="22">
        <v>74.237638009999998</v>
      </c>
      <c r="AF11" s="22">
        <v>16.412669000000001</v>
      </c>
      <c r="AG11" s="22">
        <v>40.706376069999997</v>
      </c>
      <c r="AH11" s="22">
        <v>868.53144999999995</v>
      </c>
      <c r="AI11" s="22">
        <v>35</v>
      </c>
      <c r="AJ11" s="22">
        <v>4.5434200000000002</v>
      </c>
      <c r="AK11" s="22">
        <v>85.072739999999996</v>
      </c>
      <c r="AL11" s="22">
        <v>556.76228000000003</v>
      </c>
      <c r="AM11" s="22">
        <v>1.0196639999999999</v>
      </c>
      <c r="AO11" s="22">
        <v>75.331620000000001</v>
      </c>
      <c r="AP11" s="22">
        <v>250.02739389999999</v>
      </c>
      <c r="AQ11" s="22">
        <v>35.093705470000003</v>
      </c>
    </row>
    <row r="12" spans="5:43" ht="14.5">
      <c r="F12" t="s">
        <v>166</v>
      </c>
      <c r="G12" t="str">
        <f t="shared" ref="G12:H12" si="9">G11</f>
        <v>ACT_BND</v>
      </c>
      <c r="H12" t="str">
        <f t="shared" si="9"/>
        <v>2020</v>
      </c>
      <c r="J12" s="18"/>
      <c r="K12" t="str">
        <f t="shared" ref="K12:R12" si="10">AC26</f>
        <v>ELCGAS00</v>
      </c>
      <c r="L12">
        <f t="shared" si="10"/>
        <v>149.04054082799999</v>
      </c>
      <c r="M12">
        <f t="shared" si="10"/>
        <v>4.7347081108919999</v>
      </c>
      <c r="N12">
        <f t="shared" si="10"/>
        <v>7.5333386663999996E-2</v>
      </c>
      <c r="O12">
        <f t="shared" si="10"/>
        <v>11.74063904676</v>
      </c>
      <c r="P12">
        <f t="shared" si="10"/>
        <v>39.741680700000003</v>
      </c>
      <c r="Q12">
        <f t="shared" si="10"/>
        <v>0.31158352396799999</v>
      </c>
      <c r="R12">
        <f t="shared" si="10"/>
        <v>39.290511852000002</v>
      </c>
      <c r="T12" s="17"/>
      <c r="U12" s="17"/>
      <c r="V12" s="17"/>
      <c r="W12" s="17"/>
      <c r="X12" s="17"/>
      <c r="Y12" s="17"/>
      <c r="Z12" s="17"/>
      <c r="AA12" s="17"/>
      <c r="AC12" s="22" t="s">
        <v>543</v>
      </c>
      <c r="AD12" s="22">
        <v>178.1215243</v>
      </c>
      <c r="AE12" s="22">
        <v>26.837610860000002</v>
      </c>
      <c r="AF12" s="22">
        <v>8.3501610579999994</v>
      </c>
      <c r="AG12" s="22">
        <v>1.6542973759999999</v>
      </c>
      <c r="AH12" s="22">
        <v>1.1688782929999999</v>
      </c>
      <c r="AI12" s="22">
        <v>1.8651685010000001</v>
      </c>
      <c r="AJ12" s="22">
        <v>0.67803740899999998</v>
      </c>
      <c r="AK12" s="22">
        <v>5636.1996079999999</v>
      </c>
      <c r="AL12" s="22">
        <v>30.53453094</v>
      </c>
      <c r="AM12" s="22">
        <v>32.029300139999997</v>
      </c>
      <c r="AO12" s="22">
        <v>0.121926715</v>
      </c>
      <c r="AP12" s="22">
        <v>0.56048297300000005</v>
      </c>
      <c r="AQ12" s="22">
        <v>1.778611344</v>
      </c>
    </row>
    <row r="13" spans="5:43" ht="14.5">
      <c r="F13" t="str">
        <f t="shared" ref="F13:H13" si="11">F12</f>
        <v>UP</v>
      </c>
      <c r="G13" t="str">
        <f t="shared" si="11"/>
        <v>ACT_BND</v>
      </c>
      <c r="H13" t="str">
        <f t="shared" si="11"/>
        <v>2020</v>
      </c>
      <c r="J13" s="19"/>
      <c r="K13" t="str">
        <f t="shared" ref="K13:R13" si="12">AC27</f>
        <v>ELCHFO00</v>
      </c>
      <c r="L13">
        <f t="shared" si="12"/>
        <v>5.63706E-2</v>
      </c>
      <c r="M13">
        <f t="shared" si="12"/>
        <v>1.5648852865680001</v>
      </c>
      <c r="N13">
        <f t="shared" si="12"/>
        <v>5.9085608400000003E-2</v>
      </c>
      <c r="O13">
        <f t="shared" si="12"/>
        <v>3.4156124858519998</v>
      </c>
      <c r="P13">
        <f t="shared" si="12"/>
        <v>0.30626186399999999</v>
      </c>
      <c r="Q13">
        <f t="shared" si="12"/>
        <v>2.004344208</v>
      </c>
      <c r="R13">
        <f t="shared" si="12"/>
        <v>3.6707903999999999E-3</v>
      </c>
      <c r="T13" s="17"/>
      <c r="U13" s="17"/>
      <c r="V13" s="17"/>
      <c r="W13" s="17"/>
      <c r="X13" s="17"/>
      <c r="Y13" s="17"/>
      <c r="Z13" s="17"/>
      <c r="AA13" s="17"/>
      <c r="AC13" s="22" t="s">
        <v>559</v>
      </c>
      <c r="AD13" s="22">
        <v>0</v>
      </c>
      <c r="AE13" s="22">
        <v>0</v>
      </c>
      <c r="AF13" s="22">
        <v>0</v>
      </c>
      <c r="AG13" s="22">
        <v>4800.4790730000004</v>
      </c>
      <c r="AJ13" s="22">
        <v>0</v>
      </c>
      <c r="AK13" s="22">
        <v>87845.325440000001</v>
      </c>
      <c r="AL13" s="22">
        <v>0</v>
      </c>
      <c r="AM13" s="22">
        <v>0</v>
      </c>
    </row>
    <row r="14" spans="5:43" ht="14.5">
      <c r="F14" t="s">
        <v>165</v>
      </c>
      <c r="G14" t="str">
        <f t="shared" ref="G14:H14" si="13">G13</f>
        <v>ACT_BND</v>
      </c>
      <c r="H14" t="str">
        <f t="shared" si="13"/>
        <v>2020</v>
      </c>
      <c r="J14" s="19"/>
      <c r="K14" t="str">
        <f t="shared" ref="K14:R14" si="14">AC28</f>
        <v>ELCSOL00</v>
      </c>
      <c r="L14">
        <f t="shared" si="14"/>
        <v>0.64123748747999998</v>
      </c>
      <c r="M14">
        <f t="shared" si="14"/>
        <v>0.1054750748112</v>
      </c>
      <c r="N14">
        <f t="shared" si="14"/>
        <v>3.00605798088E-2</v>
      </c>
      <c r="O14">
        <f t="shared" si="14"/>
        <v>1.9318973684400002E-2</v>
      </c>
      <c r="P14">
        <f t="shared" si="14"/>
        <v>20.290318588800002</v>
      </c>
      <c r="Q14">
        <f t="shared" si="14"/>
        <v>0.109924311384</v>
      </c>
      <c r="R14">
        <f t="shared" si="14"/>
        <v>0.115305480504</v>
      </c>
      <c r="T14" s="17"/>
      <c r="U14" s="17"/>
      <c r="V14" s="17"/>
      <c r="W14" s="17"/>
      <c r="X14" s="17"/>
      <c r="Y14" s="17"/>
      <c r="Z14" s="17"/>
      <c r="AA14" s="17"/>
      <c r="AC14" s="22" t="s">
        <v>541</v>
      </c>
      <c r="AD14" s="22">
        <v>5452.6145230000002</v>
      </c>
      <c r="AE14" s="22">
        <v>3008.2839250000002</v>
      </c>
      <c r="AF14" s="22">
        <v>938.85271090000003</v>
      </c>
      <c r="AG14" s="22">
        <v>903.01971419999995</v>
      </c>
      <c r="AH14" s="22">
        <v>194.4986979</v>
      </c>
      <c r="AI14" s="22">
        <v>925.44556250000005</v>
      </c>
      <c r="AJ14" s="22">
        <v>700.3405113</v>
      </c>
      <c r="AK14" s="22">
        <v>13168.796780000001</v>
      </c>
      <c r="AL14" s="22">
        <v>11322.93233</v>
      </c>
      <c r="AM14" s="22">
        <v>821.46896560000005</v>
      </c>
      <c r="AO14" s="22">
        <v>1.076967333</v>
      </c>
      <c r="AP14" s="22">
        <v>0</v>
      </c>
      <c r="AQ14" s="22">
        <v>16.742693599999999</v>
      </c>
    </row>
    <row r="15" spans="5:43">
      <c r="F15" t="s">
        <v>165</v>
      </c>
      <c r="J15" s="19"/>
      <c r="K15" t="str">
        <f t="shared" ref="K15:R15" si="15">AC29</f>
        <v>*</v>
      </c>
      <c r="L15">
        <f t="shared" si="15"/>
        <v>0</v>
      </c>
      <c r="M15">
        <f t="shared" si="15"/>
        <v>0</v>
      </c>
      <c r="N15">
        <f t="shared" si="15"/>
        <v>0</v>
      </c>
      <c r="O15">
        <f t="shared" si="15"/>
        <v>0</v>
      </c>
      <c r="P15">
        <f t="shared" si="15"/>
        <v>0</v>
      </c>
      <c r="Q15">
        <f t="shared" si="15"/>
        <v>0</v>
      </c>
      <c r="R15">
        <f t="shared" si="15"/>
        <v>0</v>
      </c>
      <c r="T15" s="17"/>
      <c r="U15" s="17"/>
      <c r="V15" s="17"/>
      <c r="W15" s="17"/>
      <c r="X15" s="17"/>
      <c r="Y15" s="17"/>
      <c r="Z15" s="17"/>
      <c r="AA15" s="17"/>
    </row>
    <row r="16" spans="5:43">
      <c r="F16" t="s">
        <v>165</v>
      </c>
      <c r="G16" t="str">
        <f t="shared" ref="G16:H16" si="16">G14</f>
        <v>ACT_BND</v>
      </c>
      <c r="H16" t="str">
        <f t="shared" si="16"/>
        <v>2020</v>
      </c>
      <c r="J16" s="19"/>
      <c r="K16" t="str">
        <f t="shared" ref="K16:R16" si="17">AC30</f>
        <v>ELCWIN00</v>
      </c>
      <c r="L16">
        <f t="shared" si="17"/>
        <v>19.629412282800001</v>
      </c>
      <c r="M16">
        <f t="shared" si="17"/>
        <v>10.8939729093588</v>
      </c>
      <c r="N16">
        <f t="shared" si="17"/>
        <v>3.37986975924</v>
      </c>
      <c r="O16">
        <f t="shared" si="17"/>
        <v>9.8038961492399999</v>
      </c>
      <c r="P16">
        <f t="shared" si="17"/>
        <v>47.407668407999999</v>
      </c>
      <c r="Q16">
        <f t="shared" si="17"/>
        <v>40.762556388</v>
      </c>
      <c r="R16">
        <f t="shared" si="17"/>
        <v>2.9572882761599999</v>
      </c>
      <c r="T16" s="17"/>
      <c r="U16" s="17"/>
      <c r="V16" s="17"/>
      <c r="W16" s="17"/>
      <c r="X16" s="17"/>
      <c r="Y16" s="17"/>
      <c r="Z16" s="17"/>
      <c r="AA16" s="17"/>
    </row>
    <row r="17" spans="10:36">
      <c r="J17" s="17"/>
      <c r="L17" s="17"/>
      <c r="T17" s="17"/>
      <c r="U17" s="17"/>
      <c r="V17" s="17"/>
      <c r="W17" s="17"/>
      <c r="X17" s="17"/>
      <c r="Y17" s="17"/>
      <c r="Z17" s="17"/>
      <c r="AA17" s="17"/>
    </row>
    <row r="18" spans="10:36">
      <c r="J18" s="17"/>
      <c r="K18" s="19"/>
      <c r="L18" s="17"/>
      <c r="T18" s="17"/>
      <c r="U18" s="17"/>
      <c r="V18" s="17"/>
      <c r="W18" s="17"/>
      <c r="X18" s="17"/>
      <c r="Y18" s="17"/>
      <c r="Z18" s="17"/>
      <c r="AA18" s="17"/>
    </row>
    <row r="19" spans="10:36">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172</v>
      </c>
      <c r="AE20" t="s">
        <v>173</v>
      </c>
      <c r="AF20" t="s">
        <v>170</v>
      </c>
      <c r="AG20" t="s">
        <v>167</v>
      </c>
      <c r="AH20" t="s">
        <v>169</v>
      </c>
      <c r="AI20" t="s">
        <v>168</v>
      </c>
      <c r="AJ20" t="s">
        <v>171</v>
      </c>
    </row>
    <row r="21" spans="10:36">
      <c r="J21" s="17"/>
      <c r="K21" s="20"/>
      <c r="L21" s="17"/>
      <c r="AC21" s="23" t="s">
        <v>560</v>
      </c>
      <c r="AD21">
        <f>AD7*0.0036*80%</f>
        <v>5.1400212969599997</v>
      </c>
      <c r="AE21">
        <f>(AE7+SUM(AO7:AQ7))*0.0036*80%</f>
        <v>11.334088240580201</v>
      </c>
      <c r="AF21">
        <f>AF7*0.0036</f>
        <v>0.28764000000000001</v>
      </c>
      <c r="AG21">
        <f>SUM(AG7:AJ7)*0.0036</f>
        <v>2.9606086767240001</v>
      </c>
      <c r="AH21">
        <f t="shared" ref="AH21:AJ21" si="18">AK7*0.0036</f>
        <v>3.96</v>
      </c>
      <c r="AI21">
        <f t="shared" si="18"/>
        <v>4.7138737356</v>
      </c>
      <c r="AJ21">
        <f t="shared" si="18"/>
        <v>0.39330210708000002</v>
      </c>
    </row>
    <row r="22" spans="10:36">
      <c r="J22" s="17"/>
      <c r="K22" s="19"/>
      <c r="L22" s="17"/>
      <c r="AC22" s="23" t="s">
        <v>561</v>
      </c>
      <c r="AD22">
        <f>AD7*0.0036*20%</f>
        <v>1.2850053242399999</v>
      </c>
      <c r="AE22">
        <f t="shared" ref="AE22:AJ22" si="19">AE21/4</f>
        <v>2.8335220601450399</v>
      </c>
      <c r="AF22">
        <f t="shared" si="19"/>
        <v>7.1910000000000002E-2</v>
      </c>
      <c r="AG22">
        <f t="shared" si="19"/>
        <v>0.74015216918100002</v>
      </c>
      <c r="AH22">
        <f t="shared" si="19"/>
        <v>0.99</v>
      </c>
      <c r="AI22">
        <f t="shared" si="19"/>
        <v>1.1784684339</v>
      </c>
      <c r="AJ22">
        <f t="shared" si="19"/>
        <v>9.8325526770000005E-2</v>
      </c>
    </row>
    <row r="23" spans="10:36">
      <c r="J23" s="17"/>
      <c r="K23" s="19"/>
      <c r="L23" s="17"/>
      <c r="AC23" s="24" t="s">
        <v>165</v>
      </c>
    </row>
    <row r="24" spans="10:36">
      <c r="J24" s="17"/>
      <c r="K24" s="20"/>
      <c r="L24" s="17"/>
      <c r="AC24" s="23" t="s">
        <v>562</v>
      </c>
      <c r="AD24">
        <f>AD9*0.0036</f>
        <v>8.7518699208000008</v>
      </c>
      <c r="AE24">
        <f>(AE9+SUM(AO9:AQ9))*0.0036</f>
        <v>232.19899992504</v>
      </c>
      <c r="AF24">
        <f>AF9*0.0036</f>
        <v>130.11107216400001</v>
      </c>
      <c r="AG24">
        <f>SUM(AG9:AJ9)*0.0036</f>
        <v>149.30984802276001</v>
      </c>
      <c r="AH24">
        <f t="shared" ref="AH24:AJ24" si="20">AK9*0.0036</f>
        <v>140.41791316800001</v>
      </c>
      <c r="AI24">
        <f t="shared" si="20"/>
        <v>699.21871811999995</v>
      </c>
      <c r="AJ24">
        <f t="shared" si="20"/>
        <v>12.201001794</v>
      </c>
    </row>
    <row r="25" spans="10:36">
      <c r="J25" s="17"/>
      <c r="K25" s="20"/>
      <c r="L25" s="17"/>
      <c r="AC25" s="23" t="s">
        <v>563</v>
      </c>
      <c r="AD25">
        <f t="shared" ref="AD25:AJ25" si="21">AD24/100</f>
        <v>8.7518699207999998E-2</v>
      </c>
      <c r="AE25">
        <f t="shared" si="21"/>
        <v>2.3219899992504001</v>
      </c>
      <c r="AF25">
        <f t="shared" si="21"/>
        <v>1.30111072164</v>
      </c>
      <c r="AG25">
        <f t="shared" si="21"/>
        <v>1.4930984802275999</v>
      </c>
      <c r="AH25">
        <f t="shared" si="21"/>
        <v>1.4041791316800001</v>
      </c>
      <c r="AI25">
        <f t="shared" si="21"/>
        <v>6.9921871812000003</v>
      </c>
      <c r="AJ25">
        <f t="shared" si="21"/>
        <v>0.12201001794000001</v>
      </c>
    </row>
    <row r="26" spans="10:36">
      <c r="J26" s="17"/>
      <c r="K26" s="19"/>
      <c r="L26" s="17"/>
      <c r="AC26" s="23" t="s">
        <v>564</v>
      </c>
      <c r="AD26">
        <f t="shared" ref="AD26:AD28" si="22">AD10*0.0036</f>
        <v>149.04054082799999</v>
      </c>
      <c r="AE26">
        <f t="shared" ref="AE26:AE28" si="23">(AE10+SUM(AO10:AQ10))*0.0036</f>
        <v>4.7347081108919999</v>
      </c>
      <c r="AF26">
        <f t="shared" ref="AF26:AF28" si="24">AF10*0.0036</f>
        <v>7.5333386663999996E-2</v>
      </c>
      <c r="AG26">
        <f t="shared" ref="AG26:AG28" si="25">SUM(AG10:AJ10)*0.0036</f>
        <v>11.74063904676</v>
      </c>
      <c r="AH26">
        <f t="shared" ref="AH26:AJ26" si="26">AK10*0.0036</f>
        <v>39.741680700000003</v>
      </c>
      <c r="AI26">
        <f t="shared" si="26"/>
        <v>0.31158352396799999</v>
      </c>
      <c r="AJ26">
        <f t="shared" si="26"/>
        <v>39.290511852000002</v>
      </c>
    </row>
    <row r="27" spans="10:36">
      <c r="J27" s="17"/>
      <c r="K27" s="20"/>
      <c r="L27" s="17"/>
      <c r="AC27" s="23" t="s">
        <v>565</v>
      </c>
      <c r="AD27">
        <f t="shared" si="22"/>
        <v>5.63706E-2</v>
      </c>
      <c r="AE27">
        <f t="shared" si="23"/>
        <v>1.5648852865680001</v>
      </c>
      <c r="AF27">
        <f t="shared" si="24"/>
        <v>5.9085608400000003E-2</v>
      </c>
      <c r="AG27">
        <f t="shared" si="25"/>
        <v>3.4156124858519998</v>
      </c>
      <c r="AH27">
        <f t="shared" ref="AH27:AJ27" si="27">AK11*0.0036</f>
        <v>0.30626186399999999</v>
      </c>
      <c r="AI27">
        <f t="shared" si="27"/>
        <v>2.004344208</v>
      </c>
      <c r="AJ27">
        <f t="shared" si="27"/>
        <v>3.6707903999999999E-3</v>
      </c>
    </row>
    <row r="28" spans="10:36">
      <c r="J28" s="17"/>
      <c r="K28" s="19"/>
      <c r="L28" s="17"/>
      <c r="AC28" s="23" t="s">
        <v>566</v>
      </c>
      <c r="AD28">
        <f t="shared" si="22"/>
        <v>0.64123748747999998</v>
      </c>
      <c r="AE28">
        <f t="shared" si="23"/>
        <v>0.1054750748112</v>
      </c>
      <c r="AF28">
        <f t="shared" si="24"/>
        <v>3.00605798088E-2</v>
      </c>
      <c r="AG28">
        <f t="shared" si="25"/>
        <v>1.9318973684400002E-2</v>
      </c>
      <c r="AH28">
        <f t="shared" ref="AH28:AJ28" si="28">AK12*0.0036</f>
        <v>20.290318588800002</v>
      </c>
      <c r="AI28">
        <f t="shared" si="28"/>
        <v>0.109924311384</v>
      </c>
      <c r="AJ28">
        <f t="shared" si="28"/>
        <v>0.115305480504</v>
      </c>
    </row>
    <row r="29" spans="10:36">
      <c r="J29" s="17"/>
      <c r="K29" s="19"/>
      <c r="L29" s="17"/>
      <c r="AC29" t="s">
        <v>165</v>
      </c>
    </row>
    <row r="30" spans="10:36">
      <c r="J30" s="17"/>
      <c r="K30" s="19"/>
      <c r="L30" s="17"/>
      <c r="AC30" t="s">
        <v>567</v>
      </c>
      <c r="AD30">
        <f>AD14*0.0036</f>
        <v>19.629412282800001</v>
      </c>
      <c r="AE30">
        <f>(AE14+SUM(AO14:AQ14))*0.0036</f>
        <v>10.8939729093588</v>
      </c>
      <c r="AF30">
        <f>AF14*0.0036</f>
        <v>3.37986975924</v>
      </c>
      <c r="AG30">
        <f>SUM(AG14:AJ14)*0.0036</f>
        <v>9.8038961492399999</v>
      </c>
      <c r="AH30">
        <f t="shared" ref="AH30:AJ30" si="29">AK14*0.0036</f>
        <v>47.407668407999999</v>
      </c>
      <c r="AI30">
        <f t="shared" si="29"/>
        <v>40.762556388</v>
      </c>
      <c r="AJ30">
        <f t="shared" si="29"/>
        <v>2.9572882761599999</v>
      </c>
    </row>
    <row r="31" spans="10:36">
      <c r="J31" s="17"/>
      <c r="K31" s="20"/>
      <c r="L31" s="17"/>
    </row>
    <row r="32" spans="10:36">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E3:AQ37"/>
  <sheetViews>
    <sheetView topLeftCell="C1" zoomScale="55" zoomScaleNormal="55" workbookViewId="0">
      <selection activeCell="I2" sqref="I2"/>
    </sheetView>
  </sheetViews>
  <sheetFormatPr defaultColWidth="8.7265625" defaultRowHeight="12.5"/>
  <cols>
    <col min="11" max="11" width="24.1796875" customWidth="1"/>
    <col min="12" max="18" width="12.81640625"/>
    <col min="20" max="20" width="14.6328125" customWidth="1"/>
    <col min="29" max="29" width="21.36328125" customWidth="1"/>
    <col min="30" max="38" width="12.81640625"/>
    <col min="41" max="43" width="12.81640625"/>
  </cols>
  <sheetData>
    <row r="3" spans="5:43">
      <c r="F3" s="7"/>
      <c r="G3" s="7" t="s">
        <v>0</v>
      </c>
    </row>
    <row r="5" spans="5:43">
      <c r="H5" s="7"/>
      <c r="I5" s="13"/>
      <c r="J5" s="7"/>
      <c r="K5" s="7"/>
      <c r="L5" s="7"/>
      <c r="T5" s="17"/>
      <c r="U5" s="17"/>
      <c r="V5" s="17"/>
      <c r="W5" s="17"/>
      <c r="X5" s="17"/>
      <c r="Y5" s="17"/>
      <c r="Z5" s="17"/>
      <c r="AA5" s="17"/>
      <c r="AO5" t="s">
        <v>549</v>
      </c>
      <c r="AP5" t="s">
        <v>550</v>
      </c>
      <c r="AQ5" t="s">
        <v>551</v>
      </c>
    </row>
    <row r="6" spans="5:43" ht="14.5">
      <c r="E6" s="7"/>
      <c r="F6" s="7" t="s">
        <v>2</v>
      </c>
      <c r="G6" s="7" t="s">
        <v>3</v>
      </c>
      <c r="H6" s="7" t="s">
        <v>4</v>
      </c>
      <c r="I6" s="13" t="s">
        <v>221</v>
      </c>
      <c r="J6" s="14" t="s">
        <v>222</v>
      </c>
      <c r="K6" s="7" t="s">
        <v>180</v>
      </c>
      <c r="L6" s="7" t="str">
        <f t="shared" ref="L6:R6" si="0">AD20</f>
        <v>AL</v>
      </c>
      <c r="M6" s="7" t="str">
        <f t="shared" si="0"/>
        <v>BC</v>
      </c>
      <c r="N6" s="7" t="str">
        <f t="shared" si="0"/>
        <v>MA</v>
      </c>
      <c r="O6" s="7" t="str">
        <f t="shared" si="0"/>
        <v>AT</v>
      </c>
      <c r="P6" s="7" t="str">
        <f t="shared" si="0"/>
        <v>ON</v>
      </c>
      <c r="Q6" s="7" t="str">
        <f t="shared" si="0"/>
        <v>QU</v>
      </c>
      <c r="R6" s="7" t="str">
        <f t="shared" si="0"/>
        <v>SA</v>
      </c>
      <c r="T6" s="17"/>
      <c r="U6" s="17"/>
      <c r="V6" s="17"/>
      <c r="W6" s="17"/>
      <c r="X6" s="17"/>
      <c r="Y6" s="17"/>
      <c r="Z6" s="17"/>
      <c r="AA6" s="17"/>
      <c r="AD6" t="s">
        <v>172</v>
      </c>
      <c r="AE6" t="s">
        <v>173</v>
      </c>
      <c r="AF6" t="s">
        <v>170</v>
      </c>
      <c r="AG6" s="78" t="s">
        <v>167</v>
      </c>
      <c r="AH6" s="78"/>
      <c r="AI6" s="78"/>
      <c r="AJ6" s="78"/>
      <c r="AK6" t="s">
        <v>169</v>
      </c>
      <c r="AL6" t="s">
        <v>168</v>
      </c>
      <c r="AM6" t="s">
        <v>171</v>
      </c>
    </row>
    <row r="7" spans="5:43" ht="14.5">
      <c r="E7" s="10"/>
      <c r="F7" s="7" t="s">
        <v>166</v>
      </c>
      <c r="G7" s="11" t="s">
        <v>552</v>
      </c>
      <c r="H7" s="12" t="s">
        <v>568</v>
      </c>
      <c r="I7" s="13"/>
      <c r="J7" s="15"/>
      <c r="K7" t="str">
        <f t="shared" ref="K7:R7" si="1">AC21</f>
        <v>ELCWOO00</v>
      </c>
      <c r="L7">
        <f t="shared" si="1"/>
        <v>76.296781526399997</v>
      </c>
      <c r="M7">
        <f t="shared" si="1"/>
        <v>16.9126478921002</v>
      </c>
      <c r="N7">
        <f t="shared" si="1"/>
        <v>0.268232896512</v>
      </c>
      <c r="O7">
        <f t="shared" si="1"/>
        <v>1.6081963018559999</v>
      </c>
      <c r="P7">
        <f t="shared" si="1"/>
        <v>18.459216748799999</v>
      </c>
      <c r="Q7">
        <f t="shared" si="1"/>
        <v>6.3136096092000002</v>
      </c>
      <c r="R7">
        <f t="shared" si="1"/>
        <v>74.668985207999995</v>
      </c>
      <c r="T7" s="17"/>
      <c r="U7" s="17"/>
      <c r="V7" s="17"/>
      <c r="W7" s="17"/>
      <c r="X7" s="17"/>
      <c r="Y7" s="17"/>
      <c r="Z7" s="17"/>
      <c r="AA7" s="17"/>
      <c r="AC7" s="22" t="s">
        <v>554</v>
      </c>
      <c r="AD7" s="22">
        <v>26491.938030000001</v>
      </c>
      <c r="AE7" s="22">
        <v>5872.2029730000004</v>
      </c>
      <c r="AF7" s="22">
        <v>74.509137920000001</v>
      </c>
      <c r="AG7" s="22">
        <v>193.0575623</v>
      </c>
      <c r="AI7" s="22">
        <v>249.12208219999999</v>
      </c>
      <c r="AJ7" s="22">
        <v>4.5415504599999998</v>
      </c>
      <c r="AK7" s="22">
        <v>5127.5602079999999</v>
      </c>
      <c r="AL7" s="22">
        <v>1753.7804470000001</v>
      </c>
      <c r="AM7" s="22">
        <v>20741.38478</v>
      </c>
      <c r="AO7" s="22">
        <v>0.244211757</v>
      </c>
    </row>
    <row r="8" spans="5:43" ht="14.5">
      <c r="F8" t="str">
        <f>F7</f>
        <v>UP</v>
      </c>
      <c r="G8" t="str">
        <f t="shared" ref="G8:H8" si="2">G7</f>
        <v>ACT_BND</v>
      </c>
      <c r="H8" t="str">
        <f t="shared" si="2"/>
        <v>2050</v>
      </c>
      <c r="J8" s="16"/>
      <c r="K8" t="str">
        <f t="shared" ref="K8:R8" si="3">AC22</f>
        <v>ELCGEO00</v>
      </c>
      <c r="L8">
        <f t="shared" si="3"/>
        <v>19.074195381599999</v>
      </c>
      <c r="M8">
        <f t="shared" si="3"/>
        <v>4.2281619730250402</v>
      </c>
      <c r="N8">
        <f t="shared" si="3"/>
        <v>6.7058224127999999E-2</v>
      </c>
      <c r="O8">
        <f t="shared" si="3"/>
        <v>0.40204907546399998</v>
      </c>
      <c r="P8">
        <f t="shared" si="3"/>
        <v>4.6148041871999999</v>
      </c>
      <c r="Q8">
        <f t="shared" si="3"/>
        <v>1.5784024023000001</v>
      </c>
      <c r="R8">
        <f t="shared" si="3"/>
        <v>18.667246301999999</v>
      </c>
      <c r="T8" s="17"/>
      <c r="U8" s="21"/>
      <c r="V8" s="17"/>
      <c r="W8" s="17"/>
      <c r="X8" s="17"/>
      <c r="Y8" s="17"/>
      <c r="Z8" s="17"/>
      <c r="AA8" s="17"/>
      <c r="AC8" s="22" t="s">
        <v>555</v>
      </c>
      <c r="AD8" s="22">
        <v>0</v>
      </c>
      <c r="AE8" s="22"/>
      <c r="AF8" s="22">
        <v>0</v>
      </c>
      <c r="AG8" s="22">
        <v>0</v>
      </c>
      <c r="AI8" s="22">
        <v>0</v>
      </c>
      <c r="AK8" s="22">
        <v>0</v>
      </c>
      <c r="AL8" s="22">
        <v>0</v>
      </c>
      <c r="AM8" s="22">
        <v>0</v>
      </c>
    </row>
    <row r="9" spans="5:43" ht="14.5">
      <c r="F9" t="s">
        <v>165</v>
      </c>
      <c r="J9" s="17"/>
      <c r="K9" t="str">
        <f t="shared" ref="K9:R9" si="4">AC23</f>
        <v>*</v>
      </c>
      <c r="L9">
        <f t="shared" si="4"/>
        <v>0</v>
      </c>
      <c r="M9">
        <f t="shared" si="4"/>
        <v>0</v>
      </c>
      <c r="N9">
        <f t="shared" si="4"/>
        <v>0</v>
      </c>
      <c r="O9">
        <f t="shared" si="4"/>
        <v>0</v>
      </c>
      <c r="P9">
        <f t="shared" si="4"/>
        <v>0</v>
      </c>
      <c r="Q9">
        <f t="shared" si="4"/>
        <v>0</v>
      </c>
      <c r="R9">
        <f t="shared" si="4"/>
        <v>0</v>
      </c>
      <c r="T9" s="17"/>
      <c r="U9" s="17"/>
      <c r="V9" s="17"/>
      <c r="W9" s="17"/>
      <c r="X9" s="17"/>
      <c r="Y9" s="17"/>
      <c r="Z9" s="17"/>
      <c r="AA9" s="17"/>
      <c r="AC9" s="22" t="s">
        <v>556</v>
      </c>
      <c r="AD9" s="22">
        <v>1351.5285260000001</v>
      </c>
      <c r="AE9" s="22">
        <v>64437.030989999999</v>
      </c>
      <c r="AF9" s="22">
        <v>50083.257389999999</v>
      </c>
      <c r="AG9" s="22">
        <v>2877.8459130000001</v>
      </c>
      <c r="AH9" s="22">
        <v>46570.976949999997</v>
      </c>
      <c r="AI9" s="22">
        <v>523.95708100000002</v>
      </c>
      <c r="AK9" s="22">
        <v>40793.275439999998</v>
      </c>
      <c r="AL9" s="22">
        <v>264263.54229999997</v>
      </c>
      <c r="AM9" s="22">
        <v>4172.444622</v>
      </c>
      <c r="AO9" s="22">
        <v>438.40840689999999</v>
      </c>
      <c r="AQ9" s="22">
        <v>247.6397345</v>
      </c>
    </row>
    <row r="10" spans="5:43" ht="14.5">
      <c r="F10" t="s">
        <v>165</v>
      </c>
      <c r="G10" t="str">
        <f t="shared" ref="G10:H10" si="5">G8</f>
        <v>ACT_BND</v>
      </c>
      <c r="H10" t="str">
        <f t="shared" si="5"/>
        <v>2050</v>
      </c>
      <c r="J10" s="18"/>
      <c r="K10" t="str">
        <f t="shared" ref="K10:R10" si="6">AC24</f>
        <v>ELCHYD00</v>
      </c>
      <c r="L10">
        <f t="shared" si="6"/>
        <v>4.8655026935999999</v>
      </c>
      <c r="M10">
        <f t="shared" si="6"/>
        <v>234.44308487303999</v>
      </c>
      <c r="N10">
        <f t="shared" si="6"/>
        <v>180.299726604</v>
      </c>
      <c r="O10">
        <f t="shared" si="6"/>
        <v>179.90200779840001</v>
      </c>
      <c r="P10">
        <f t="shared" si="6"/>
        <v>146.855791584</v>
      </c>
      <c r="Q10">
        <f t="shared" si="6"/>
        <v>951.34875227999999</v>
      </c>
      <c r="R10">
        <f t="shared" si="6"/>
        <v>15.020800639200001</v>
      </c>
      <c r="T10" s="17"/>
      <c r="U10" s="17"/>
      <c r="V10" s="17"/>
      <c r="W10" s="17"/>
      <c r="X10" s="17"/>
      <c r="Y10" s="17"/>
      <c r="Z10" s="17"/>
      <c r="AA10" s="17"/>
      <c r="AC10" s="22" t="s">
        <v>557</v>
      </c>
      <c r="AD10" s="22">
        <v>22446.147359999999</v>
      </c>
      <c r="AE10" s="22">
        <v>5759.1683480000002</v>
      </c>
      <c r="AF10" s="22">
        <v>0</v>
      </c>
      <c r="AG10" s="22">
        <v>0</v>
      </c>
      <c r="AH10" s="22">
        <v>17.96233539</v>
      </c>
      <c r="AI10" s="22">
        <v>0</v>
      </c>
      <c r="AK10" s="22">
        <v>46989.058499999999</v>
      </c>
      <c r="AL10" s="22">
        <v>0</v>
      </c>
      <c r="AM10" s="22">
        <v>2888.347401</v>
      </c>
      <c r="AO10" s="22">
        <v>63.615561929999998</v>
      </c>
      <c r="AQ10" s="22">
        <v>80.177873539999993</v>
      </c>
    </row>
    <row r="11" spans="5:43" ht="14.5">
      <c r="F11" t="s">
        <v>165</v>
      </c>
      <c r="G11" t="str">
        <f t="shared" ref="G11:H11" si="7">G10</f>
        <v>ACT_BND</v>
      </c>
      <c r="H11" t="str">
        <f t="shared" si="7"/>
        <v>2050</v>
      </c>
      <c r="J11" s="17"/>
      <c r="K11" t="str">
        <f t="shared" ref="K11:R11" si="8">AC25</f>
        <v>ELCTID00</v>
      </c>
      <c r="L11">
        <f t="shared" si="8"/>
        <v>4.8655026935999997E-2</v>
      </c>
      <c r="M11">
        <f t="shared" si="8"/>
        <v>2.3444308487304002</v>
      </c>
      <c r="N11">
        <f t="shared" si="8"/>
        <v>1.80299726604</v>
      </c>
      <c r="O11">
        <f t="shared" si="8"/>
        <v>1.799020077984</v>
      </c>
      <c r="P11">
        <f t="shared" si="8"/>
        <v>1.4685579158399999</v>
      </c>
      <c r="Q11">
        <f t="shared" si="8"/>
        <v>9.5134875228000002</v>
      </c>
      <c r="R11">
        <f t="shared" si="8"/>
        <v>0.15020800639199999</v>
      </c>
      <c r="T11" s="17"/>
      <c r="U11" s="17"/>
      <c r="V11" s="17"/>
      <c r="W11" s="17"/>
      <c r="X11" s="17"/>
      <c r="Y11" s="17"/>
      <c r="Z11" s="17"/>
      <c r="AA11" s="17"/>
      <c r="AC11" s="22" t="s">
        <v>558</v>
      </c>
      <c r="AD11" s="22">
        <v>0.64349999999999996</v>
      </c>
      <c r="AE11" s="22">
        <v>1.0938000000000001</v>
      </c>
      <c r="AF11" s="22">
        <v>3.7868681340000001</v>
      </c>
      <c r="AG11" s="22">
        <v>27.306563659999998</v>
      </c>
      <c r="AH11" s="22">
        <v>4.6980000000000004</v>
      </c>
      <c r="AI11" s="22">
        <v>4.1082947399999998</v>
      </c>
      <c r="AJ11" s="22">
        <v>1.215046007</v>
      </c>
      <c r="AK11" s="22">
        <v>13.707000000000001</v>
      </c>
      <c r="AL11" s="22">
        <v>333.06</v>
      </c>
      <c r="AM11" s="22">
        <v>2.0346000000000002</v>
      </c>
      <c r="AO11" s="22">
        <v>75.331620000000001</v>
      </c>
      <c r="AP11" s="22">
        <v>250.02739389999999</v>
      </c>
      <c r="AQ11" s="22">
        <v>35.093705470000003</v>
      </c>
    </row>
    <row r="12" spans="5:43" ht="14.5">
      <c r="F12" t="s">
        <v>166</v>
      </c>
      <c r="G12" t="str">
        <f t="shared" ref="G12:H12" si="9">G11</f>
        <v>ACT_BND</v>
      </c>
      <c r="H12" t="str">
        <f t="shared" si="9"/>
        <v>2050</v>
      </c>
      <c r="J12" s="18"/>
      <c r="K12" t="str">
        <f t="shared" ref="K12:R12" si="10">AC26</f>
        <v>ELCGAS00</v>
      </c>
      <c r="L12">
        <f t="shared" si="10"/>
        <v>80.806130495999994</v>
      </c>
      <c r="M12">
        <f t="shared" si="10"/>
        <v>21.250662420491999</v>
      </c>
      <c r="N12">
        <f t="shared" si="10"/>
        <v>0</v>
      </c>
      <c r="O12">
        <f t="shared" si="10"/>
        <v>6.4664407403999993E-2</v>
      </c>
      <c r="P12">
        <f t="shared" si="10"/>
        <v>169.16061060000001</v>
      </c>
      <c r="Q12">
        <f t="shared" si="10"/>
        <v>0</v>
      </c>
      <c r="R12">
        <f t="shared" si="10"/>
        <v>10.3980506436</v>
      </c>
      <c r="T12" s="17"/>
      <c r="U12" s="17"/>
      <c r="V12" s="17"/>
      <c r="W12" s="17"/>
      <c r="X12" s="17"/>
      <c r="Y12" s="17"/>
      <c r="Z12" s="17"/>
      <c r="AA12" s="17"/>
      <c r="AC12" s="22" t="s">
        <v>543</v>
      </c>
      <c r="AD12" s="22">
        <v>25383.190770000001</v>
      </c>
      <c r="AE12" s="22">
        <v>13198.561820000001</v>
      </c>
      <c r="AF12" s="22">
        <v>341.8299505</v>
      </c>
      <c r="AG12" s="22">
        <v>594.87799059999998</v>
      </c>
      <c r="AH12" s="22">
        <v>24.061875959999998</v>
      </c>
      <c r="AI12" s="22">
        <v>181.80893040000001</v>
      </c>
      <c r="AJ12" s="22">
        <v>218.32035740000001</v>
      </c>
      <c r="AK12" s="22">
        <v>18008.915499999999</v>
      </c>
      <c r="AL12" s="22">
        <v>1616.473107</v>
      </c>
      <c r="AM12" s="22">
        <v>2300.4474150000001</v>
      </c>
      <c r="AO12" s="22">
        <v>0.121926715</v>
      </c>
      <c r="AP12" s="22">
        <v>0.56048297300000005</v>
      </c>
      <c r="AQ12" s="22">
        <v>1.778611344</v>
      </c>
    </row>
    <row r="13" spans="5:43" ht="14.5">
      <c r="F13" t="str">
        <f>F12</f>
        <v>UP</v>
      </c>
      <c r="G13" t="str">
        <f t="shared" ref="G13:H13" si="11">G12</f>
        <v>ACT_BND</v>
      </c>
      <c r="H13" t="str">
        <f t="shared" si="11"/>
        <v>2050</v>
      </c>
      <c r="J13" s="19"/>
      <c r="K13" t="str">
        <f t="shared" ref="K13:R13" si="12">AC27</f>
        <v>ELCHFO00</v>
      </c>
      <c r="L13">
        <f t="shared" si="12"/>
        <v>2.3165999999999998E-3</v>
      </c>
      <c r="M13">
        <f t="shared" si="12"/>
        <v>1.3015674697320001</v>
      </c>
      <c r="N13">
        <f t="shared" si="12"/>
        <v>1.3632725282399999E-2</v>
      </c>
      <c r="O13">
        <f t="shared" si="12"/>
        <v>0.1343804558652</v>
      </c>
      <c r="P13">
        <f t="shared" si="12"/>
        <v>4.9345199999999999E-2</v>
      </c>
      <c r="Q13">
        <f t="shared" si="12"/>
        <v>1.1990160000000001</v>
      </c>
      <c r="R13">
        <f t="shared" si="12"/>
        <v>7.3245599999999999E-3</v>
      </c>
      <c r="T13" s="17"/>
      <c r="U13" s="17"/>
      <c r="V13" s="17"/>
      <c r="W13" s="17"/>
      <c r="X13" s="17"/>
      <c r="Y13" s="17"/>
      <c r="Z13" s="17"/>
      <c r="AA13" s="17"/>
      <c r="AC13" s="22" t="s">
        <v>559</v>
      </c>
      <c r="AD13" s="22">
        <v>13015.64141</v>
      </c>
      <c r="AE13" s="22">
        <v>15194.16915</v>
      </c>
      <c r="AF13" s="22">
        <v>13140.36166</v>
      </c>
      <c r="AG13" s="22">
        <v>10446.191930000001</v>
      </c>
      <c r="AH13" s="22">
        <v>0</v>
      </c>
      <c r="AI13" s="22">
        <v>0</v>
      </c>
      <c r="AJ13" s="22">
        <v>3066.2600940000002</v>
      </c>
      <c r="AK13" s="22">
        <v>164617.8708</v>
      </c>
      <c r="AL13" s="22">
        <v>18897.994650000001</v>
      </c>
      <c r="AM13" s="22">
        <v>6899.54702</v>
      </c>
    </row>
    <row r="14" spans="5:43" ht="14.5">
      <c r="F14" t="s">
        <v>165</v>
      </c>
      <c r="G14" t="str">
        <f t="shared" ref="G14:H14" si="13">G13</f>
        <v>ACT_BND</v>
      </c>
      <c r="H14" t="str">
        <f t="shared" si="13"/>
        <v>2050</v>
      </c>
      <c r="J14" s="19"/>
      <c r="K14" t="str">
        <f t="shared" ref="K14:R14" si="14">AC28</f>
        <v>ELCSOL00</v>
      </c>
      <c r="L14">
        <f t="shared" si="14"/>
        <v>91.379486772000007</v>
      </c>
      <c r="M14">
        <f t="shared" si="14"/>
        <v>47.523682227715199</v>
      </c>
      <c r="N14">
        <f t="shared" si="14"/>
        <v>1.2305878217999999</v>
      </c>
      <c r="O14">
        <f t="shared" si="14"/>
        <v>3.6686489556959998</v>
      </c>
      <c r="P14">
        <f t="shared" si="14"/>
        <v>64.832095800000005</v>
      </c>
      <c r="Q14">
        <f t="shared" si="14"/>
        <v>5.8193031851999999</v>
      </c>
      <c r="R14">
        <f t="shared" si="14"/>
        <v>8.2816106939999994</v>
      </c>
      <c r="T14" s="17"/>
      <c r="U14" s="17"/>
      <c r="V14" s="17"/>
      <c r="W14" s="17"/>
      <c r="X14" s="17"/>
      <c r="Y14" s="17"/>
      <c r="Z14" s="17"/>
      <c r="AA14" s="17"/>
      <c r="AC14" s="22" t="s">
        <v>541</v>
      </c>
      <c r="AD14" s="22">
        <v>51106.706449999998</v>
      </c>
      <c r="AE14" s="22">
        <v>27129.11808</v>
      </c>
      <c r="AF14" s="22">
        <v>1423.860887</v>
      </c>
      <c r="AG14" s="22">
        <v>8449.9936600000001</v>
      </c>
      <c r="AH14" s="22">
        <v>194.4986979</v>
      </c>
      <c r="AI14" s="22">
        <v>25053.202799999999</v>
      </c>
      <c r="AJ14" s="22">
        <v>1555.3006350000001</v>
      </c>
      <c r="AK14" s="22">
        <v>220030.05369999999</v>
      </c>
      <c r="AL14" s="22">
        <v>18399.585510000001</v>
      </c>
      <c r="AM14" s="22">
        <v>15923.03325</v>
      </c>
      <c r="AO14" s="22">
        <v>1.076967333</v>
      </c>
      <c r="AP14" s="22">
        <v>0</v>
      </c>
      <c r="AQ14" s="22">
        <v>16.742693599999999</v>
      </c>
    </row>
    <row r="15" spans="5:43">
      <c r="F15" t="s">
        <v>165</v>
      </c>
      <c r="J15" s="19"/>
      <c r="K15" t="str">
        <f t="shared" ref="K15:R15" si="15">AC29</f>
        <v>*</v>
      </c>
      <c r="L15">
        <f t="shared" si="15"/>
        <v>0</v>
      </c>
      <c r="M15">
        <f t="shared" si="15"/>
        <v>0</v>
      </c>
      <c r="N15">
        <f t="shared" si="15"/>
        <v>0</v>
      </c>
      <c r="O15">
        <f t="shared" si="15"/>
        <v>0</v>
      </c>
      <c r="P15">
        <f t="shared" si="15"/>
        <v>0</v>
      </c>
      <c r="Q15">
        <f t="shared" si="15"/>
        <v>0</v>
      </c>
      <c r="R15">
        <f t="shared" si="15"/>
        <v>0</v>
      </c>
      <c r="T15" s="17"/>
      <c r="U15" s="17"/>
      <c r="V15" s="17"/>
      <c r="W15" s="17"/>
      <c r="X15" s="17"/>
      <c r="Y15" s="17"/>
      <c r="Z15" s="17"/>
      <c r="AA15" s="17"/>
    </row>
    <row r="16" spans="5:43">
      <c r="F16" t="s">
        <v>165</v>
      </c>
      <c r="G16" t="str">
        <f t="shared" ref="G16:H16" si="16">G14</f>
        <v>ACT_BND</v>
      </c>
      <c r="H16" t="str">
        <f t="shared" si="16"/>
        <v>2050</v>
      </c>
      <c r="J16" s="19"/>
      <c r="K16" t="str">
        <f t="shared" ref="K16:R16" si="17">AC30</f>
        <v>ELCWIN00</v>
      </c>
      <c r="L16">
        <f t="shared" si="17"/>
        <v>183.98414321999999</v>
      </c>
      <c r="M16">
        <f t="shared" si="17"/>
        <v>97.728975867358798</v>
      </c>
      <c r="N16">
        <f t="shared" si="17"/>
        <v>5.1258991932000004</v>
      </c>
      <c r="O16">
        <f t="shared" si="17"/>
        <v>126.91078485444</v>
      </c>
      <c r="P16">
        <f t="shared" si="17"/>
        <v>792.10819332000005</v>
      </c>
      <c r="Q16">
        <f t="shared" si="17"/>
        <v>66.238507835999997</v>
      </c>
      <c r="R16">
        <f t="shared" si="17"/>
        <v>57.3229197</v>
      </c>
      <c r="T16" s="17"/>
      <c r="U16" s="17"/>
      <c r="V16" s="17"/>
      <c r="W16" s="17"/>
      <c r="X16" s="17"/>
      <c r="Y16" s="17"/>
      <c r="Z16" s="17"/>
      <c r="AA16" s="17"/>
    </row>
    <row r="17" spans="10:36">
      <c r="J17" s="17"/>
      <c r="L17" s="17"/>
      <c r="T17" s="17"/>
      <c r="U17" s="17"/>
      <c r="V17" s="17"/>
      <c r="W17" s="17"/>
      <c r="X17" s="17"/>
      <c r="Y17" s="17"/>
      <c r="Z17" s="17"/>
      <c r="AA17" s="17"/>
    </row>
    <row r="18" spans="10:36">
      <c r="J18" s="17"/>
      <c r="K18" s="19"/>
      <c r="L18" s="17"/>
      <c r="T18" s="17"/>
      <c r="U18" s="17"/>
      <c r="V18" s="17"/>
      <c r="W18" s="17"/>
      <c r="X18" s="17"/>
      <c r="Y18" s="17"/>
      <c r="Z18" s="17"/>
      <c r="AA18" s="17"/>
    </row>
    <row r="19" spans="10:36">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172</v>
      </c>
      <c r="AE20" t="s">
        <v>173</v>
      </c>
      <c r="AF20" t="s">
        <v>170</v>
      </c>
      <c r="AG20" t="s">
        <v>167</v>
      </c>
      <c r="AH20" t="s">
        <v>169</v>
      </c>
      <c r="AI20" t="s">
        <v>168</v>
      </c>
      <c r="AJ20" t="s">
        <v>171</v>
      </c>
    </row>
    <row r="21" spans="10:36">
      <c r="J21" s="17"/>
      <c r="K21" s="20"/>
      <c r="L21" s="17"/>
      <c r="AC21" s="23" t="s">
        <v>560</v>
      </c>
      <c r="AD21">
        <f>AD7*0.0036*80%</f>
        <v>76.296781526399997</v>
      </c>
      <c r="AE21">
        <f>(AE7+SUM(AO7:AQ7))*0.0036*80%</f>
        <v>16.9126478921002</v>
      </c>
      <c r="AF21">
        <f>AF7*0.0036</f>
        <v>0.268232896512</v>
      </c>
      <c r="AG21">
        <f>SUM(AG7:AJ7)*0.0036</f>
        <v>1.6081963018559999</v>
      </c>
      <c r="AH21">
        <f t="shared" ref="AH21:AJ21" si="18">AK7*0.0036</f>
        <v>18.459216748799999</v>
      </c>
      <c r="AI21">
        <f t="shared" si="18"/>
        <v>6.3136096092000002</v>
      </c>
      <c r="AJ21">
        <f t="shared" si="18"/>
        <v>74.668985207999995</v>
      </c>
    </row>
    <row r="22" spans="10:36">
      <c r="J22" s="17"/>
      <c r="K22" s="19"/>
      <c r="L22" s="17"/>
      <c r="AC22" s="23" t="s">
        <v>561</v>
      </c>
      <c r="AD22">
        <f>AD7*0.0036*20%</f>
        <v>19.074195381599999</v>
      </c>
      <c r="AE22">
        <f t="shared" ref="AE22:AJ22" si="19">AE21/4</f>
        <v>4.2281619730250402</v>
      </c>
      <c r="AF22">
        <f t="shared" si="19"/>
        <v>6.7058224127999999E-2</v>
      </c>
      <c r="AG22">
        <f t="shared" si="19"/>
        <v>0.40204907546399998</v>
      </c>
      <c r="AH22">
        <f t="shared" si="19"/>
        <v>4.6148041871999999</v>
      </c>
      <c r="AI22">
        <f t="shared" si="19"/>
        <v>1.5784024023000001</v>
      </c>
      <c r="AJ22">
        <f t="shared" si="19"/>
        <v>18.667246301999999</v>
      </c>
    </row>
    <row r="23" spans="10:36">
      <c r="J23" s="17"/>
      <c r="K23" s="19"/>
      <c r="L23" s="17"/>
      <c r="AC23" s="24" t="s">
        <v>165</v>
      </c>
    </row>
    <row r="24" spans="10:36">
      <c r="J24" s="17"/>
      <c r="K24" s="20"/>
      <c r="L24" s="17"/>
      <c r="AC24" s="23" t="s">
        <v>562</v>
      </c>
      <c r="AD24">
        <f>AD9*0.0036</f>
        <v>4.8655026935999999</v>
      </c>
      <c r="AE24">
        <f>(AE9+SUM(AO9:AQ9))*0.0036</f>
        <v>234.44308487303999</v>
      </c>
      <c r="AF24">
        <f>AF9*0.0036</f>
        <v>180.299726604</v>
      </c>
      <c r="AG24">
        <f>SUM(AG9:AJ9)*0.0036</f>
        <v>179.90200779840001</v>
      </c>
      <c r="AH24">
        <f t="shared" ref="AH24:AJ24" si="20">AK9*0.0036</f>
        <v>146.855791584</v>
      </c>
      <c r="AI24">
        <f t="shared" si="20"/>
        <v>951.34875227999999</v>
      </c>
      <c r="AJ24">
        <f t="shared" si="20"/>
        <v>15.020800639200001</v>
      </c>
    </row>
    <row r="25" spans="10:36">
      <c r="J25" s="17"/>
      <c r="K25" s="20"/>
      <c r="L25" s="17"/>
      <c r="AC25" s="23" t="s">
        <v>563</v>
      </c>
      <c r="AD25">
        <f t="shared" ref="AD25:AJ25" si="21">AD24/100</f>
        <v>4.8655026935999997E-2</v>
      </c>
      <c r="AE25">
        <f t="shared" si="21"/>
        <v>2.3444308487304002</v>
      </c>
      <c r="AF25">
        <f t="shared" si="21"/>
        <v>1.80299726604</v>
      </c>
      <c r="AG25">
        <f t="shared" si="21"/>
        <v>1.799020077984</v>
      </c>
      <c r="AH25">
        <f t="shared" si="21"/>
        <v>1.4685579158399999</v>
      </c>
      <c r="AI25">
        <f t="shared" si="21"/>
        <v>9.5134875228000002</v>
      </c>
      <c r="AJ25">
        <f t="shared" si="21"/>
        <v>0.15020800639199999</v>
      </c>
    </row>
    <row r="26" spans="10:36">
      <c r="J26" s="17"/>
      <c r="K26" s="19"/>
      <c r="L26" s="17"/>
      <c r="AC26" s="23" t="s">
        <v>564</v>
      </c>
      <c r="AD26">
        <f t="shared" ref="AD26:AD28" si="22">AD10*0.0036</f>
        <v>80.806130495999994</v>
      </c>
      <c r="AE26">
        <f t="shared" ref="AE26:AE28" si="23">(AE10+SUM(AO10:AQ10))*0.0036</f>
        <v>21.250662420491999</v>
      </c>
      <c r="AF26">
        <f t="shared" ref="AF26:AF28" si="24">AF10*0.0036</f>
        <v>0</v>
      </c>
      <c r="AG26">
        <f t="shared" ref="AG26:AG28" si="25">SUM(AG10:AJ10)*0.0036</f>
        <v>6.4664407403999993E-2</v>
      </c>
      <c r="AH26">
        <f t="shared" ref="AH26:AJ26" si="26">AK10*0.0036</f>
        <v>169.16061060000001</v>
      </c>
      <c r="AI26">
        <f t="shared" si="26"/>
        <v>0</v>
      </c>
      <c r="AJ26">
        <f t="shared" si="26"/>
        <v>10.3980506436</v>
      </c>
    </row>
    <row r="27" spans="10:36">
      <c r="J27" s="17"/>
      <c r="K27" s="20"/>
      <c r="L27" s="17"/>
      <c r="AC27" s="23" t="s">
        <v>565</v>
      </c>
      <c r="AD27">
        <f t="shared" si="22"/>
        <v>2.3165999999999998E-3</v>
      </c>
      <c r="AE27">
        <f t="shared" si="23"/>
        <v>1.3015674697320001</v>
      </c>
      <c r="AF27">
        <f t="shared" si="24"/>
        <v>1.3632725282399999E-2</v>
      </c>
      <c r="AG27">
        <f t="shared" si="25"/>
        <v>0.1343804558652</v>
      </c>
      <c r="AH27">
        <f t="shared" ref="AH27:AJ27" si="27">AK11*0.0036</f>
        <v>4.9345199999999999E-2</v>
      </c>
      <c r="AI27">
        <f t="shared" si="27"/>
        <v>1.1990160000000001</v>
      </c>
      <c r="AJ27">
        <f t="shared" si="27"/>
        <v>7.3245599999999999E-3</v>
      </c>
    </row>
    <row r="28" spans="10:36">
      <c r="J28" s="17"/>
      <c r="K28" s="19"/>
      <c r="L28" s="17"/>
      <c r="AC28" s="23" t="s">
        <v>566</v>
      </c>
      <c r="AD28">
        <f t="shared" si="22"/>
        <v>91.379486772000007</v>
      </c>
      <c r="AE28">
        <f t="shared" si="23"/>
        <v>47.523682227715199</v>
      </c>
      <c r="AF28">
        <f t="shared" si="24"/>
        <v>1.2305878217999999</v>
      </c>
      <c r="AG28">
        <f t="shared" si="25"/>
        <v>3.6686489556959998</v>
      </c>
      <c r="AH28">
        <f t="shared" ref="AH28:AJ28" si="28">AK12*0.0036</f>
        <v>64.832095800000005</v>
      </c>
      <c r="AI28">
        <f t="shared" si="28"/>
        <v>5.8193031851999999</v>
      </c>
      <c r="AJ28">
        <f t="shared" si="28"/>
        <v>8.2816106939999994</v>
      </c>
    </row>
    <row r="29" spans="10:36">
      <c r="J29" s="17"/>
      <c r="K29" s="19"/>
      <c r="L29" s="17"/>
      <c r="AC29" t="s">
        <v>165</v>
      </c>
    </row>
    <row r="30" spans="10:36">
      <c r="J30" s="17"/>
      <c r="K30" s="19"/>
      <c r="L30" s="17"/>
      <c r="AC30" t="s">
        <v>567</v>
      </c>
      <c r="AD30">
        <f>AD14*0.0036</f>
        <v>183.98414321999999</v>
      </c>
      <c r="AE30">
        <f>(AE14+SUM(AO14:AQ14))*0.0036</f>
        <v>97.728975867358798</v>
      </c>
      <c r="AF30">
        <f>AF14*0.0036</f>
        <v>5.1258991932000004</v>
      </c>
      <c r="AG30">
        <f>SUM(AG14:AJ14)*0.0036</f>
        <v>126.91078485444</v>
      </c>
      <c r="AH30">
        <f t="shared" ref="AH30:AJ30" si="29">AK14*0.0036</f>
        <v>792.10819332000005</v>
      </c>
      <c r="AI30">
        <f t="shared" si="29"/>
        <v>66.238507835999997</v>
      </c>
      <c r="AJ30">
        <f t="shared" si="29"/>
        <v>57.3229197</v>
      </c>
    </row>
    <row r="31" spans="10:36">
      <c r="J31" s="17"/>
      <c r="K31" s="20"/>
      <c r="L31" s="17"/>
    </row>
    <row r="32" spans="10:36">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105"/>
  <sheetViews>
    <sheetView zoomScale="86" zoomScaleNormal="86" workbookViewId="0">
      <selection sqref="A1:F7"/>
    </sheetView>
  </sheetViews>
  <sheetFormatPr defaultColWidth="8.7265625" defaultRowHeight="12.5"/>
  <cols>
    <col min="3" max="3" width="12.08984375" customWidth="1"/>
    <col min="4" max="4" width="10.36328125" customWidth="1"/>
    <col min="5" max="5" width="15.453125" customWidth="1"/>
    <col min="10" max="10" width="15.453125" customWidth="1"/>
    <col min="13" max="19" width="12.81640625"/>
    <col min="24" max="24" width="15.453125" customWidth="1"/>
    <col min="27" max="33" width="12.81640625"/>
  </cols>
  <sheetData>
    <row r="1" spans="1:33">
      <c r="C1" s="7"/>
      <c r="D1" s="7"/>
      <c r="E1" s="7"/>
      <c r="L1" s="7" t="s">
        <v>0</v>
      </c>
      <c r="Z1" s="7" t="s">
        <v>0</v>
      </c>
    </row>
    <row r="2" spans="1:33" ht="13">
      <c r="A2" s="8"/>
      <c r="B2" s="7"/>
      <c r="C2" s="7"/>
      <c r="D2" s="7"/>
      <c r="E2" s="7"/>
      <c r="I2" s="7" t="s">
        <v>3</v>
      </c>
      <c r="J2" t="s">
        <v>569</v>
      </c>
      <c r="K2" t="s">
        <v>570</v>
      </c>
      <c r="L2" t="s">
        <v>4</v>
      </c>
      <c r="M2" t="s">
        <v>167</v>
      </c>
      <c r="N2" t="s">
        <v>168</v>
      </c>
      <c r="O2" t="s">
        <v>169</v>
      </c>
      <c r="P2" t="s">
        <v>170</v>
      </c>
      <c r="Q2" t="s">
        <v>171</v>
      </c>
      <c r="R2" t="s">
        <v>172</v>
      </c>
      <c r="S2" t="s">
        <v>173</v>
      </c>
      <c r="W2" s="7" t="s">
        <v>3</v>
      </c>
      <c r="X2" t="s">
        <v>569</v>
      </c>
      <c r="Y2" t="s">
        <v>570</v>
      </c>
      <c r="Z2" t="s">
        <v>4</v>
      </c>
      <c r="AA2" t="s">
        <v>167</v>
      </c>
      <c r="AB2" t="s">
        <v>168</v>
      </c>
      <c r="AC2" t="s">
        <v>169</v>
      </c>
      <c r="AD2" t="s">
        <v>170</v>
      </c>
      <c r="AE2" t="s">
        <v>171</v>
      </c>
      <c r="AF2" t="s">
        <v>172</v>
      </c>
      <c r="AG2" t="s">
        <v>173</v>
      </c>
    </row>
    <row r="3" spans="1:33" ht="14.5">
      <c r="D3" s="9"/>
      <c r="I3" s="9" t="s">
        <v>571</v>
      </c>
      <c r="J3" t="s">
        <v>572</v>
      </c>
      <c r="K3" t="s">
        <v>573</v>
      </c>
      <c r="L3">
        <v>2030</v>
      </c>
      <c r="M3">
        <v>0.1</v>
      </c>
      <c r="N3">
        <v>0.6</v>
      </c>
      <c r="O3">
        <v>1.4</v>
      </c>
      <c r="P3">
        <v>0.1</v>
      </c>
      <c r="Q3">
        <v>0.2</v>
      </c>
      <c r="R3">
        <v>0.6</v>
      </c>
      <c r="S3">
        <v>0.3</v>
      </c>
      <c r="W3" s="9" t="s">
        <v>571</v>
      </c>
      <c r="X3" t="s">
        <v>572</v>
      </c>
      <c r="Y3" t="s">
        <v>573</v>
      </c>
      <c r="Z3">
        <v>2050</v>
      </c>
      <c r="AA3">
        <v>0.1</v>
      </c>
      <c r="AB3">
        <v>0.6</v>
      </c>
      <c r="AC3">
        <v>1.4</v>
      </c>
      <c r="AD3">
        <v>0.1</v>
      </c>
      <c r="AE3">
        <v>0.2</v>
      </c>
      <c r="AF3">
        <v>0.6</v>
      </c>
      <c r="AG3">
        <v>0.3</v>
      </c>
    </row>
    <row r="4" spans="1:33" ht="14.5">
      <c r="I4" s="9" t="s">
        <v>571</v>
      </c>
      <c r="J4" t="s">
        <v>574</v>
      </c>
      <c r="K4" t="s">
        <v>573</v>
      </c>
      <c r="L4">
        <v>2030</v>
      </c>
      <c r="M4">
        <v>0.3</v>
      </c>
      <c r="N4">
        <v>1.6</v>
      </c>
      <c r="O4">
        <v>3.8</v>
      </c>
      <c r="P4">
        <v>0.2</v>
      </c>
      <c r="Q4">
        <v>0.4</v>
      </c>
      <c r="R4">
        <v>1.7</v>
      </c>
      <c r="S4">
        <v>0.9</v>
      </c>
      <c r="W4" s="9" t="s">
        <v>571</v>
      </c>
      <c r="X4" t="s">
        <v>574</v>
      </c>
      <c r="Y4" t="s">
        <v>573</v>
      </c>
      <c r="Z4">
        <v>2050</v>
      </c>
      <c r="AA4">
        <v>0.3</v>
      </c>
      <c r="AB4">
        <v>1.6</v>
      </c>
      <c r="AC4">
        <v>3.8</v>
      </c>
      <c r="AD4">
        <v>0.2</v>
      </c>
      <c r="AE4">
        <v>0.4</v>
      </c>
      <c r="AF4">
        <v>1.7</v>
      </c>
      <c r="AG4">
        <v>0.9</v>
      </c>
    </row>
    <row r="5" spans="1:33" ht="14.5">
      <c r="I5" s="9" t="s">
        <v>571</v>
      </c>
      <c r="J5" t="s">
        <v>575</v>
      </c>
      <c r="K5" t="s">
        <v>573</v>
      </c>
      <c r="L5">
        <v>2030</v>
      </c>
      <c r="M5">
        <v>0.1</v>
      </c>
      <c r="N5">
        <v>0.3</v>
      </c>
      <c r="O5">
        <v>0.5</v>
      </c>
      <c r="P5">
        <v>0</v>
      </c>
      <c r="Q5">
        <v>0.1</v>
      </c>
      <c r="R5">
        <v>0.2</v>
      </c>
      <c r="S5">
        <v>0.1</v>
      </c>
      <c r="W5" s="9" t="s">
        <v>571</v>
      </c>
      <c r="X5" t="s">
        <v>575</v>
      </c>
      <c r="Y5" t="s">
        <v>573</v>
      </c>
      <c r="Z5">
        <v>2050</v>
      </c>
      <c r="AA5">
        <v>0.1</v>
      </c>
      <c r="AB5">
        <v>0.3</v>
      </c>
      <c r="AC5">
        <v>0.5</v>
      </c>
      <c r="AD5">
        <v>0</v>
      </c>
      <c r="AE5">
        <v>0.1</v>
      </c>
      <c r="AF5">
        <v>0.2</v>
      </c>
      <c r="AG5">
        <v>0.1</v>
      </c>
    </row>
    <row r="6" spans="1:33" ht="14.5">
      <c r="I6" s="9" t="s">
        <v>571</v>
      </c>
      <c r="J6" t="s">
        <v>576</v>
      </c>
      <c r="K6" t="s">
        <v>573</v>
      </c>
      <c r="L6">
        <v>2030</v>
      </c>
      <c r="M6">
        <v>0</v>
      </c>
      <c r="N6">
        <v>0.2</v>
      </c>
      <c r="O6">
        <v>0.6</v>
      </c>
      <c r="P6">
        <v>0</v>
      </c>
      <c r="Q6">
        <v>0</v>
      </c>
      <c r="R6">
        <v>0.2</v>
      </c>
      <c r="S6">
        <v>0.1</v>
      </c>
      <c r="W6" s="9" t="s">
        <v>571</v>
      </c>
      <c r="X6" t="s">
        <v>576</v>
      </c>
      <c r="Y6" t="s">
        <v>573</v>
      </c>
      <c r="Z6">
        <v>2050</v>
      </c>
      <c r="AA6">
        <v>0</v>
      </c>
      <c r="AB6">
        <v>0.2</v>
      </c>
      <c r="AC6">
        <v>0.6</v>
      </c>
      <c r="AD6">
        <v>0</v>
      </c>
      <c r="AE6">
        <v>0</v>
      </c>
      <c r="AF6">
        <v>0.2</v>
      </c>
      <c r="AG6">
        <v>0.1</v>
      </c>
    </row>
    <row r="7" spans="1:33" ht="14.5">
      <c r="I7" s="9" t="s">
        <v>571</v>
      </c>
      <c r="J7" t="s">
        <v>577</v>
      </c>
      <c r="K7" t="s">
        <v>573</v>
      </c>
      <c r="L7">
        <v>2030</v>
      </c>
      <c r="M7">
        <v>0.2</v>
      </c>
      <c r="N7">
        <v>1.8</v>
      </c>
      <c r="O7">
        <v>4.9000000000000004</v>
      </c>
      <c r="P7">
        <v>0.2</v>
      </c>
      <c r="Q7">
        <v>0.4</v>
      </c>
      <c r="R7">
        <v>1.8</v>
      </c>
      <c r="S7">
        <v>0.9</v>
      </c>
      <c r="W7" s="9" t="s">
        <v>571</v>
      </c>
      <c r="X7" t="s">
        <v>577</v>
      </c>
      <c r="Y7" t="s">
        <v>573</v>
      </c>
      <c r="Z7">
        <v>2050</v>
      </c>
      <c r="AA7">
        <v>0.2</v>
      </c>
      <c r="AB7">
        <v>1.8</v>
      </c>
      <c r="AC7">
        <v>4.9000000000000004</v>
      </c>
      <c r="AD7">
        <v>0.2</v>
      </c>
      <c r="AE7">
        <v>0.4</v>
      </c>
      <c r="AF7">
        <v>1.8</v>
      </c>
      <c r="AG7">
        <v>0.9</v>
      </c>
    </row>
    <row r="8" spans="1:33" ht="14.5">
      <c r="I8" s="9" t="s">
        <v>571</v>
      </c>
      <c r="J8" t="s">
        <v>578</v>
      </c>
      <c r="K8" t="s">
        <v>573</v>
      </c>
      <c r="L8">
        <v>2030</v>
      </c>
      <c r="M8">
        <v>0.3</v>
      </c>
      <c r="N8">
        <v>1.7</v>
      </c>
      <c r="O8">
        <v>3.9</v>
      </c>
      <c r="P8">
        <v>0.2</v>
      </c>
      <c r="Q8">
        <v>0.4</v>
      </c>
      <c r="R8">
        <v>1.4</v>
      </c>
      <c r="S8">
        <v>0.7</v>
      </c>
      <c r="W8" s="9" t="s">
        <v>571</v>
      </c>
      <c r="X8" t="s">
        <v>578</v>
      </c>
      <c r="Y8" t="s">
        <v>573</v>
      </c>
      <c r="Z8">
        <v>2050</v>
      </c>
      <c r="AA8">
        <v>0.3</v>
      </c>
      <c r="AB8">
        <v>1.7</v>
      </c>
      <c r="AC8">
        <v>3.9</v>
      </c>
      <c r="AD8">
        <v>0.2</v>
      </c>
      <c r="AE8">
        <v>0.4</v>
      </c>
      <c r="AF8">
        <v>1.4</v>
      </c>
      <c r="AG8">
        <v>0.7</v>
      </c>
    </row>
    <row r="9" spans="1:33" ht="14.5">
      <c r="I9" s="9" t="s">
        <v>571</v>
      </c>
      <c r="J9" t="s">
        <v>579</v>
      </c>
      <c r="K9" t="s">
        <v>573</v>
      </c>
      <c r="L9">
        <v>2030</v>
      </c>
      <c r="M9">
        <v>0.8</v>
      </c>
      <c r="N9">
        <v>5.9</v>
      </c>
      <c r="O9">
        <v>9.4</v>
      </c>
      <c r="P9">
        <v>0.6</v>
      </c>
      <c r="Q9">
        <v>1</v>
      </c>
      <c r="R9">
        <v>5.0999999999999996</v>
      </c>
      <c r="S9">
        <v>2.8</v>
      </c>
      <c r="W9" s="9" t="s">
        <v>571</v>
      </c>
      <c r="X9" t="s">
        <v>579</v>
      </c>
      <c r="Y9" t="s">
        <v>573</v>
      </c>
      <c r="Z9">
        <v>2050</v>
      </c>
      <c r="AA9">
        <v>0.8</v>
      </c>
      <c r="AB9">
        <v>5.9</v>
      </c>
      <c r="AC9">
        <v>9.4</v>
      </c>
      <c r="AD9">
        <v>0.6</v>
      </c>
      <c r="AE9">
        <v>1</v>
      </c>
      <c r="AF9">
        <v>5.0999999999999996</v>
      </c>
      <c r="AG9">
        <v>2.8</v>
      </c>
    </row>
    <row r="10" spans="1:33" ht="14.5">
      <c r="I10" s="9" t="s">
        <v>571</v>
      </c>
      <c r="J10" t="s">
        <v>580</v>
      </c>
      <c r="K10" t="s">
        <v>573</v>
      </c>
      <c r="L10">
        <v>2030</v>
      </c>
      <c r="M10">
        <v>0</v>
      </c>
      <c r="N10">
        <v>0.2</v>
      </c>
      <c r="O10">
        <v>0.5</v>
      </c>
      <c r="P10">
        <v>0</v>
      </c>
      <c r="Q10">
        <v>0</v>
      </c>
      <c r="R10">
        <v>0.2</v>
      </c>
      <c r="S10">
        <v>0.1</v>
      </c>
      <c r="W10" s="9" t="s">
        <v>571</v>
      </c>
      <c r="X10" t="s">
        <v>580</v>
      </c>
      <c r="Y10" t="s">
        <v>573</v>
      </c>
      <c r="Z10">
        <v>2050</v>
      </c>
      <c r="AA10">
        <v>0</v>
      </c>
      <c r="AB10">
        <v>0.2</v>
      </c>
      <c r="AC10">
        <v>0.5</v>
      </c>
      <c r="AD10">
        <v>0</v>
      </c>
      <c r="AE10">
        <v>0</v>
      </c>
      <c r="AF10">
        <v>0.2</v>
      </c>
      <c r="AG10">
        <v>0.1</v>
      </c>
    </row>
    <row r="11" spans="1:33" ht="14.5">
      <c r="I11" s="9" t="s">
        <v>571</v>
      </c>
      <c r="J11" t="s">
        <v>581</v>
      </c>
      <c r="K11" t="s">
        <v>573</v>
      </c>
      <c r="L11">
        <v>2030</v>
      </c>
      <c r="M11">
        <v>0.1</v>
      </c>
      <c r="N11">
        <v>0.9</v>
      </c>
      <c r="O11">
        <v>2</v>
      </c>
      <c r="P11">
        <v>0.1</v>
      </c>
      <c r="Q11">
        <v>0.2</v>
      </c>
      <c r="R11">
        <v>1.1000000000000001</v>
      </c>
      <c r="S11">
        <v>0.8</v>
      </c>
      <c r="W11" s="9" t="s">
        <v>571</v>
      </c>
      <c r="X11" t="s">
        <v>581</v>
      </c>
      <c r="Y11" t="s">
        <v>573</v>
      </c>
      <c r="Z11">
        <v>2050</v>
      </c>
      <c r="AA11">
        <v>0.1</v>
      </c>
      <c r="AB11">
        <v>0.9</v>
      </c>
      <c r="AC11">
        <v>2</v>
      </c>
      <c r="AD11">
        <v>0.1</v>
      </c>
      <c r="AE11">
        <v>0.2</v>
      </c>
      <c r="AF11">
        <v>1.1000000000000001</v>
      </c>
      <c r="AG11">
        <v>0.8</v>
      </c>
    </row>
    <row r="12" spans="1:33" ht="14.5">
      <c r="I12" s="9" t="s">
        <v>571</v>
      </c>
      <c r="J12" t="s">
        <v>582</v>
      </c>
      <c r="K12" t="s">
        <v>573</v>
      </c>
      <c r="L12">
        <v>2030</v>
      </c>
      <c r="M12">
        <v>0</v>
      </c>
      <c r="N12">
        <v>0.1</v>
      </c>
      <c r="O12">
        <v>0.4</v>
      </c>
      <c r="P12">
        <v>0</v>
      </c>
      <c r="Q12">
        <v>0</v>
      </c>
      <c r="R12">
        <v>0.1</v>
      </c>
      <c r="S12">
        <v>0.1</v>
      </c>
      <c r="W12" s="9" t="s">
        <v>571</v>
      </c>
      <c r="X12" t="s">
        <v>582</v>
      </c>
      <c r="Y12" t="s">
        <v>573</v>
      </c>
      <c r="Z12">
        <v>2050</v>
      </c>
      <c r="AA12">
        <v>0</v>
      </c>
      <c r="AB12">
        <v>0.1</v>
      </c>
      <c r="AC12">
        <v>0.4</v>
      </c>
      <c r="AD12">
        <v>0</v>
      </c>
      <c r="AE12">
        <v>0</v>
      </c>
      <c r="AF12">
        <v>0.1</v>
      </c>
      <c r="AG12">
        <v>0.1</v>
      </c>
    </row>
    <row r="13" spans="1:33" ht="14.5">
      <c r="I13" s="9" t="s">
        <v>571</v>
      </c>
      <c r="J13" t="s">
        <v>583</v>
      </c>
      <c r="K13" t="s">
        <v>573</v>
      </c>
      <c r="L13">
        <v>2030</v>
      </c>
      <c r="M13">
        <v>0.5</v>
      </c>
      <c r="N13">
        <v>1.8</v>
      </c>
      <c r="O13">
        <v>2.9</v>
      </c>
      <c r="P13">
        <v>0.2</v>
      </c>
      <c r="Q13">
        <v>0.5</v>
      </c>
      <c r="R13">
        <v>1.3</v>
      </c>
      <c r="S13">
        <v>1</v>
      </c>
      <c r="W13" s="9" t="s">
        <v>571</v>
      </c>
      <c r="X13" t="s">
        <v>583</v>
      </c>
      <c r="Y13" t="s">
        <v>573</v>
      </c>
      <c r="Z13">
        <v>2050</v>
      </c>
      <c r="AA13">
        <v>0.5</v>
      </c>
      <c r="AB13">
        <v>1.8</v>
      </c>
      <c r="AC13">
        <v>2.9</v>
      </c>
      <c r="AD13">
        <v>0.2</v>
      </c>
      <c r="AE13">
        <v>0.5</v>
      </c>
      <c r="AF13">
        <v>1.3</v>
      </c>
      <c r="AG13">
        <v>1</v>
      </c>
    </row>
    <row r="14" spans="1:33" ht="14.5">
      <c r="I14" s="9" t="s">
        <v>571</v>
      </c>
      <c r="J14" t="s">
        <v>584</v>
      </c>
      <c r="K14" t="s">
        <v>573</v>
      </c>
      <c r="L14">
        <v>2030</v>
      </c>
      <c r="M14">
        <v>1.7</v>
      </c>
      <c r="N14">
        <v>6.3</v>
      </c>
      <c r="O14">
        <v>10.9</v>
      </c>
      <c r="P14">
        <v>0.9</v>
      </c>
      <c r="Q14">
        <v>1.3</v>
      </c>
      <c r="R14">
        <v>4.5</v>
      </c>
      <c r="S14">
        <v>3.7</v>
      </c>
      <c r="W14" s="9" t="s">
        <v>571</v>
      </c>
      <c r="X14" t="s">
        <v>584</v>
      </c>
      <c r="Y14" t="s">
        <v>573</v>
      </c>
      <c r="Z14">
        <v>2050</v>
      </c>
      <c r="AA14">
        <v>1.7</v>
      </c>
      <c r="AB14">
        <v>6.3</v>
      </c>
      <c r="AC14">
        <v>10.9</v>
      </c>
      <c r="AD14">
        <v>0.9</v>
      </c>
      <c r="AE14">
        <v>1.3</v>
      </c>
      <c r="AF14">
        <v>4.5</v>
      </c>
      <c r="AG14">
        <v>3.7</v>
      </c>
    </row>
    <row r="15" spans="1:33" ht="14.5">
      <c r="I15" s="9" t="s">
        <v>571</v>
      </c>
      <c r="J15" t="s">
        <v>585</v>
      </c>
      <c r="K15" t="s">
        <v>573</v>
      </c>
      <c r="L15">
        <v>2030</v>
      </c>
      <c r="M15">
        <v>0.4</v>
      </c>
      <c r="N15">
        <v>1.2</v>
      </c>
      <c r="O15">
        <v>1.8</v>
      </c>
      <c r="P15">
        <v>0.2</v>
      </c>
      <c r="Q15">
        <v>0.5</v>
      </c>
      <c r="R15">
        <v>1</v>
      </c>
      <c r="S15">
        <v>0.7</v>
      </c>
      <c r="W15" s="9" t="s">
        <v>571</v>
      </c>
      <c r="X15" t="s">
        <v>585</v>
      </c>
      <c r="Y15" t="s">
        <v>573</v>
      </c>
      <c r="Z15">
        <v>2050</v>
      </c>
      <c r="AA15">
        <v>0.4</v>
      </c>
      <c r="AB15">
        <v>1.2</v>
      </c>
      <c r="AC15">
        <v>1.8</v>
      </c>
      <c r="AD15">
        <v>0.2</v>
      </c>
      <c r="AE15">
        <v>0.5</v>
      </c>
      <c r="AF15">
        <v>1</v>
      </c>
      <c r="AG15">
        <v>0.7</v>
      </c>
    </row>
    <row r="16" spans="1:33" ht="14.5">
      <c r="I16" s="9" t="s">
        <v>571</v>
      </c>
      <c r="J16" t="s">
        <v>586</v>
      </c>
      <c r="K16" t="s">
        <v>573</v>
      </c>
      <c r="L16">
        <v>2030</v>
      </c>
      <c r="M16">
        <v>0.2</v>
      </c>
      <c r="N16">
        <v>0.9</v>
      </c>
      <c r="O16">
        <v>1.2</v>
      </c>
      <c r="P16">
        <v>0.1</v>
      </c>
      <c r="Q16">
        <v>0.1</v>
      </c>
      <c r="R16">
        <v>0.5</v>
      </c>
      <c r="S16">
        <v>0.3</v>
      </c>
      <c r="W16" s="9" t="s">
        <v>571</v>
      </c>
      <c r="X16" t="s">
        <v>586</v>
      </c>
      <c r="Y16" t="s">
        <v>573</v>
      </c>
      <c r="Z16">
        <v>2050</v>
      </c>
      <c r="AA16">
        <v>0.2</v>
      </c>
      <c r="AB16">
        <v>0.9</v>
      </c>
      <c r="AC16">
        <v>1.2</v>
      </c>
      <c r="AD16">
        <v>0.1</v>
      </c>
      <c r="AE16">
        <v>0.1</v>
      </c>
      <c r="AF16">
        <v>0.5</v>
      </c>
      <c r="AG16">
        <v>0.3</v>
      </c>
    </row>
    <row r="17" spans="9:33" ht="14.5">
      <c r="I17" s="9" t="s">
        <v>571</v>
      </c>
      <c r="J17" t="s">
        <v>587</v>
      </c>
      <c r="K17" t="s">
        <v>573</v>
      </c>
      <c r="L17">
        <v>2030</v>
      </c>
      <c r="M17">
        <v>3.3</v>
      </c>
      <c r="N17">
        <v>14.8</v>
      </c>
      <c r="O17">
        <v>25.9</v>
      </c>
      <c r="P17">
        <v>1.8</v>
      </c>
      <c r="Q17">
        <v>2.2000000000000002</v>
      </c>
      <c r="R17">
        <v>7.6</v>
      </c>
      <c r="S17">
        <v>6.5</v>
      </c>
      <c r="W17" s="9" t="s">
        <v>571</v>
      </c>
      <c r="X17" t="s">
        <v>587</v>
      </c>
      <c r="Y17" t="s">
        <v>573</v>
      </c>
      <c r="Z17">
        <v>2050</v>
      </c>
      <c r="AA17">
        <v>3.3</v>
      </c>
      <c r="AB17">
        <v>14.8</v>
      </c>
      <c r="AC17">
        <v>25.9</v>
      </c>
      <c r="AD17">
        <v>1.8</v>
      </c>
      <c r="AE17">
        <v>2.2000000000000002</v>
      </c>
      <c r="AF17">
        <v>7.6</v>
      </c>
      <c r="AG17">
        <v>6.5</v>
      </c>
    </row>
    <row r="18" spans="9:33" ht="14.5">
      <c r="I18" s="9" t="s">
        <v>571</v>
      </c>
      <c r="J18" t="s">
        <v>588</v>
      </c>
      <c r="K18" t="s">
        <v>573</v>
      </c>
      <c r="L18">
        <v>2030</v>
      </c>
      <c r="M18">
        <v>1.4</v>
      </c>
      <c r="N18">
        <v>4.5</v>
      </c>
      <c r="O18">
        <v>7</v>
      </c>
      <c r="P18">
        <v>0.6</v>
      </c>
      <c r="Q18">
        <v>1</v>
      </c>
      <c r="R18">
        <v>2.6</v>
      </c>
      <c r="S18">
        <v>2.2000000000000002</v>
      </c>
      <c r="W18" s="9" t="s">
        <v>571</v>
      </c>
      <c r="X18" t="s">
        <v>588</v>
      </c>
      <c r="Y18" t="s">
        <v>573</v>
      </c>
      <c r="Z18">
        <v>2050</v>
      </c>
      <c r="AA18">
        <v>1.4</v>
      </c>
      <c r="AB18">
        <v>4.5</v>
      </c>
      <c r="AC18">
        <v>7</v>
      </c>
      <c r="AD18">
        <v>0.6</v>
      </c>
      <c r="AE18">
        <v>1</v>
      </c>
      <c r="AF18">
        <v>2.6</v>
      </c>
      <c r="AG18">
        <v>2.2000000000000002</v>
      </c>
    </row>
    <row r="19" spans="9:33" ht="14.5">
      <c r="I19" s="9" t="s">
        <v>571</v>
      </c>
      <c r="J19" t="s">
        <v>589</v>
      </c>
      <c r="K19" t="s">
        <v>573</v>
      </c>
      <c r="L19">
        <v>2030</v>
      </c>
      <c r="M19">
        <v>1.7</v>
      </c>
      <c r="N19">
        <v>6.4</v>
      </c>
      <c r="O19">
        <v>9.8000000000000007</v>
      </c>
      <c r="P19">
        <v>0.7</v>
      </c>
      <c r="Q19">
        <v>1.2</v>
      </c>
      <c r="R19">
        <v>2.9</v>
      </c>
      <c r="S19">
        <v>4</v>
      </c>
      <c r="W19" s="9" t="s">
        <v>571</v>
      </c>
      <c r="X19" t="s">
        <v>589</v>
      </c>
      <c r="Y19" t="s">
        <v>573</v>
      </c>
      <c r="Z19">
        <v>2050</v>
      </c>
      <c r="AA19">
        <v>1.7</v>
      </c>
      <c r="AB19">
        <v>6.4</v>
      </c>
      <c r="AC19">
        <v>9.8000000000000007</v>
      </c>
      <c r="AD19">
        <v>0.7</v>
      </c>
      <c r="AE19">
        <v>1.2</v>
      </c>
      <c r="AF19">
        <v>2.9</v>
      </c>
      <c r="AG19">
        <v>4</v>
      </c>
    </row>
    <row r="20" spans="9:33" ht="14.5">
      <c r="I20" s="9" t="s">
        <v>571</v>
      </c>
      <c r="J20" t="s">
        <v>590</v>
      </c>
      <c r="K20" t="s">
        <v>573</v>
      </c>
      <c r="L20">
        <v>2030</v>
      </c>
      <c r="M20">
        <v>0.2</v>
      </c>
      <c r="N20">
        <v>1.1000000000000001</v>
      </c>
      <c r="O20">
        <v>1.2</v>
      </c>
      <c r="P20">
        <v>0.1</v>
      </c>
      <c r="Q20">
        <v>0.1</v>
      </c>
      <c r="R20">
        <v>0.5</v>
      </c>
      <c r="S20">
        <v>0.6</v>
      </c>
      <c r="W20" s="9" t="s">
        <v>571</v>
      </c>
      <c r="X20" t="s">
        <v>590</v>
      </c>
      <c r="Y20" t="s">
        <v>573</v>
      </c>
      <c r="Z20">
        <v>2050</v>
      </c>
      <c r="AA20">
        <v>0.2</v>
      </c>
      <c r="AB20">
        <v>1.1000000000000001</v>
      </c>
      <c r="AC20">
        <v>1.2</v>
      </c>
      <c r="AD20">
        <v>0.1</v>
      </c>
      <c r="AE20">
        <v>0.1</v>
      </c>
      <c r="AF20">
        <v>0.5</v>
      </c>
      <c r="AG20">
        <v>0.6</v>
      </c>
    </row>
    <row r="21" spans="9:33" ht="14.5">
      <c r="I21" s="9" t="s">
        <v>571</v>
      </c>
      <c r="J21" t="s">
        <v>591</v>
      </c>
      <c r="K21" t="s">
        <v>573</v>
      </c>
      <c r="L21">
        <v>2030</v>
      </c>
      <c r="M21">
        <v>0.7</v>
      </c>
      <c r="N21">
        <v>2.6</v>
      </c>
      <c r="O21">
        <v>3.4</v>
      </c>
      <c r="P21">
        <v>0.3</v>
      </c>
      <c r="Q21">
        <v>0.4</v>
      </c>
      <c r="R21">
        <v>2</v>
      </c>
      <c r="S21">
        <v>1.9</v>
      </c>
      <c r="W21" s="9" t="s">
        <v>571</v>
      </c>
      <c r="X21" t="s">
        <v>591</v>
      </c>
      <c r="Y21" t="s">
        <v>573</v>
      </c>
      <c r="Z21">
        <v>2050</v>
      </c>
      <c r="AA21">
        <v>0.7</v>
      </c>
      <c r="AB21">
        <v>2.6</v>
      </c>
      <c r="AC21">
        <v>3.4</v>
      </c>
      <c r="AD21">
        <v>0.3</v>
      </c>
      <c r="AE21">
        <v>0.4</v>
      </c>
      <c r="AF21">
        <v>2</v>
      </c>
      <c r="AG21">
        <v>1.9</v>
      </c>
    </row>
    <row r="22" spans="9:33" ht="14.5">
      <c r="I22" s="9" t="s">
        <v>571</v>
      </c>
      <c r="J22" t="s">
        <v>592</v>
      </c>
      <c r="K22" t="s">
        <v>573</v>
      </c>
      <c r="L22">
        <v>2030</v>
      </c>
      <c r="M22">
        <v>0.2</v>
      </c>
      <c r="N22">
        <v>0.5</v>
      </c>
      <c r="O22">
        <v>0.9</v>
      </c>
      <c r="P22">
        <v>0.1</v>
      </c>
      <c r="Q22">
        <v>0.1</v>
      </c>
      <c r="R22">
        <v>0.4</v>
      </c>
      <c r="S22">
        <v>0.3</v>
      </c>
      <c r="W22" s="9" t="s">
        <v>571</v>
      </c>
      <c r="X22" t="s">
        <v>592</v>
      </c>
      <c r="Y22" t="s">
        <v>573</v>
      </c>
      <c r="Z22">
        <v>2050</v>
      </c>
      <c r="AA22">
        <v>0.2</v>
      </c>
      <c r="AB22">
        <v>0.5</v>
      </c>
      <c r="AC22">
        <v>0.9</v>
      </c>
      <c r="AD22">
        <v>0.1</v>
      </c>
      <c r="AE22">
        <v>0.1</v>
      </c>
      <c r="AF22">
        <v>0.4</v>
      </c>
      <c r="AG22">
        <v>0.3</v>
      </c>
    </row>
    <row r="23" spans="9:33" ht="14.5">
      <c r="I23" s="9" t="s">
        <v>571</v>
      </c>
      <c r="J23" t="s">
        <v>593</v>
      </c>
      <c r="K23" t="s">
        <v>573</v>
      </c>
      <c r="L23">
        <v>2030</v>
      </c>
      <c r="M23">
        <v>0.1</v>
      </c>
      <c r="N23">
        <v>0.62370374427328501</v>
      </c>
      <c r="O23">
        <v>1.62370374427329</v>
      </c>
      <c r="P23">
        <v>2.62370374427329</v>
      </c>
      <c r="Q23">
        <v>3.62370374427329</v>
      </c>
      <c r="R23">
        <v>4.62370374427329</v>
      </c>
      <c r="S23">
        <v>5.62370374427329</v>
      </c>
      <c r="W23" s="9" t="s">
        <v>571</v>
      </c>
      <c r="X23" t="s">
        <v>593</v>
      </c>
      <c r="Y23" t="s">
        <v>573</v>
      </c>
      <c r="Z23">
        <v>2050</v>
      </c>
      <c r="AA23">
        <v>0.1</v>
      </c>
      <c r="AB23">
        <v>0.62370374427328501</v>
      </c>
      <c r="AC23">
        <v>1.62370374427329</v>
      </c>
      <c r="AD23">
        <v>2.62370374427329</v>
      </c>
      <c r="AE23">
        <v>3.62370374427329</v>
      </c>
      <c r="AF23">
        <v>4.62370374427329</v>
      </c>
      <c r="AG23">
        <v>5.62370374427329</v>
      </c>
    </row>
    <row r="24" spans="9:33" ht="14.5">
      <c r="I24" s="9" t="s">
        <v>571</v>
      </c>
      <c r="J24" t="s">
        <v>594</v>
      </c>
      <c r="K24" t="s">
        <v>573</v>
      </c>
      <c r="L24">
        <v>2030</v>
      </c>
      <c r="M24">
        <v>0.3</v>
      </c>
      <c r="N24">
        <v>1.1000000000000001</v>
      </c>
      <c r="O24">
        <v>2.1</v>
      </c>
      <c r="P24">
        <v>0.2</v>
      </c>
      <c r="Q24">
        <v>0.3</v>
      </c>
      <c r="R24">
        <v>1</v>
      </c>
      <c r="S24">
        <v>0.9</v>
      </c>
      <c r="W24" s="9" t="s">
        <v>571</v>
      </c>
      <c r="X24" t="s">
        <v>594</v>
      </c>
      <c r="Y24" t="s">
        <v>573</v>
      </c>
      <c r="Z24">
        <v>2050</v>
      </c>
      <c r="AA24">
        <v>0.3</v>
      </c>
      <c r="AB24">
        <v>1.1000000000000001</v>
      </c>
      <c r="AC24">
        <v>2.1</v>
      </c>
      <c r="AD24">
        <v>0.2</v>
      </c>
      <c r="AE24">
        <v>0.3</v>
      </c>
      <c r="AF24">
        <v>1</v>
      </c>
      <c r="AG24">
        <v>0.9</v>
      </c>
    </row>
    <row r="25" spans="9:33" ht="14.5">
      <c r="I25" s="9" t="s">
        <v>571</v>
      </c>
      <c r="J25" t="s">
        <v>595</v>
      </c>
      <c r="K25" t="s">
        <v>573</v>
      </c>
      <c r="L25">
        <v>2030</v>
      </c>
      <c r="M25">
        <v>0.1</v>
      </c>
      <c r="N25">
        <v>0.3</v>
      </c>
      <c r="O25">
        <v>0.7</v>
      </c>
      <c r="P25">
        <v>0.1</v>
      </c>
      <c r="Q25">
        <v>0.2</v>
      </c>
      <c r="R25">
        <v>0.3</v>
      </c>
      <c r="S25">
        <v>0.3</v>
      </c>
      <c r="W25" s="9" t="s">
        <v>571</v>
      </c>
      <c r="X25" t="s">
        <v>595</v>
      </c>
      <c r="Y25" t="s">
        <v>573</v>
      </c>
      <c r="Z25">
        <v>2050</v>
      </c>
      <c r="AA25">
        <v>0.1</v>
      </c>
      <c r="AB25">
        <v>0.3</v>
      </c>
      <c r="AC25">
        <v>0.7</v>
      </c>
      <c r="AD25">
        <v>0.1</v>
      </c>
      <c r="AE25">
        <v>0.2</v>
      </c>
      <c r="AF25">
        <v>0.3</v>
      </c>
      <c r="AG25">
        <v>0.3</v>
      </c>
    </row>
    <row r="26" spans="9:33" ht="14.5">
      <c r="I26" s="9" t="s">
        <v>571</v>
      </c>
      <c r="J26" t="s">
        <v>596</v>
      </c>
      <c r="K26" t="s">
        <v>573</v>
      </c>
      <c r="L26">
        <v>2030</v>
      </c>
      <c r="M26">
        <v>0</v>
      </c>
      <c r="N26">
        <v>0.2</v>
      </c>
      <c r="O26">
        <v>0.2</v>
      </c>
      <c r="P26">
        <v>0</v>
      </c>
      <c r="Q26">
        <v>0</v>
      </c>
      <c r="R26">
        <v>0.1</v>
      </c>
      <c r="S26">
        <v>0.1</v>
      </c>
      <c r="W26" s="9" t="s">
        <v>571</v>
      </c>
      <c r="X26" t="s">
        <v>596</v>
      </c>
      <c r="Y26" t="s">
        <v>573</v>
      </c>
      <c r="Z26">
        <v>2050</v>
      </c>
      <c r="AA26">
        <v>0</v>
      </c>
      <c r="AB26">
        <v>0.2</v>
      </c>
      <c r="AC26">
        <v>0.2</v>
      </c>
      <c r="AD26">
        <v>0</v>
      </c>
      <c r="AE26">
        <v>0</v>
      </c>
      <c r="AF26">
        <v>0.1</v>
      </c>
      <c r="AG26">
        <v>0.1</v>
      </c>
    </row>
    <row r="27" spans="9:33" ht="14.5">
      <c r="I27" s="9" t="s">
        <v>571</v>
      </c>
      <c r="J27" t="s">
        <v>597</v>
      </c>
      <c r="K27" t="s">
        <v>573</v>
      </c>
      <c r="L27">
        <v>2030</v>
      </c>
      <c r="M27">
        <v>0.6</v>
      </c>
      <c r="N27">
        <v>3.1</v>
      </c>
      <c r="O27">
        <v>5</v>
      </c>
      <c r="P27">
        <v>0.5</v>
      </c>
      <c r="Q27">
        <v>0.6</v>
      </c>
      <c r="R27">
        <v>2.1</v>
      </c>
      <c r="S27">
        <v>1.8</v>
      </c>
      <c r="W27" s="9" t="s">
        <v>571</v>
      </c>
      <c r="X27" t="s">
        <v>597</v>
      </c>
      <c r="Y27" t="s">
        <v>573</v>
      </c>
      <c r="Z27">
        <v>2050</v>
      </c>
      <c r="AA27">
        <v>0.6</v>
      </c>
      <c r="AB27">
        <v>3.1</v>
      </c>
      <c r="AC27">
        <v>5</v>
      </c>
      <c r="AD27">
        <v>0.5</v>
      </c>
      <c r="AE27">
        <v>0.6</v>
      </c>
      <c r="AF27">
        <v>2.1</v>
      </c>
      <c r="AG27">
        <v>1.8</v>
      </c>
    </row>
    <row r="28" spans="9:33" ht="14.5">
      <c r="I28" s="9" t="s">
        <v>571</v>
      </c>
      <c r="J28" t="s">
        <v>598</v>
      </c>
      <c r="K28" t="s">
        <v>573</v>
      </c>
      <c r="L28">
        <v>2030</v>
      </c>
      <c r="M28">
        <v>0.3</v>
      </c>
      <c r="N28">
        <v>1.1000000000000001</v>
      </c>
      <c r="O28">
        <v>1.8</v>
      </c>
      <c r="P28">
        <v>0.2</v>
      </c>
      <c r="Q28">
        <v>0.3</v>
      </c>
      <c r="R28">
        <v>0.9</v>
      </c>
      <c r="S28">
        <v>0.8</v>
      </c>
      <c r="W28" s="9" t="s">
        <v>571</v>
      </c>
      <c r="X28" t="s">
        <v>598</v>
      </c>
      <c r="Y28" t="s">
        <v>573</v>
      </c>
      <c r="Z28">
        <v>2050</v>
      </c>
      <c r="AA28">
        <v>0.3</v>
      </c>
      <c r="AB28">
        <v>1.1000000000000001</v>
      </c>
      <c r="AC28">
        <v>1.8</v>
      </c>
      <c r="AD28">
        <v>0.2</v>
      </c>
      <c r="AE28">
        <v>0.3</v>
      </c>
      <c r="AF28">
        <v>0.9</v>
      </c>
      <c r="AG28">
        <v>0.8</v>
      </c>
    </row>
    <row r="29" spans="9:33" ht="14.5">
      <c r="I29" s="9" t="s">
        <v>571</v>
      </c>
      <c r="J29" t="s">
        <v>599</v>
      </c>
      <c r="K29" t="s">
        <v>573</v>
      </c>
      <c r="L29">
        <v>2030</v>
      </c>
      <c r="M29">
        <v>0.5</v>
      </c>
      <c r="N29">
        <v>1.9</v>
      </c>
      <c r="O29">
        <v>2.5</v>
      </c>
      <c r="P29">
        <v>0.3</v>
      </c>
      <c r="Q29">
        <v>0.4</v>
      </c>
      <c r="R29">
        <v>0.9</v>
      </c>
      <c r="S29">
        <v>1.3</v>
      </c>
      <c r="W29" s="9" t="s">
        <v>571</v>
      </c>
      <c r="X29" t="s">
        <v>599</v>
      </c>
      <c r="Y29" t="s">
        <v>573</v>
      </c>
      <c r="Z29">
        <v>2050</v>
      </c>
      <c r="AA29">
        <v>0.5</v>
      </c>
      <c r="AB29">
        <v>1.9</v>
      </c>
      <c r="AC29">
        <v>2.5</v>
      </c>
      <c r="AD29">
        <v>0.3</v>
      </c>
      <c r="AE29">
        <v>0.4</v>
      </c>
      <c r="AF29">
        <v>0.9</v>
      </c>
      <c r="AG29">
        <v>1.3</v>
      </c>
    </row>
    <row r="30" spans="9:33" ht="14.5">
      <c r="I30" s="9" t="s">
        <v>571</v>
      </c>
      <c r="J30" t="s">
        <v>600</v>
      </c>
      <c r="K30" t="s">
        <v>573</v>
      </c>
      <c r="L30">
        <v>2030</v>
      </c>
      <c r="M30">
        <v>0</v>
      </c>
      <c r="N30">
        <v>0.2</v>
      </c>
      <c r="O30">
        <v>0.3</v>
      </c>
      <c r="P30">
        <v>0</v>
      </c>
      <c r="Q30">
        <v>0</v>
      </c>
      <c r="R30">
        <v>0.2</v>
      </c>
      <c r="S30">
        <v>0.2</v>
      </c>
      <c r="W30" s="9" t="s">
        <v>571</v>
      </c>
      <c r="X30" t="s">
        <v>600</v>
      </c>
      <c r="Y30" t="s">
        <v>573</v>
      </c>
      <c r="Z30">
        <v>2050</v>
      </c>
      <c r="AA30">
        <v>0</v>
      </c>
      <c r="AB30">
        <v>0.2</v>
      </c>
      <c r="AC30">
        <v>0.3</v>
      </c>
      <c r="AD30">
        <v>0</v>
      </c>
      <c r="AE30">
        <v>0</v>
      </c>
      <c r="AF30">
        <v>0.2</v>
      </c>
      <c r="AG30">
        <v>0.2</v>
      </c>
    </row>
    <row r="31" spans="9:33" ht="14.5">
      <c r="I31" s="9" t="s">
        <v>571</v>
      </c>
      <c r="J31" t="s">
        <v>601</v>
      </c>
      <c r="K31" t="s">
        <v>573</v>
      </c>
      <c r="L31">
        <v>2030</v>
      </c>
      <c r="M31">
        <v>0.2</v>
      </c>
      <c r="N31">
        <v>0.6</v>
      </c>
      <c r="O31">
        <v>0.9</v>
      </c>
      <c r="P31">
        <v>0.1</v>
      </c>
      <c r="Q31">
        <v>0.1</v>
      </c>
      <c r="R31">
        <v>0.5</v>
      </c>
      <c r="S31">
        <v>0.6</v>
      </c>
      <c r="W31" s="9" t="s">
        <v>571</v>
      </c>
      <c r="X31" t="s">
        <v>601</v>
      </c>
      <c r="Y31" t="s">
        <v>573</v>
      </c>
      <c r="Z31">
        <v>2050</v>
      </c>
      <c r="AA31">
        <v>0.2</v>
      </c>
      <c r="AB31">
        <v>0.6</v>
      </c>
      <c r="AC31">
        <v>0.9</v>
      </c>
      <c r="AD31">
        <v>0.1</v>
      </c>
      <c r="AE31">
        <v>0.1</v>
      </c>
      <c r="AF31">
        <v>0.5</v>
      </c>
      <c r="AG31">
        <v>0.6</v>
      </c>
    </row>
    <row r="32" spans="9:33" ht="14.5">
      <c r="I32" s="9" t="s">
        <v>571</v>
      </c>
      <c r="J32" t="s">
        <v>602</v>
      </c>
      <c r="K32" t="s">
        <v>573</v>
      </c>
      <c r="L32">
        <v>2030</v>
      </c>
      <c r="M32">
        <v>0</v>
      </c>
      <c r="N32">
        <v>0.1</v>
      </c>
      <c r="O32">
        <v>0.2</v>
      </c>
      <c r="P32">
        <v>0</v>
      </c>
      <c r="Q32">
        <v>0</v>
      </c>
      <c r="R32">
        <v>0.1</v>
      </c>
      <c r="S32">
        <v>0.1</v>
      </c>
      <c r="W32" s="9" t="s">
        <v>571</v>
      </c>
      <c r="X32" t="s">
        <v>602</v>
      </c>
      <c r="Y32" t="s">
        <v>573</v>
      </c>
      <c r="Z32">
        <v>2050</v>
      </c>
      <c r="AA32">
        <v>0</v>
      </c>
      <c r="AB32">
        <v>0.1</v>
      </c>
      <c r="AC32">
        <v>0.2</v>
      </c>
      <c r="AD32">
        <v>0</v>
      </c>
      <c r="AE32">
        <v>0</v>
      </c>
      <c r="AF32">
        <v>0.1</v>
      </c>
      <c r="AG32">
        <v>0.1</v>
      </c>
    </row>
    <row r="33" spans="9:33" ht="14.5">
      <c r="I33" s="9" t="s">
        <v>571</v>
      </c>
      <c r="J33" t="s">
        <v>603</v>
      </c>
      <c r="K33" t="s">
        <v>573</v>
      </c>
      <c r="L33">
        <v>2030</v>
      </c>
      <c r="M33">
        <v>0.5</v>
      </c>
      <c r="N33">
        <v>2.1</v>
      </c>
      <c r="O33">
        <v>2.4</v>
      </c>
      <c r="P33">
        <v>0.2</v>
      </c>
      <c r="Q33">
        <v>0.4</v>
      </c>
      <c r="R33">
        <v>1.7</v>
      </c>
      <c r="S33">
        <v>0.8</v>
      </c>
      <c r="W33" s="9" t="s">
        <v>571</v>
      </c>
      <c r="X33" t="s">
        <v>603</v>
      </c>
      <c r="Y33" t="s">
        <v>573</v>
      </c>
      <c r="Z33">
        <v>2050</v>
      </c>
      <c r="AA33">
        <v>0.5</v>
      </c>
      <c r="AB33">
        <v>2.1</v>
      </c>
      <c r="AC33">
        <v>2.4</v>
      </c>
      <c r="AD33">
        <v>0.2</v>
      </c>
      <c r="AE33">
        <v>0.4</v>
      </c>
      <c r="AF33">
        <v>1.7</v>
      </c>
      <c r="AG33">
        <v>0.8</v>
      </c>
    </row>
    <row r="34" spans="9:33" ht="14.5">
      <c r="I34" s="9" t="s">
        <v>571</v>
      </c>
      <c r="J34" t="s">
        <v>604</v>
      </c>
      <c r="K34" t="s">
        <v>573</v>
      </c>
      <c r="L34">
        <v>2030</v>
      </c>
      <c r="M34">
        <v>1.3</v>
      </c>
      <c r="N34">
        <v>5.2</v>
      </c>
      <c r="O34">
        <v>6.3</v>
      </c>
      <c r="P34">
        <v>0.5</v>
      </c>
      <c r="Q34">
        <v>0.8</v>
      </c>
      <c r="R34">
        <v>4.0999999999999996</v>
      </c>
      <c r="S34">
        <v>2.6</v>
      </c>
      <c r="W34" s="9" t="s">
        <v>571</v>
      </c>
      <c r="X34" t="s">
        <v>604</v>
      </c>
      <c r="Y34" t="s">
        <v>573</v>
      </c>
      <c r="Z34">
        <v>2050</v>
      </c>
      <c r="AA34">
        <v>1.3</v>
      </c>
      <c r="AB34">
        <v>5.2</v>
      </c>
      <c r="AC34">
        <v>6.3</v>
      </c>
      <c r="AD34">
        <v>0.5</v>
      </c>
      <c r="AE34">
        <v>0.8</v>
      </c>
      <c r="AF34">
        <v>4.0999999999999996</v>
      </c>
      <c r="AG34">
        <v>2.6</v>
      </c>
    </row>
    <row r="35" spans="9:33" ht="14.5">
      <c r="I35" s="9" t="s">
        <v>571</v>
      </c>
      <c r="J35" t="s">
        <v>605</v>
      </c>
      <c r="K35" t="s">
        <v>573</v>
      </c>
      <c r="L35">
        <v>2030</v>
      </c>
      <c r="M35">
        <v>0.2</v>
      </c>
      <c r="N35">
        <v>1.2</v>
      </c>
      <c r="O35">
        <v>1.3</v>
      </c>
      <c r="P35">
        <v>0</v>
      </c>
      <c r="Q35">
        <v>0</v>
      </c>
      <c r="R35">
        <v>0</v>
      </c>
      <c r="S35">
        <v>0.1</v>
      </c>
      <c r="W35" s="9" t="s">
        <v>571</v>
      </c>
      <c r="X35" t="s">
        <v>605</v>
      </c>
      <c r="Y35" t="s">
        <v>573</v>
      </c>
      <c r="Z35">
        <v>2050</v>
      </c>
      <c r="AA35">
        <v>0.2</v>
      </c>
      <c r="AB35">
        <v>1.2</v>
      </c>
      <c r="AC35">
        <v>1.3</v>
      </c>
      <c r="AD35">
        <v>0</v>
      </c>
      <c r="AE35">
        <v>0</v>
      </c>
      <c r="AF35">
        <v>0</v>
      </c>
      <c r="AG35">
        <v>0.1</v>
      </c>
    </row>
    <row r="36" spans="9:33" ht="14.5">
      <c r="I36" s="9" t="s">
        <v>571</v>
      </c>
      <c r="J36" t="s">
        <v>606</v>
      </c>
      <c r="K36" t="s">
        <v>573</v>
      </c>
      <c r="L36">
        <v>2030</v>
      </c>
      <c r="M36">
        <v>0.2</v>
      </c>
      <c r="N36">
        <v>1.1000000000000001</v>
      </c>
      <c r="O36">
        <v>0.8</v>
      </c>
      <c r="P36">
        <v>0.1</v>
      </c>
      <c r="Q36">
        <v>0.1</v>
      </c>
      <c r="R36">
        <v>0.7</v>
      </c>
      <c r="S36">
        <v>0.2</v>
      </c>
      <c r="W36" s="9" t="s">
        <v>571</v>
      </c>
      <c r="X36" t="s">
        <v>606</v>
      </c>
      <c r="Y36" t="s">
        <v>573</v>
      </c>
      <c r="Z36">
        <v>2050</v>
      </c>
      <c r="AA36">
        <v>0.2</v>
      </c>
      <c r="AB36">
        <v>1.1000000000000001</v>
      </c>
      <c r="AC36">
        <v>0.8</v>
      </c>
      <c r="AD36">
        <v>0.1</v>
      </c>
      <c r="AE36">
        <v>0.1</v>
      </c>
      <c r="AF36">
        <v>0.7</v>
      </c>
      <c r="AG36">
        <v>0.2</v>
      </c>
    </row>
    <row r="37" spans="9:33" ht="14.5">
      <c r="I37" s="9" t="s">
        <v>571</v>
      </c>
      <c r="J37" t="s">
        <v>607</v>
      </c>
      <c r="K37" t="s">
        <v>573</v>
      </c>
      <c r="L37">
        <v>2030</v>
      </c>
      <c r="M37">
        <v>2.6</v>
      </c>
      <c r="N37">
        <v>14.7</v>
      </c>
      <c r="O37">
        <v>24.8</v>
      </c>
      <c r="P37">
        <v>1.7</v>
      </c>
      <c r="Q37">
        <v>1.8</v>
      </c>
      <c r="R37">
        <v>8.6</v>
      </c>
      <c r="S37">
        <v>6.2</v>
      </c>
      <c r="W37" s="9" t="s">
        <v>571</v>
      </c>
      <c r="X37" t="s">
        <v>607</v>
      </c>
      <c r="Y37" t="s">
        <v>573</v>
      </c>
      <c r="Z37">
        <v>2050</v>
      </c>
      <c r="AA37">
        <v>2.6</v>
      </c>
      <c r="AB37">
        <v>14.7</v>
      </c>
      <c r="AC37">
        <v>24.8</v>
      </c>
      <c r="AD37">
        <v>1.7</v>
      </c>
      <c r="AE37">
        <v>1.8</v>
      </c>
      <c r="AF37">
        <v>8.6</v>
      </c>
      <c r="AG37">
        <v>6.2</v>
      </c>
    </row>
    <row r="38" spans="9:33" ht="14.5">
      <c r="I38" s="9" t="s">
        <v>571</v>
      </c>
      <c r="J38" t="s">
        <v>608</v>
      </c>
      <c r="K38" t="s">
        <v>573</v>
      </c>
      <c r="L38">
        <v>2030</v>
      </c>
      <c r="M38">
        <v>1.3</v>
      </c>
      <c r="N38">
        <v>5.5</v>
      </c>
      <c r="O38">
        <v>8.1</v>
      </c>
      <c r="P38">
        <v>0.7</v>
      </c>
      <c r="Q38">
        <v>1</v>
      </c>
      <c r="R38">
        <v>3.7</v>
      </c>
      <c r="S38">
        <v>2.2999999999999998</v>
      </c>
      <c r="W38" s="9" t="s">
        <v>571</v>
      </c>
      <c r="X38" t="s">
        <v>608</v>
      </c>
      <c r="Y38" t="s">
        <v>573</v>
      </c>
      <c r="Z38">
        <v>2050</v>
      </c>
      <c r="AA38">
        <v>1.3</v>
      </c>
      <c r="AB38">
        <v>5.5</v>
      </c>
      <c r="AC38">
        <v>8.1</v>
      </c>
      <c r="AD38">
        <v>0.7</v>
      </c>
      <c r="AE38">
        <v>1</v>
      </c>
      <c r="AF38">
        <v>3.7</v>
      </c>
      <c r="AG38">
        <v>2.2999999999999998</v>
      </c>
    </row>
    <row r="39" spans="9:33" ht="14.5">
      <c r="I39" s="9" t="s">
        <v>571</v>
      </c>
      <c r="J39" t="s">
        <v>609</v>
      </c>
      <c r="K39" t="s">
        <v>573</v>
      </c>
      <c r="L39">
        <v>2030</v>
      </c>
      <c r="M39">
        <v>2.8</v>
      </c>
      <c r="N39">
        <v>11.3</v>
      </c>
      <c r="O39">
        <v>16.7</v>
      </c>
      <c r="P39">
        <v>1.3</v>
      </c>
      <c r="Q39">
        <v>1.9</v>
      </c>
      <c r="R39">
        <v>8.1999999999999993</v>
      </c>
      <c r="S39">
        <v>5.3</v>
      </c>
      <c r="W39" s="9" t="s">
        <v>571</v>
      </c>
      <c r="X39" t="s">
        <v>609</v>
      </c>
      <c r="Y39" t="s">
        <v>573</v>
      </c>
      <c r="Z39">
        <v>2050</v>
      </c>
      <c r="AA39">
        <v>2.8</v>
      </c>
      <c r="AB39">
        <v>11.3</v>
      </c>
      <c r="AC39">
        <v>16.7</v>
      </c>
      <c r="AD39">
        <v>1.3</v>
      </c>
      <c r="AE39">
        <v>1.9</v>
      </c>
      <c r="AF39">
        <v>8.1999999999999993</v>
      </c>
      <c r="AG39">
        <v>5.3</v>
      </c>
    </row>
    <row r="40" spans="9:33" ht="14.5">
      <c r="I40" s="9" t="s">
        <v>571</v>
      </c>
      <c r="J40" t="s">
        <v>610</v>
      </c>
      <c r="K40" t="s">
        <v>573</v>
      </c>
      <c r="L40">
        <v>2030</v>
      </c>
      <c r="M40">
        <v>0.2</v>
      </c>
      <c r="N40">
        <v>1.1000000000000001</v>
      </c>
      <c r="O40">
        <v>1</v>
      </c>
      <c r="P40">
        <v>0.1</v>
      </c>
      <c r="Q40">
        <v>0.1</v>
      </c>
      <c r="R40">
        <v>0.6</v>
      </c>
      <c r="S40">
        <v>0.4</v>
      </c>
      <c r="W40" s="9" t="s">
        <v>571</v>
      </c>
      <c r="X40" t="s">
        <v>610</v>
      </c>
      <c r="Y40" t="s">
        <v>573</v>
      </c>
      <c r="Z40">
        <v>2050</v>
      </c>
      <c r="AA40">
        <v>0.2</v>
      </c>
      <c r="AB40">
        <v>1.1000000000000001</v>
      </c>
      <c r="AC40">
        <v>1</v>
      </c>
      <c r="AD40">
        <v>0.1</v>
      </c>
      <c r="AE40">
        <v>0.1</v>
      </c>
      <c r="AF40">
        <v>0.6</v>
      </c>
      <c r="AG40">
        <v>0.4</v>
      </c>
    </row>
    <row r="41" spans="9:33" ht="14.5">
      <c r="I41" s="9" t="s">
        <v>571</v>
      </c>
      <c r="J41" t="s">
        <v>611</v>
      </c>
      <c r="K41" t="s">
        <v>573</v>
      </c>
      <c r="L41">
        <v>2030</v>
      </c>
      <c r="M41">
        <v>0.7</v>
      </c>
      <c r="N41">
        <v>3</v>
      </c>
      <c r="O41">
        <v>3.8</v>
      </c>
      <c r="P41">
        <v>0.2</v>
      </c>
      <c r="Q41">
        <v>0.3</v>
      </c>
      <c r="R41">
        <v>2.2999999999999998</v>
      </c>
      <c r="S41">
        <v>1.8</v>
      </c>
      <c r="W41" s="9" t="s">
        <v>571</v>
      </c>
      <c r="X41" t="s">
        <v>611</v>
      </c>
      <c r="Y41" t="s">
        <v>573</v>
      </c>
      <c r="Z41">
        <v>2050</v>
      </c>
      <c r="AA41">
        <v>0.7</v>
      </c>
      <c r="AB41">
        <v>3</v>
      </c>
      <c r="AC41">
        <v>3.8</v>
      </c>
      <c r="AD41">
        <v>0.2</v>
      </c>
      <c r="AE41">
        <v>0.3</v>
      </c>
      <c r="AF41">
        <v>2.2999999999999998</v>
      </c>
      <c r="AG41">
        <v>1.8</v>
      </c>
    </row>
    <row r="42" spans="9:33" ht="14.5">
      <c r="I42" s="9" t="s">
        <v>571</v>
      </c>
      <c r="J42" t="s">
        <v>612</v>
      </c>
      <c r="K42" t="s">
        <v>573</v>
      </c>
      <c r="L42">
        <v>2030</v>
      </c>
      <c r="M42">
        <v>0.2</v>
      </c>
      <c r="N42">
        <v>0.5</v>
      </c>
      <c r="O42">
        <v>0.7</v>
      </c>
      <c r="P42">
        <v>0.1</v>
      </c>
      <c r="Q42">
        <v>0.1</v>
      </c>
      <c r="R42">
        <v>0.5</v>
      </c>
      <c r="S42">
        <v>0.2</v>
      </c>
      <c r="W42" s="9" t="s">
        <v>571</v>
      </c>
      <c r="X42" t="s">
        <v>612</v>
      </c>
      <c r="Y42" t="s">
        <v>573</v>
      </c>
      <c r="Z42">
        <v>2050</v>
      </c>
      <c r="AA42">
        <v>0.2</v>
      </c>
      <c r="AB42">
        <v>0.5</v>
      </c>
      <c r="AC42">
        <v>0.7</v>
      </c>
      <c r="AD42">
        <v>0.1</v>
      </c>
      <c r="AE42">
        <v>0.1</v>
      </c>
      <c r="AF42">
        <v>0.5</v>
      </c>
      <c r="AG42">
        <v>0.2</v>
      </c>
    </row>
    <row r="43" spans="9:33" ht="14.5">
      <c r="I43" s="9" t="s">
        <v>571</v>
      </c>
      <c r="J43" t="s">
        <v>613</v>
      </c>
      <c r="K43" t="s">
        <v>573</v>
      </c>
      <c r="L43">
        <v>2030</v>
      </c>
      <c r="M43">
        <v>1.3</v>
      </c>
      <c r="N43">
        <v>4.4000000000000004</v>
      </c>
      <c r="O43">
        <v>16.5</v>
      </c>
      <c r="P43">
        <v>2.1</v>
      </c>
      <c r="Q43">
        <v>2.2000000000000002</v>
      </c>
      <c r="R43">
        <v>7.9</v>
      </c>
      <c r="S43">
        <v>2.9</v>
      </c>
      <c r="W43" s="9" t="s">
        <v>571</v>
      </c>
      <c r="X43" t="s">
        <v>613</v>
      </c>
      <c r="Y43" t="s">
        <v>573</v>
      </c>
      <c r="Z43">
        <v>2050</v>
      </c>
      <c r="AA43">
        <v>1.3</v>
      </c>
      <c r="AB43">
        <v>4.4000000000000004</v>
      </c>
      <c r="AC43">
        <v>16.5</v>
      </c>
      <c r="AD43">
        <v>2.1</v>
      </c>
      <c r="AE43">
        <v>2.2000000000000002</v>
      </c>
      <c r="AF43">
        <v>7.9</v>
      </c>
      <c r="AG43">
        <v>2.9</v>
      </c>
    </row>
    <row r="44" spans="9:33" ht="14.5">
      <c r="I44" s="9" t="s">
        <v>571</v>
      </c>
      <c r="J44" t="s">
        <v>614</v>
      </c>
      <c r="K44" t="s">
        <v>573</v>
      </c>
      <c r="L44">
        <v>2030</v>
      </c>
      <c r="M44">
        <v>4.2</v>
      </c>
      <c r="N44">
        <v>12.8</v>
      </c>
      <c r="O44">
        <v>45.4</v>
      </c>
      <c r="P44">
        <v>5.4</v>
      </c>
      <c r="Q44">
        <v>4.7</v>
      </c>
      <c r="R44">
        <v>23.4</v>
      </c>
      <c r="S44">
        <v>9.1999999999999993</v>
      </c>
      <c r="W44" s="9" t="s">
        <v>571</v>
      </c>
      <c r="X44" t="s">
        <v>614</v>
      </c>
      <c r="Y44" t="s">
        <v>573</v>
      </c>
      <c r="Z44">
        <v>2050</v>
      </c>
      <c r="AA44">
        <v>4.2</v>
      </c>
      <c r="AB44">
        <v>12.8</v>
      </c>
      <c r="AC44">
        <v>45.4</v>
      </c>
      <c r="AD44">
        <v>5.4</v>
      </c>
      <c r="AE44">
        <v>4.7</v>
      </c>
      <c r="AF44">
        <v>23.4</v>
      </c>
      <c r="AG44">
        <v>9.1999999999999993</v>
      </c>
    </row>
    <row r="45" spans="9:33" ht="14.5">
      <c r="I45" s="9" t="s">
        <v>571</v>
      </c>
      <c r="J45" t="s">
        <v>615</v>
      </c>
      <c r="K45" t="s">
        <v>573</v>
      </c>
      <c r="L45">
        <v>2030</v>
      </c>
      <c r="M45">
        <v>1</v>
      </c>
      <c r="N45">
        <v>2.8</v>
      </c>
      <c r="O45">
        <v>13.1</v>
      </c>
      <c r="P45">
        <v>2</v>
      </c>
      <c r="Q45">
        <v>2.2999999999999998</v>
      </c>
      <c r="R45">
        <v>7.1</v>
      </c>
      <c r="S45">
        <v>2.6</v>
      </c>
      <c r="W45" s="9" t="s">
        <v>571</v>
      </c>
      <c r="X45" t="s">
        <v>615</v>
      </c>
      <c r="Y45" t="s">
        <v>573</v>
      </c>
      <c r="Z45">
        <v>2050</v>
      </c>
      <c r="AA45">
        <v>1</v>
      </c>
      <c r="AB45">
        <v>2.8</v>
      </c>
      <c r="AC45">
        <v>13.1</v>
      </c>
      <c r="AD45">
        <v>2</v>
      </c>
      <c r="AE45">
        <v>2.2999999999999998</v>
      </c>
      <c r="AF45">
        <v>7.1</v>
      </c>
      <c r="AG45">
        <v>2.6</v>
      </c>
    </row>
    <row r="46" spans="9:33" ht="14.5">
      <c r="I46" s="9" t="s">
        <v>571</v>
      </c>
      <c r="J46" t="s">
        <v>616</v>
      </c>
      <c r="K46" t="s">
        <v>573</v>
      </c>
      <c r="L46">
        <v>2030</v>
      </c>
      <c r="M46">
        <v>0.5</v>
      </c>
      <c r="N46">
        <v>2.2999999999999998</v>
      </c>
      <c r="O46">
        <v>5.9</v>
      </c>
      <c r="P46">
        <v>0.7</v>
      </c>
      <c r="Q46">
        <v>0.5</v>
      </c>
      <c r="R46">
        <v>3.1</v>
      </c>
      <c r="S46">
        <v>0.8</v>
      </c>
      <c r="W46" s="9" t="s">
        <v>571</v>
      </c>
      <c r="X46" t="s">
        <v>616</v>
      </c>
      <c r="Y46" t="s">
        <v>573</v>
      </c>
      <c r="Z46">
        <v>2050</v>
      </c>
      <c r="AA46">
        <v>0.5</v>
      </c>
      <c r="AB46">
        <v>2.2999999999999998</v>
      </c>
      <c r="AC46">
        <v>5.9</v>
      </c>
      <c r="AD46">
        <v>0.7</v>
      </c>
      <c r="AE46">
        <v>0.5</v>
      </c>
      <c r="AF46">
        <v>3.1</v>
      </c>
      <c r="AG46">
        <v>0.8</v>
      </c>
    </row>
    <row r="47" spans="9:33" ht="14.5">
      <c r="I47" s="9" t="s">
        <v>571</v>
      </c>
      <c r="J47" t="s">
        <v>617</v>
      </c>
      <c r="K47" t="s">
        <v>573</v>
      </c>
      <c r="L47">
        <v>2030</v>
      </c>
      <c r="M47">
        <v>7.1</v>
      </c>
      <c r="N47">
        <v>29.4</v>
      </c>
      <c r="O47">
        <v>110.3</v>
      </c>
      <c r="P47">
        <v>11.3</v>
      </c>
      <c r="Q47">
        <v>9.9</v>
      </c>
      <c r="R47">
        <v>48.7</v>
      </c>
      <c r="S47">
        <v>19.899999999999999</v>
      </c>
      <c r="W47" s="9" t="s">
        <v>571</v>
      </c>
      <c r="X47" t="s">
        <v>617</v>
      </c>
      <c r="Y47" t="s">
        <v>573</v>
      </c>
      <c r="Z47">
        <v>2050</v>
      </c>
      <c r="AA47">
        <v>7.1</v>
      </c>
      <c r="AB47">
        <v>29.4</v>
      </c>
      <c r="AC47">
        <v>110.3</v>
      </c>
      <c r="AD47">
        <v>11.3</v>
      </c>
      <c r="AE47">
        <v>9.9</v>
      </c>
      <c r="AF47">
        <v>48.7</v>
      </c>
      <c r="AG47">
        <v>19.899999999999999</v>
      </c>
    </row>
    <row r="48" spans="9:33" ht="14.5">
      <c r="I48" s="9" t="s">
        <v>571</v>
      </c>
      <c r="J48" t="s">
        <v>618</v>
      </c>
      <c r="K48" t="s">
        <v>573</v>
      </c>
      <c r="L48">
        <v>2030</v>
      </c>
      <c r="M48">
        <v>3.7</v>
      </c>
      <c r="N48">
        <v>12.2</v>
      </c>
      <c r="O48">
        <v>36.299999999999997</v>
      </c>
      <c r="P48">
        <v>5.3</v>
      </c>
      <c r="Q48">
        <v>5.0999999999999996</v>
      </c>
      <c r="R48">
        <v>20.2</v>
      </c>
      <c r="S48">
        <v>8</v>
      </c>
      <c r="W48" s="9" t="s">
        <v>571</v>
      </c>
      <c r="X48" t="s">
        <v>618</v>
      </c>
      <c r="Y48" t="s">
        <v>573</v>
      </c>
      <c r="Z48">
        <v>2050</v>
      </c>
      <c r="AA48">
        <v>3.7</v>
      </c>
      <c r="AB48">
        <v>12.2</v>
      </c>
      <c r="AC48">
        <v>36.299999999999997</v>
      </c>
      <c r="AD48">
        <v>5.3</v>
      </c>
      <c r="AE48">
        <v>5.0999999999999996</v>
      </c>
      <c r="AF48">
        <v>20.2</v>
      </c>
      <c r="AG48">
        <v>8</v>
      </c>
    </row>
    <row r="49" spans="9:33" ht="14.5">
      <c r="I49" s="9" t="s">
        <v>571</v>
      </c>
      <c r="J49" t="s">
        <v>619</v>
      </c>
      <c r="K49" t="s">
        <v>573</v>
      </c>
      <c r="L49">
        <v>2030</v>
      </c>
      <c r="M49">
        <v>4.2</v>
      </c>
      <c r="N49">
        <v>17.399999999999999</v>
      </c>
      <c r="O49">
        <v>40.4</v>
      </c>
      <c r="P49">
        <v>4.5</v>
      </c>
      <c r="Q49">
        <v>4.7</v>
      </c>
      <c r="R49">
        <v>15.8</v>
      </c>
      <c r="S49">
        <v>9.9</v>
      </c>
      <c r="W49" s="9" t="s">
        <v>571</v>
      </c>
      <c r="X49" t="s">
        <v>619</v>
      </c>
      <c r="Y49" t="s">
        <v>573</v>
      </c>
      <c r="Z49">
        <v>2050</v>
      </c>
      <c r="AA49">
        <v>4.2</v>
      </c>
      <c r="AB49">
        <v>17.399999999999999</v>
      </c>
      <c r="AC49">
        <v>40.4</v>
      </c>
      <c r="AD49">
        <v>4.5</v>
      </c>
      <c r="AE49">
        <v>4.7</v>
      </c>
      <c r="AF49">
        <v>15.8</v>
      </c>
      <c r="AG49">
        <v>9.9</v>
      </c>
    </row>
    <row r="50" spans="9:33" ht="14.5">
      <c r="I50" s="9" t="s">
        <v>571</v>
      </c>
      <c r="J50" t="s">
        <v>620</v>
      </c>
      <c r="K50" t="s">
        <v>573</v>
      </c>
      <c r="L50">
        <v>2030</v>
      </c>
      <c r="M50">
        <v>0.5</v>
      </c>
      <c r="N50">
        <v>2.6</v>
      </c>
      <c r="O50">
        <v>6.4</v>
      </c>
      <c r="P50">
        <v>0.6</v>
      </c>
      <c r="Q50">
        <v>0.6</v>
      </c>
      <c r="R50">
        <v>3.3</v>
      </c>
      <c r="S50">
        <v>1.8</v>
      </c>
      <c r="W50" s="9" t="s">
        <v>571</v>
      </c>
      <c r="X50" t="s">
        <v>620</v>
      </c>
      <c r="Y50" t="s">
        <v>573</v>
      </c>
      <c r="Z50">
        <v>2050</v>
      </c>
      <c r="AA50">
        <v>0.5</v>
      </c>
      <c r="AB50">
        <v>2.6</v>
      </c>
      <c r="AC50">
        <v>6.4</v>
      </c>
      <c r="AD50">
        <v>0.6</v>
      </c>
      <c r="AE50">
        <v>0.6</v>
      </c>
      <c r="AF50">
        <v>3.3</v>
      </c>
      <c r="AG50">
        <v>1.8</v>
      </c>
    </row>
    <row r="51" spans="9:33" ht="14.5">
      <c r="I51" s="9" t="s">
        <v>571</v>
      </c>
      <c r="J51" t="s">
        <v>621</v>
      </c>
      <c r="K51" t="s">
        <v>573</v>
      </c>
      <c r="L51">
        <v>2030</v>
      </c>
      <c r="M51">
        <v>1.8</v>
      </c>
      <c r="N51">
        <v>7.1</v>
      </c>
      <c r="O51">
        <v>18.399999999999999</v>
      </c>
      <c r="P51">
        <v>2.2000000000000002</v>
      </c>
      <c r="Q51">
        <v>2</v>
      </c>
      <c r="R51">
        <v>12.4</v>
      </c>
      <c r="S51">
        <v>6.7</v>
      </c>
      <c r="W51" s="9" t="s">
        <v>571</v>
      </c>
      <c r="X51" t="s">
        <v>621</v>
      </c>
      <c r="Y51" t="s">
        <v>573</v>
      </c>
      <c r="Z51">
        <v>2050</v>
      </c>
      <c r="AA51">
        <v>1.8</v>
      </c>
      <c r="AB51">
        <v>7.1</v>
      </c>
      <c r="AC51">
        <v>18.399999999999999</v>
      </c>
      <c r="AD51">
        <v>2.2000000000000002</v>
      </c>
      <c r="AE51">
        <v>2</v>
      </c>
      <c r="AF51">
        <v>12.4</v>
      </c>
      <c r="AG51">
        <v>6.7</v>
      </c>
    </row>
    <row r="52" spans="9:33" ht="14.5">
      <c r="I52" s="9" t="s">
        <v>571</v>
      </c>
      <c r="J52" t="s">
        <v>622</v>
      </c>
      <c r="K52" t="s">
        <v>573</v>
      </c>
      <c r="L52">
        <v>2030</v>
      </c>
      <c r="M52">
        <v>0.4</v>
      </c>
      <c r="N52">
        <v>1.1000000000000001</v>
      </c>
      <c r="O52">
        <v>4.7</v>
      </c>
      <c r="P52">
        <v>0.6</v>
      </c>
      <c r="Q52">
        <v>0.5</v>
      </c>
      <c r="R52">
        <v>2.2999999999999998</v>
      </c>
      <c r="S52">
        <v>0.8</v>
      </c>
      <c r="W52" s="9" t="s">
        <v>571</v>
      </c>
      <c r="X52" t="s">
        <v>622</v>
      </c>
      <c r="Y52" t="s">
        <v>573</v>
      </c>
      <c r="Z52">
        <v>2050</v>
      </c>
      <c r="AA52">
        <v>0.4</v>
      </c>
      <c r="AB52">
        <v>1.1000000000000001</v>
      </c>
      <c r="AC52">
        <v>4.7</v>
      </c>
      <c r="AD52">
        <v>0.6</v>
      </c>
      <c r="AE52">
        <v>0.5</v>
      </c>
      <c r="AF52">
        <v>2.2999999999999998</v>
      </c>
      <c r="AG52">
        <v>0.8</v>
      </c>
    </row>
    <row r="53" spans="9:33" ht="14.5">
      <c r="I53" s="9" t="s">
        <v>571</v>
      </c>
      <c r="J53" t="s">
        <v>623</v>
      </c>
      <c r="K53" t="s">
        <v>573</v>
      </c>
      <c r="L53">
        <v>2030</v>
      </c>
      <c r="M53">
        <v>0.3</v>
      </c>
      <c r="N53">
        <v>0.6</v>
      </c>
      <c r="O53">
        <v>1.8</v>
      </c>
      <c r="P53">
        <v>0.1</v>
      </c>
      <c r="Q53">
        <v>0</v>
      </c>
      <c r="R53">
        <v>0.1</v>
      </c>
      <c r="S53">
        <v>0.2</v>
      </c>
      <c r="W53" s="9" t="s">
        <v>571</v>
      </c>
      <c r="X53" t="s">
        <v>623</v>
      </c>
      <c r="Y53" t="s">
        <v>573</v>
      </c>
      <c r="Z53">
        <v>2050</v>
      </c>
      <c r="AA53">
        <v>0.3</v>
      </c>
      <c r="AB53">
        <v>0.6</v>
      </c>
      <c r="AC53">
        <v>1.8</v>
      </c>
      <c r="AD53">
        <v>0.1</v>
      </c>
      <c r="AE53">
        <v>0</v>
      </c>
      <c r="AF53">
        <v>0.1</v>
      </c>
      <c r="AG53">
        <v>0.2</v>
      </c>
    </row>
    <row r="54" spans="9:33" ht="14.5">
      <c r="I54" s="9" t="s">
        <v>571</v>
      </c>
      <c r="J54" t="s">
        <v>624</v>
      </c>
      <c r="K54" t="s">
        <v>573</v>
      </c>
      <c r="L54">
        <v>2030</v>
      </c>
      <c r="M54">
        <v>0.9</v>
      </c>
      <c r="N54">
        <v>1.6</v>
      </c>
      <c r="O54">
        <v>5</v>
      </c>
      <c r="P54">
        <v>0.2</v>
      </c>
      <c r="Q54">
        <v>0.1</v>
      </c>
      <c r="R54">
        <v>0.3</v>
      </c>
      <c r="S54">
        <v>0.6</v>
      </c>
      <c r="W54" s="9" t="s">
        <v>571</v>
      </c>
      <c r="X54" t="s">
        <v>624</v>
      </c>
      <c r="Y54" t="s">
        <v>573</v>
      </c>
      <c r="Z54">
        <v>2050</v>
      </c>
      <c r="AA54">
        <v>0.9</v>
      </c>
      <c r="AB54">
        <v>1.6</v>
      </c>
      <c r="AC54">
        <v>5</v>
      </c>
      <c r="AD54">
        <v>0.2</v>
      </c>
      <c r="AE54">
        <v>0.1</v>
      </c>
      <c r="AF54">
        <v>0.3</v>
      </c>
      <c r="AG54">
        <v>0.6</v>
      </c>
    </row>
    <row r="55" spans="9:33" ht="14.5">
      <c r="I55" s="9" t="s">
        <v>571</v>
      </c>
      <c r="J55" t="s">
        <v>625</v>
      </c>
      <c r="K55" t="s">
        <v>573</v>
      </c>
      <c r="L55">
        <v>2030</v>
      </c>
      <c r="M55">
        <v>0.2</v>
      </c>
      <c r="N55">
        <v>0.3</v>
      </c>
      <c r="O55">
        <v>0.9</v>
      </c>
      <c r="P55">
        <v>0</v>
      </c>
      <c r="Q55">
        <v>0</v>
      </c>
      <c r="R55">
        <v>0.1</v>
      </c>
      <c r="S55">
        <v>0.1</v>
      </c>
      <c r="W55" s="9" t="s">
        <v>571</v>
      </c>
      <c r="X55" t="s">
        <v>625</v>
      </c>
      <c r="Y55" t="s">
        <v>573</v>
      </c>
      <c r="Z55">
        <v>2050</v>
      </c>
      <c r="AA55">
        <v>0.2</v>
      </c>
      <c r="AB55">
        <v>0.3</v>
      </c>
      <c r="AC55">
        <v>0.9</v>
      </c>
      <c r="AD55">
        <v>0</v>
      </c>
      <c r="AE55">
        <v>0</v>
      </c>
      <c r="AF55">
        <v>0.1</v>
      </c>
      <c r="AG55">
        <v>0.1</v>
      </c>
    </row>
    <row r="56" spans="9:33" ht="14.5">
      <c r="I56" s="9" t="s">
        <v>571</v>
      </c>
      <c r="J56" t="s">
        <v>626</v>
      </c>
      <c r="K56" t="s">
        <v>573</v>
      </c>
      <c r="L56">
        <v>2030</v>
      </c>
      <c r="M56">
        <v>0.1</v>
      </c>
      <c r="N56">
        <v>0.3</v>
      </c>
      <c r="O56">
        <v>0.6</v>
      </c>
      <c r="P56">
        <v>0</v>
      </c>
      <c r="Q56">
        <v>0</v>
      </c>
      <c r="R56">
        <v>0.1</v>
      </c>
      <c r="S56">
        <v>0.1</v>
      </c>
      <c r="W56" s="9" t="s">
        <v>571</v>
      </c>
      <c r="X56" t="s">
        <v>626</v>
      </c>
      <c r="Y56" t="s">
        <v>573</v>
      </c>
      <c r="Z56">
        <v>2050</v>
      </c>
      <c r="AA56">
        <v>0.1</v>
      </c>
      <c r="AB56">
        <v>0.3</v>
      </c>
      <c r="AC56">
        <v>0.6</v>
      </c>
      <c r="AD56">
        <v>0</v>
      </c>
      <c r="AE56">
        <v>0</v>
      </c>
      <c r="AF56">
        <v>0.1</v>
      </c>
      <c r="AG56">
        <v>0.1</v>
      </c>
    </row>
    <row r="57" spans="9:33" ht="14.5">
      <c r="I57" s="9" t="s">
        <v>571</v>
      </c>
      <c r="J57" t="s">
        <v>627</v>
      </c>
      <c r="K57" t="s">
        <v>573</v>
      </c>
      <c r="L57">
        <v>2030</v>
      </c>
      <c r="M57">
        <v>1.4</v>
      </c>
      <c r="N57">
        <v>4.4000000000000004</v>
      </c>
      <c r="O57">
        <v>10</v>
      </c>
      <c r="P57">
        <v>0.4</v>
      </c>
      <c r="Q57">
        <v>0.2</v>
      </c>
      <c r="R57">
        <v>0.6</v>
      </c>
      <c r="S57">
        <v>2.8</v>
      </c>
      <c r="W57" s="9" t="s">
        <v>571</v>
      </c>
      <c r="X57" t="s">
        <v>627</v>
      </c>
      <c r="Y57" t="s">
        <v>573</v>
      </c>
      <c r="Z57">
        <v>2050</v>
      </c>
      <c r="AA57">
        <v>1.4</v>
      </c>
      <c r="AB57">
        <v>4.4000000000000004</v>
      </c>
      <c r="AC57">
        <v>10</v>
      </c>
      <c r="AD57">
        <v>0.4</v>
      </c>
      <c r="AE57">
        <v>0.2</v>
      </c>
      <c r="AF57">
        <v>0.6</v>
      </c>
      <c r="AG57">
        <v>2.8</v>
      </c>
    </row>
    <row r="58" spans="9:33" ht="14.5">
      <c r="I58" s="9" t="s">
        <v>571</v>
      </c>
      <c r="J58" t="s">
        <v>628</v>
      </c>
      <c r="K58" t="s">
        <v>573</v>
      </c>
      <c r="L58">
        <v>2030</v>
      </c>
      <c r="M58">
        <v>0.8</v>
      </c>
      <c r="N58">
        <v>1.6</v>
      </c>
      <c r="O58">
        <v>3.8</v>
      </c>
      <c r="P58">
        <v>0.2</v>
      </c>
      <c r="Q58">
        <v>0.1</v>
      </c>
      <c r="R58">
        <v>0.2</v>
      </c>
      <c r="S58">
        <v>0.6</v>
      </c>
      <c r="W58" s="9" t="s">
        <v>571</v>
      </c>
      <c r="X58" t="s">
        <v>628</v>
      </c>
      <c r="Y58" t="s">
        <v>573</v>
      </c>
      <c r="Z58">
        <v>2050</v>
      </c>
      <c r="AA58">
        <v>0.8</v>
      </c>
      <c r="AB58">
        <v>1.6</v>
      </c>
      <c r="AC58">
        <v>3.8</v>
      </c>
      <c r="AD58">
        <v>0.2</v>
      </c>
      <c r="AE58">
        <v>0.1</v>
      </c>
      <c r="AF58">
        <v>0.2</v>
      </c>
      <c r="AG58">
        <v>0.6</v>
      </c>
    </row>
    <row r="59" spans="9:33" ht="14.5">
      <c r="I59" s="9" t="s">
        <v>571</v>
      </c>
      <c r="J59" t="s">
        <v>629</v>
      </c>
      <c r="K59" t="s">
        <v>573</v>
      </c>
      <c r="L59">
        <v>2030</v>
      </c>
      <c r="M59">
        <v>0.8</v>
      </c>
      <c r="N59">
        <v>1.8</v>
      </c>
      <c r="O59">
        <v>3.6</v>
      </c>
      <c r="P59">
        <v>0.1</v>
      </c>
      <c r="Q59">
        <v>0.1</v>
      </c>
      <c r="R59">
        <v>0.2</v>
      </c>
      <c r="S59">
        <v>0.7</v>
      </c>
      <c r="W59" s="9" t="s">
        <v>571</v>
      </c>
      <c r="X59" t="s">
        <v>629</v>
      </c>
      <c r="Y59" t="s">
        <v>573</v>
      </c>
      <c r="Z59">
        <v>2050</v>
      </c>
      <c r="AA59">
        <v>0.8</v>
      </c>
      <c r="AB59">
        <v>1.8</v>
      </c>
      <c r="AC59">
        <v>3.6</v>
      </c>
      <c r="AD59">
        <v>0.1</v>
      </c>
      <c r="AE59">
        <v>0.1</v>
      </c>
      <c r="AF59">
        <v>0.2</v>
      </c>
      <c r="AG59">
        <v>0.7</v>
      </c>
    </row>
    <row r="60" spans="9:33" ht="14.5">
      <c r="I60" s="9" t="s">
        <v>571</v>
      </c>
      <c r="J60" t="s">
        <v>630</v>
      </c>
      <c r="K60" t="s">
        <v>573</v>
      </c>
      <c r="L60">
        <v>2030</v>
      </c>
      <c r="M60">
        <v>0.1</v>
      </c>
      <c r="N60">
        <v>0.3</v>
      </c>
      <c r="O60">
        <v>0.7</v>
      </c>
      <c r="P60">
        <v>0</v>
      </c>
      <c r="Q60">
        <v>0</v>
      </c>
      <c r="R60">
        <v>0</v>
      </c>
      <c r="S60">
        <v>0.1</v>
      </c>
      <c r="W60" s="9" t="s">
        <v>571</v>
      </c>
      <c r="X60" t="s">
        <v>630</v>
      </c>
      <c r="Y60" t="s">
        <v>573</v>
      </c>
      <c r="Z60">
        <v>2050</v>
      </c>
      <c r="AA60">
        <v>0.1</v>
      </c>
      <c r="AB60">
        <v>0.3</v>
      </c>
      <c r="AC60">
        <v>0.7</v>
      </c>
      <c r="AD60">
        <v>0</v>
      </c>
      <c r="AE60">
        <v>0</v>
      </c>
      <c r="AF60">
        <v>0</v>
      </c>
      <c r="AG60">
        <v>0.1</v>
      </c>
    </row>
    <row r="61" spans="9:33" ht="14.5">
      <c r="I61" s="9" t="s">
        <v>571</v>
      </c>
      <c r="J61" t="s">
        <v>631</v>
      </c>
      <c r="K61" t="s">
        <v>573</v>
      </c>
      <c r="L61">
        <v>2030</v>
      </c>
      <c r="M61">
        <v>0.5</v>
      </c>
      <c r="N61">
        <v>0.7</v>
      </c>
      <c r="O61">
        <v>2</v>
      </c>
      <c r="P61">
        <v>0.1</v>
      </c>
      <c r="Q61">
        <v>0</v>
      </c>
      <c r="R61">
        <v>0.2</v>
      </c>
      <c r="S61">
        <v>0.5</v>
      </c>
      <c r="W61" s="9" t="s">
        <v>571</v>
      </c>
      <c r="X61" t="s">
        <v>631</v>
      </c>
      <c r="Y61" t="s">
        <v>573</v>
      </c>
      <c r="Z61">
        <v>2050</v>
      </c>
      <c r="AA61">
        <v>0.5</v>
      </c>
      <c r="AB61">
        <v>0.7</v>
      </c>
      <c r="AC61">
        <v>2</v>
      </c>
      <c r="AD61">
        <v>0.1</v>
      </c>
      <c r="AE61">
        <v>0</v>
      </c>
      <c r="AF61">
        <v>0.2</v>
      </c>
      <c r="AG61">
        <v>0.5</v>
      </c>
    </row>
    <row r="62" spans="9:33" ht="14.5">
      <c r="I62" s="9" t="s">
        <v>571</v>
      </c>
      <c r="J62" t="s">
        <v>632</v>
      </c>
      <c r="K62" t="s">
        <v>573</v>
      </c>
      <c r="L62">
        <v>2030</v>
      </c>
      <c r="M62">
        <v>0.1</v>
      </c>
      <c r="N62">
        <v>0.1</v>
      </c>
      <c r="O62">
        <v>0.5</v>
      </c>
      <c r="P62">
        <v>0</v>
      </c>
      <c r="Q62">
        <v>0</v>
      </c>
      <c r="R62">
        <v>0</v>
      </c>
      <c r="S62">
        <v>0</v>
      </c>
      <c r="W62" s="9" t="s">
        <v>571</v>
      </c>
      <c r="X62" t="s">
        <v>632</v>
      </c>
      <c r="Y62" t="s">
        <v>573</v>
      </c>
      <c r="Z62">
        <v>2050</v>
      </c>
      <c r="AA62">
        <v>0.1</v>
      </c>
      <c r="AB62">
        <v>0.1</v>
      </c>
      <c r="AC62">
        <v>0.5</v>
      </c>
      <c r="AD62">
        <v>0</v>
      </c>
      <c r="AE62">
        <v>0</v>
      </c>
      <c r="AF62">
        <v>0</v>
      </c>
      <c r="AG62">
        <v>0</v>
      </c>
    </row>
    <row r="63" spans="9:33" ht="14.5">
      <c r="I63" s="9" t="s">
        <v>571</v>
      </c>
      <c r="J63" t="s">
        <v>633</v>
      </c>
      <c r="K63" t="s">
        <v>573</v>
      </c>
      <c r="L63">
        <v>2030</v>
      </c>
      <c r="M63">
        <v>6</v>
      </c>
      <c r="N63">
        <v>20.2</v>
      </c>
      <c r="O63">
        <v>30.1</v>
      </c>
      <c r="P63">
        <v>7</v>
      </c>
      <c r="Q63">
        <v>8.6</v>
      </c>
      <c r="R63">
        <v>17.2</v>
      </c>
      <c r="S63">
        <v>13</v>
      </c>
      <c r="W63" s="9" t="s">
        <v>571</v>
      </c>
      <c r="X63" t="s">
        <v>633</v>
      </c>
      <c r="Y63" t="s">
        <v>573</v>
      </c>
      <c r="Z63">
        <v>2050</v>
      </c>
      <c r="AA63">
        <v>6</v>
      </c>
      <c r="AB63">
        <v>20.2</v>
      </c>
      <c r="AC63">
        <v>30.1</v>
      </c>
      <c r="AD63">
        <v>7</v>
      </c>
      <c r="AE63">
        <v>8.6</v>
      </c>
      <c r="AF63">
        <v>17.2</v>
      </c>
      <c r="AG63">
        <v>13</v>
      </c>
    </row>
    <row r="64" spans="9:33" ht="14.5">
      <c r="I64" s="9" t="s">
        <v>571</v>
      </c>
      <c r="J64" t="s">
        <v>634</v>
      </c>
      <c r="K64" t="s">
        <v>573</v>
      </c>
      <c r="L64">
        <v>2030</v>
      </c>
      <c r="M64">
        <v>50.4</v>
      </c>
      <c r="N64">
        <v>130.5</v>
      </c>
      <c r="O64">
        <v>71.7</v>
      </c>
      <c r="P64">
        <v>5.8</v>
      </c>
      <c r="Q64">
        <v>2.5</v>
      </c>
      <c r="R64">
        <v>72.900000000000006</v>
      </c>
      <c r="S64">
        <v>177.8</v>
      </c>
      <c r="W64" s="9" t="s">
        <v>571</v>
      </c>
      <c r="X64" t="s">
        <v>634</v>
      </c>
      <c r="Y64" t="s">
        <v>573</v>
      </c>
      <c r="Z64">
        <v>2050</v>
      </c>
      <c r="AA64">
        <v>50.4</v>
      </c>
      <c r="AB64">
        <v>130.5</v>
      </c>
      <c r="AC64">
        <v>71.7</v>
      </c>
      <c r="AD64">
        <v>5.8</v>
      </c>
      <c r="AE64">
        <v>2.5</v>
      </c>
      <c r="AF64">
        <v>72.900000000000006</v>
      </c>
      <c r="AG64">
        <v>177.8</v>
      </c>
    </row>
    <row r="65" spans="9:33" ht="14.5">
      <c r="I65" s="9" t="s">
        <v>571</v>
      </c>
      <c r="J65" t="s">
        <v>635</v>
      </c>
      <c r="K65" t="s">
        <v>573</v>
      </c>
      <c r="L65">
        <v>2030</v>
      </c>
      <c r="M65">
        <v>1.3</v>
      </c>
      <c r="N65">
        <v>212.6</v>
      </c>
      <c r="O65">
        <v>19.7</v>
      </c>
      <c r="P65">
        <v>3.1</v>
      </c>
      <c r="Q65">
        <v>0</v>
      </c>
      <c r="R65">
        <v>1</v>
      </c>
      <c r="S65">
        <v>30.4</v>
      </c>
      <c r="W65" s="9" t="s">
        <v>571</v>
      </c>
      <c r="X65" t="s">
        <v>635</v>
      </c>
      <c r="Y65" t="s">
        <v>573</v>
      </c>
      <c r="Z65">
        <v>2050</v>
      </c>
      <c r="AA65">
        <v>1.3</v>
      </c>
      <c r="AB65">
        <v>212.6</v>
      </c>
      <c r="AC65">
        <v>19.7</v>
      </c>
      <c r="AD65">
        <v>3.1</v>
      </c>
      <c r="AE65">
        <v>0</v>
      </c>
      <c r="AF65">
        <v>1</v>
      </c>
      <c r="AG65">
        <v>30.4</v>
      </c>
    </row>
    <row r="66" spans="9:33" ht="14.5">
      <c r="I66" s="9" t="s">
        <v>165</v>
      </c>
      <c r="J66" t="s">
        <v>165</v>
      </c>
      <c r="L66">
        <v>2030</v>
      </c>
      <c r="W66" s="9" t="s">
        <v>165</v>
      </c>
      <c r="X66" t="s">
        <v>165</v>
      </c>
      <c r="Z66">
        <v>2050</v>
      </c>
    </row>
    <row r="67" spans="9:33" ht="14.5">
      <c r="I67" s="9" t="s">
        <v>571</v>
      </c>
      <c r="J67" t="s">
        <v>636</v>
      </c>
      <c r="K67" t="s">
        <v>573</v>
      </c>
      <c r="L67">
        <v>2030</v>
      </c>
      <c r="M67">
        <v>0.8</v>
      </c>
      <c r="N67">
        <v>11.2</v>
      </c>
      <c r="O67">
        <v>23.5</v>
      </c>
      <c r="P67">
        <v>0</v>
      </c>
      <c r="Q67">
        <v>0</v>
      </c>
      <c r="R67">
        <v>10.9</v>
      </c>
      <c r="S67">
        <v>4.3</v>
      </c>
      <c r="W67" s="9" t="s">
        <v>571</v>
      </c>
      <c r="X67" t="s">
        <v>636</v>
      </c>
      <c r="Y67" t="s">
        <v>573</v>
      </c>
      <c r="Z67">
        <v>2050</v>
      </c>
      <c r="AA67">
        <v>0.8</v>
      </c>
      <c r="AB67">
        <v>11.2</v>
      </c>
      <c r="AC67">
        <v>23.5</v>
      </c>
      <c r="AD67">
        <v>0</v>
      </c>
      <c r="AE67">
        <v>0</v>
      </c>
      <c r="AF67">
        <v>10.9</v>
      </c>
      <c r="AG67">
        <v>4.3</v>
      </c>
    </row>
    <row r="68" spans="9:33" ht="14.5">
      <c r="I68" s="9" t="s">
        <v>571</v>
      </c>
      <c r="J68" t="s">
        <v>637</v>
      </c>
      <c r="K68" t="s">
        <v>573</v>
      </c>
      <c r="L68">
        <v>2030</v>
      </c>
      <c r="M68">
        <v>1</v>
      </c>
      <c r="N68">
        <v>29.6</v>
      </c>
      <c r="O68">
        <v>60.8</v>
      </c>
      <c r="P68">
        <v>16.600000000000001</v>
      </c>
      <c r="Q68">
        <v>14.2</v>
      </c>
      <c r="R68">
        <v>117.6</v>
      </c>
      <c r="S68">
        <v>6.1</v>
      </c>
      <c r="W68" s="9" t="s">
        <v>571</v>
      </c>
      <c r="X68" t="s">
        <v>637</v>
      </c>
      <c r="Y68" t="s">
        <v>573</v>
      </c>
      <c r="Z68">
        <v>2050</v>
      </c>
      <c r="AA68">
        <v>1</v>
      </c>
      <c r="AB68">
        <v>29.6</v>
      </c>
      <c r="AC68">
        <v>60.8</v>
      </c>
      <c r="AD68">
        <v>16.600000000000001</v>
      </c>
      <c r="AE68">
        <v>14.2</v>
      </c>
      <c r="AF68">
        <v>117.6</v>
      </c>
      <c r="AG68">
        <v>6.1</v>
      </c>
    </row>
    <row r="69" spans="9:33" ht="14.5">
      <c r="I69" s="9" t="s">
        <v>571</v>
      </c>
      <c r="J69" t="s">
        <v>638</v>
      </c>
      <c r="K69" t="s">
        <v>573</v>
      </c>
      <c r="L69">
        <v>2030</v>
      </c>
      <c r="M69">
        <v>0</v>
      </c>
      <c r="N69">
        <v>11.6</v>
      </c>
      <c r="O69">
        <v>157.80000000000001</v>
      </c>
      <c r="P69">
        <v>1.9</v>
      </c>
      <c r="Q69">
        <v>4.8</v>
      </c>
      <c r="R69">
        <v>2.5</v>
      </c>
      <c r="S69">
        <v>0.9</v>
      </c>
      <c r="W69" s="9" t="s">
        <v>571</v>
      </c>
      <c r="X69" t="s">
        <v>638</v>
      </c>
      <c r="Y69" t="s">
        <v>573</v>
      </c>
      <c r="Z69">
        <v>2050</v>
      </c>
      <c r="AA69">
        <v>0</v>
      </c>
      <c r="AB69">
        <v>11.6</v>
      </c>
      <c r="AC69">
        <v>157.80000000000001</v>
      </c>
      <c r="AD69">
        <v>1.9</v>
      </c>
      <c r="AE69">
        <v>4.8</v>
      </c>
      <c r="AF69">
        <v>2.5</v>
      </c>
      <c r="AG69">
        <v>0.9</v>
      </c>
    </row>
    <row r="70" spans="9:33" ht="14.5">
      <c r="I70" s="9" t="s">
        <v>571</v>
      </c>
      <c r="J70" t="s">
        <v>639</v>
      </c>
      <c r="K70" t="s">
        <v>573</v>
      </c>
      <c r="L70">
        <v>2030</v>
      </c>
      <c r="M70">
        <v>24.3</v>
      </c>
      <c r="N70">
        <v>99.8</v>
      </c>
      <c r="O70">
        <v>161.5</v>
      </c>
      <c r="P70">
        <v>19.399999999999999</v>
      </c>
      <c r="Q70">
        <v>15.1</v>
      </c>
      <c r="R70">
        <v>57.8</v>
      </c>
      <c r="S70">
        <v>49.6</v>
      </c>
      <c r="W70" s="9" t="s">
        <v>571</v>
      </c>
      <c r="X70" t="s">
        <v>639</v>
      </c>
      <c r="Y70" t="s">
        <v>573</v>
      </c>
      <c r="Z70">
        <v>2050</v>
      </c>
      <c r="AA70">
        <v>24.3</v>
      </c>
      <c r="AB70">
        <v>99.8</v>
      </c>
      <c r="AC70">
        <v>161.5</v>
      </c>
      <c r="AD70">
        <v>19.399999999999999</v>
      </c>
      <c r="AE70">
        <v>15.1</v>
      </c>
      <c r="AF70">
        <v>57.8</v>
      </c>
      <c r="AG70">
        <v>49.6</v>
      </c>
    </row>
    <row r="71" spans="9:33" ht="14.5">
      <c r="I71" s="9" t="s">
        <v>571</v>
      </c>
      <c r="J71" t="s">
        <v>640</v>
      </c>
      <c r="K71" t="s">
        <v>573</v>
      </c>
      <c r="L71">
        <v>2030</v>
      </c>
      <c r="M71">
        <v>1.8</v>
      </c>
      <c r="N71">
        <v>5.9</v>
      </c>
      <c r="O71">
        <v>3.4</v>
      </c>
      <c r="P71">
        <v>0.5</v>
      </c>
      <c r="Q71">
        <v>0.3</v>
      </c>
      <c r="R71">
        <v>2.6</v>
      </c>
      <c r="S71">
        <v>6.6</v>
      </c>
      <c r="W71" s="9" t="s">
        <v>571</v>
      </c>
      <c r="X71" t="s">
        <v>640</v>
      </c>
      <c r="Y71" t="s">
        <v>573</v>
      </c>
      <c r="Z71">
        <v>2050</v>
      </c>
      <c r="AA71">
        <v>1.8</v>
      </c>
      <c r="AB71">
        <v>5.9</v>
      </c>
      <c r="AC71">
        <v>3.4</v>
      </c>
      <c r="AD71">
        <v>0.5</v>
      </c>
      <c r="AE71">
        <v>0.3</v>
      </c>
      <c r="AF71">
        <v>2.6</v>
      </c>
      <c r="AG71">
        <v>6.6</v>
      </c>
    </row>
    <row r="72" spans="9:33" ht="14.5">
      <c r="I72" s="9" t="s">
        <v>165</v>
      </c>
      <c r="J72" t="s">
        <v>165</v>
      </c>
      <c r="L72">
        <v>2030</v>
      </c>
      <c r="W72" s="9" t="s">
        <v>165</v>
      </c>
      <c r="X72" t="s">
        <v>165</v>
      </c>
      <c r="Z72">
        <v>2050</v>
      </c>
    </row>
    <row r="73" spans="9:33" ht="14.5">
      <c r="I73" s="9" t="s">
        <v>571</v>
      </c>
      <c r="J73" t="s">
        <v>641</v>
      </c>
      <c r="K73" t="s">
        <v>573</v>
      </c>
      <c r="L73">
        <v>2030</v>
      </c>
      <c r="M73">
        <v>53.342951999999997</v>
      </c>
      <c r="N73">
        <v>124.50964</v>
      </c>
      <c r="O73">
        <v>227.962187</v>
      </c>
      <c r="P73">
        <v>25.618392</v>
      </c>
      <c r="Q73">
        <v>27.017457</v>
      </c>
      <c r="R73">
        <v>109.281769</v>
      </c>
      <c r="S73">
        <v>60.315980000000003</v>
      </c>
      <c r="W73" s="9" t="s">
        <v>571</v>
      </c>
      <c r="X73" t="s">
        <v>641</v>
      </c>
      <c r="Y73" t="s">
        <v>573</v>
      </c>
      <c r="Z73">
        <v>2050</v>
      </c>
      <c r="AA73">
        <v>53.342951999999997</v>
      </c>
      <c r="AB73">
        <v>124.50964</v>
      </c>
      <c r="AC73">
        <v>227.962187</v>
      </c>
      <c r="AD73">
        <v>25.618392</v>
      </c>
      <c r="AE73">
        <v>27.017457</v>
      </c>
      <c r="AF73">
        <v>109.281769</v>
      </c>
      <c r="AG73">
        <v>60.315980000000003</v>
      </c>
    </row>
    <row r="74" spans="9:33" ht="14.5">
      <c r="I74" s="9" t="s">
        <v>571</v>
      </c>
      <c r="J74" t="s">
        <v>642</v>
      </c>
      <c r="K74" t="s">
        <v>573</v>
      </c>
      <c r="L74">
        <v>2030</v>
      </c>
      <c r="M74">
        <v>3.8975298206878999</v>
      </c>
      <c r="N74">
        <v>17.361956318666898</v>
      </c>
      <c r="O74">
        <v>42.934158055084701</v>
      </c>
      <c r="P74">
        <v>1.9037282928005099</v>
      </c>
      <c r="Q74">
        <v>1.64599472844096</v>
      </c>
      <c r="R74">
        <v>10.410747317144001</v>
      </c>
      <c r="S74">
        <v>8.6679681145764604</v>
      </c>
      <c r="W74" s="9" t="s">
        <v>571</v>
      </c>
      <c r="X74" t="s">
        <v>642</v>
      </c>
      <c r="Y74" t="s">
        <v>573</v>
      </c>
      <c r="Z74">
        <v>2050</v>
      </c>
      <c r="AA74">
        <v>3.8975298206878999</v>
      </c>
      <c r="AB74">
        <v>17.361956318666898</v>
      </c>
      <c r="AC74">
        <v>42.934158055084701</v>
      </c>
      <c r="AD74">
        <v>1.9037282928005099</v>
      </c>
      <c r="AE74">
        <v>1.64599472844096</v>
      </c>
      <c r="AF74">
        <v>10.410747317144001</v>
      </c>
      <c r="AG74">
        <v>8.6679681145764604</v>
      </c>
    </row>
    <row r="75" spans="9:33" ht="14.5">
      <c r="I75" s="9" t="s">
        <v>571</v>
      </c>
      <c r="J75" t="s">
        <v>643</v>
      </c>
      <c r="K75" t="s">
        <v>573</v>
      </c>
      <c r="L75">
        <v>2030</v>
      </c>
      <c r="M75">
        <v>4.5659458086289604</v>
      </c>
      <c r="N75">
        <v>64.368187987037999</v>
      </c>
      <c r="O75">
        <v>41.415694569551803</v>
      </c>
      <c r="P75">
        <v>3.8989670515525101</v>
      </c>
      <c r="Q75">
        <v>2.8914982249009</v>
      </c>
      <c r="R75">
        <v>15.5972740616563</v>
      </c>
      <c r="S75">
        <v>11.3932371716246</v>
      </c>
      <c r="W75" s="9" t="s">
        <v>571</v>
      </c>
      <c r="X75" t="s">
        <v>643</v>
      </c>
      <c r="Y75" t="s">
        <v>573</v>
      </c>
      <c r="Z75">
        <v>2050</v>
      </c>
      <c r="AA75">
        <v>4.5659458086289604</v>
      </c>
      <c r="AB75">
        <v>64.368187987037999</v>
      </c>
      <c r="AC75">
        <v>41.415694569551803</v>
      </c>
      <c r="AD75">
        <v>3.8989670515525101</v>
      </c>
      <c r="AE75">
        <v>2.8914982249009</v>
      </c>
      <c r="AF75">
        <v>15.5972740616563</v>
      </c>
      <c r="AG75">
        <v>11.3932371716246</v>
      </c>
    </row>
    <row r="76" spans="9:33" ht="14.5">
      <c r="I76" s="9" t="s">
        <v>571</v>
      </c>
      <c r="J76" t="s">
        <v>644</v>
      </c>
      <c r="K76" t="s">
        <v>573</v>
      </c>
      <c r="L76">
        <v>2030</v>
      </c>
      <c r="M76">
        <v>2.3429110928443899</v>
      </c>
      <c r="N76">
        <v>5.0718780650285096</v>
      </c>
      <c r="O76">
        <v>1.95575929535783</v>
      </c>
      <c r="P76">
        <v>1.00433222229077</v>
      </c>
      <c r="Q76">
        <v>1.1170580596800801</v>
      </c>
      <c r="R76">
        <v>7.8415541387594399</v>
      </c>
      <c r="S76">
        <v>3.6727546934840198</v>
      </c>
      <c r="W76" s="9" t="s">
        <v>571</v>
      </c>
      <c r="X76" t="s">
        <v>644</v>
      </c>
      <c r="Y76" t="s">
        <v>573</v>
      </c>
      <c r="Z76">
        <v>2050</v>
      </c>
      <c r="AA76">
        <v>2.3429110928443899</v>
      </c>
      <c r="AB76">
        <v>5.0718780650285096</v>
      </c>
      <c r="AC76">
        <v>1.95575929535783</v>
      </c>
      <c r="AD76">
        <v>1.00433222229077</v>
      </c>
      <c r="AE76">
        <v>1.1170580596800801</v>
      </c>
      <c r="AF76">
        <v>7.8415541387594399</v>
      </c>
      <c r="AG76">
        <v>3.6727546934840198</v>
      </c>
    </row>
    <row r="77" spans="9:33" ht="14.5">
      <c r="I77" s="9" t="s">
        <v>571</v>
      </c>
      <c r="J77" t="s">
        <v>645</v>
      </c>
      <c r="K77" t="s">
        <v>573</v>
      </c>
      <c r="L77">
        <v>2030</v>
      </c>
      <c r="M77">
        <v>0.32287300349783998</v>
      </c>
      <c r="N77">
        <v>2.5668135370840002</v>
      </c>
      <c r="O77">
        <v>13.703384696134</v>
      </c>
      <c r="P77">
        <v>1.68723300593026</v>
      </c>
      <c r="Q77">
        <v>0.47763621997262001</v>
      </c>
      <c r="R77">
        <v>0.17504331539595</v>
      </c>
      <c r="S77">
        <v>0.36544633966764001</v>
      </c>
      <c r="W77" s="9" t="s">
        <v>571</v>
      </c>
      <c r="X77" t="s">
        <v>645</v>
      </c>
      <c r="Y77" t="s">
        <v>573</v>
      </c>
      <c r="Z77">
        <v>2050</v>
      </c>
      <c r="AA77">
        <v>0.32287300349783998</v>
      </c>
      <c r="AB77">
        <v>2.5668135370840002</v>
      </c>
      <c r="AC77">
        <v>13.703384696134</v>
      </c>
      <c r="AD77">
        <v>1.68723300593026</v>
      </c>
      <c r="AE77">
        <v>0.47763621997262001</v>
      </c>
      <c r="AF77">
        <v>0.17504331539595</v>
      </c>
      <c r="AG77">
        <v>0.36544633966764001</v>
      </c>
    </row>
    <row r="78" spans="9:33" ht="14.5">
      <c r="I78" s="9" t="s">
        <v>571</v>
      </c>
      <c r="J78" t="s">
        <v>646</v>
      </c>
      <c r="K78" t="s">
        <v>573</v>
      </c>
      <c r="L78">
        <v>2030</v>
      </c>
      <c r="M78">
        <v>3.666161887608E-2</v>
      </c>
      <c r="N78">
        <v>0.49237773870020002</v>
      </c>
      <c r="O78">
        <v>3.9534163604664001</v>
      </c>
      <c r="P78">
        <v>0.19411534009973999</v>
      </c>
      <c r="Q78">
        <v>5.1932013205390003E-2</v>
      </c>
      <c r="R78">
        <v>4.24707728775E-2</v>
      </c>
      <c r="S78">
        <v>9.6531834072059994E-2</v>
      </c>
      <c r="W78" s="9" t="s">
        <v>571</v>
      </c>
      <c r="X78" t="s">
        <v>646</v>
      </c>
      <c r="Y78" t="s">
        <v>573</v>
      </c>
      <c r="Z78">
        <v>2050</v>
      </c>
      <c r="AA78">
        <v>3.666161887608E-2</v>
      </c>
      <c r="AB78">
        <v>0.49237773870020002</v>
      </c>
      <c r="AC78">
        <v>3.9534163604664001</v>
      </c>
      <c r="AD78">
        <v>0.19411534009973999</v>
      </c>
      <c r="AE78">
        <v>5.1932013205390003E-2</v>
      </c>
      <c r="AF78">
        <v>4.24707728775E-2</v>
      </c>
      <c r="AG78">
        <v>9.6531834072059994E-2</v>
      </c>
    </row>
    <row r="79" spans="9:33" ht="14.5">
      <c r="I79" s="9" t="s">
        <v>571</v>
      </c>
      <c r="J79" t="s">
        <v>647</v>
      </c>
      <c r="K79" t="s">
        <v>573</v>
      </c>
      <c r="L79">
        <v>2030</v>
      </c>
      <c r="M79">
        <v>9.3158302993019998E-2</v>
      </c>
      <c r="N79">
        <v>2.7526786978973998</v>
      </c>
      <c r="O79">
        <v>7.4083200782725198</v>
      </c>
      <c r="P79">
        <v>0.64762764609370005</v>
      </c>
      <c r="Q79">
        <v>0.13547921432063001</v>
      </c>
      <c r="R79">
        <v>6.5968583858999993E-2</v>
      </c>
      <c r="S79">
        <v>0.28248441162389998</v>
      </c>
      <c r="W79" s="9" t="s">
        <v>571</v>
      </c>
      <c r="X79" t="s">
        <v>647</v>
      </c>
      <c r="Y79" t="s">
        <v>573</v>
      </c>
      <c r="Z79">
        <v>2050</v>
      </c>
      <c r="AA79">
        <v>9.3158302993019998E-2</v>
      </c>
      <c r="AB79">
        <v>2.7526786978973998</v>
      </c>
      <c r="AC79">
        <v>7.4083200782725198</v>
      </c>
      <c r="AD79">
        <v>0.64762764609370005</v>
      </c>
      <c r="AE79">
        <v>0.13547921432063001</v>
      </c>
      <c r="AF79">
        <v>6.5968583858999993E-2</v>
      </c>
      <c r="AG79">
        <v>0.28248441162389998</v>
      </c>
    </row>
    <row r="80" spans="9:33" ht="14.5">
      <c r="I80" s="9" t="s">
        <v>571</v>
      </c>
      <c r="J80" t="s">
        <v>648</v>
      </c>
      <c r="K80" t="s">
        <v>573</v>
      </c>
      <c r="L80">
        <v>2030</v>
      </c>
      <c r="M80">
        <v>1.722107463306E-2</v>
      </c>
      <c r="N80">
        <v>6.7310026318399996E-2</v>
      </c>
      <c r="O80">
        <v>0.11548986512706</v>
      </c>
      <c r="P80">
        <v>5.5702007876300003E-2</v>
      </c>
      <c r="Q80">
        <v>1.844955250136E-2</v>
      </c>
      <c r="R80">
        <v>1.1282327867550001E-2</v>
      </c>
      <c r="S80">
        <v>2.78994146364E-2</v>
      </c>
      <c r="W80" s="9" t="s">
        <v>571</v>
      </c>
      <c r="X80" t="s">
        <v>648</v>
      </c>
      <c r="Y80" t="s">
        <v>573</v>
      </c>
      <c r="Z80">
        <v>2050</v>
      </c>
      <c r="AA80">
        <v>1.722107463306E-2</v>
      </c>
      <c r="AB80">
        <v>6.7310026318399996E-2</v>
      </c>
      <c r="AC80">
        <v>0.11548986512706</v>
      </c>
      <c r="AD80">
        <v>5.5702007876300003E-2</v>
      </c>
      <c r="AE80">
        <v>1.844955250136E-2</v>
      </c>
      <c r="AF80">
        <v>1.1282327867550001E-2</v>
      </c>
      <c r="AG80">
        <v>2.78994146364E-2</v>
      </c>
    </row>
    <row r="81" spans="9:33" ht="14.5">
      <c r="I81" s="9" t="s">
        <v>571</v>
      </c>
      <c r="J81" t="s">
        <v>649</v>
      </c>
      <c r="K81" t="s">
        <v>573</v>
      </c>
      <c r="L81">
        <v>2030</v>
      </c>
      <c r="M81">
        <v>9.9410260000000008</v>
      </c>
      <c r="N81">
        <v>24.893885999999998</v>
      </c>
      <c r="O81">
        <v>55.892400000000002</v>
      </c>
      <c r="P81">
        <v>7.1378750000000002</v>
      </c>
      <c r="Q81">
        <v>8.3361680000000007</v>
      </c>
      <c r="R81">
        <v>31.563828000000001</v>
      </c>
      <c r="S81">
        <v>22.658503</v>
      </c>
      <c r="W81" s="9" t="s">
        <v>571</v>
      </c>
      <c r="X81" t="s">
        <v>649</v>
      </c>
      <c r="Y81" t="s">
        <v>573</v>
      </c>
      <c r="Z81">
        <v>2050</v>
      </c>
      <c r="AA81">
        <v>9.9410260000000008</v>
      </c>
      <c r="AB81">
        <v>24.893885999999998</v>
      </c>
      <c r="AC81">
        <v>55.892400000000002</v>
      </c>
      <c r="AD81">
        <v>7.1378750000000002</v>
      </c>
      <c r="AE81">
        <v>8.3361680000000007</v>
      </c>
      <c r="AF81">
        <v>31.563828000000001</v>
      </c>
      <c r="AG81">
        <v>22.658503</v>
      </c>
    </row>
    <row r="82" spans="9:33" ht="14.5">
      <c r="I82" s="9" t="s">
        <v>571</v>
      </c>
      <c r="J82" t="s">
        <v>650</v>
      </c>
      <c r="K82" t="s">
        <v>573</v>
      </c>
      <c r="L82">
        <v>2030</v>
      </c>
      <c r="M82">
        <v>1.0356030000000001</v>
      </c>
      <c r="N82">
        <v>4.4592980000000004</v>
      </c>
      <c r="O82">
        <v>14.072972</v>
      </c>
      <c r="P82">
        <v>0.51197300000000001</v>
      </c>
      <c r="Q82">
        <v>0.61672800000000005</v>
      </c>
      <c r="R82">
        <v>5.4272960000000001</v>
      </c>
      <c r="S82">
        <v>5.6035680000000001</v>
      </c>
      <c r="W82" s="9" t="s">
        <v>571</v>
      </c>
      <c r="X82" t="s">
        <v>650</v>
      </c>
      <c r="Y82" t="s">
        <v>573</v>
      </c>
      <c r="Z82">
        <v>2050</v>
      </c>
      <c r="AA82">
        <v>1.0356030000000001</v>
      </c>
      <c r="AB82">
        <v>4.4592980000000004</v>
      </c>
      <c r="AC82">
        <v>14.072972</v>
      </c>
      <c r="AD82">
        <v>0.51197300000000001</v>
      </c>
      <c r="AE82">
        <v>0.61672800000000005</v>
      </c>
      <c r="AF82">
        <v>5.4272960000000001</v>
      </c>
      <c r="AG82">
        <v>5.6035680000000001</v>
      </c>
    </row>
    <row r="83" spans="9:33" ht="14.5">
      <c r="I83" s="9" t="s">
        <v>571</v>
      </c>
      <c r="J83" t="s">
        <v>651</v>
      </c>
      <c r="K83" t="s">
        <v>573</v>
      </c>
      <c r="L83">
        <v>2030</v>
      </c>
      <c r="M83">
        <v>2.1014729999999999</v>
      </c>
      <c r="N83">
        <v>16.715567</v>
      </c>
      <c r="O83">
        <v>20.511382999999999</v>
      </c>
      <c r="P83">
        <v>1.607726</v>
      </c>
      <c r="Q83">
        <v>1.392631</v>
      </c>
      <c r="R83">
        <v>6.8130860000000002</v>
      </c>
      <c r="S83">
        <v>12.603456</v>
      </c>
      <c r="W83" s="9" t="s">
        <v>571</v>
      </c>
      <c r="X83" t="s">
        <v>651</v>
      </c>
      <c r="Y83" t="s">
        <v>573</v>
      </c>
      <c r="Z83">
        <v>2050</v>
      </c>
      <c r="AA83">
        <v>2.1014729999999999</v>
      </c>
      <c r="AB83">
        <v>16.715567</v>
      </c>
      <c r="AC83">
        <v>20.511382999999999</v>
      </c>
      <c r="AD83">
        <v>1.607726</v>
      </c>
      <c r="AE83">
        <v>1.392631</v>
      </c>
      <c r="AF83">
        <v>6.8130860000000002</v>
      </c>
      <c r="AG83">
        <v>12.603456</v>
      </c>
    </row>
    <row r="84" spans="9:33" ht="14.5">
      <c r="I84" s="9" t="s">
        <v>571</v>
      </c>
      <c r="J84" t="s">
        <v>652</v>
      </c>
      <c r="K84" t="s">
        <v>573</v>
      </c>
      <c r="L84">
        <v>2030</v>
      </c>
      <c r="M84">
        <v>0.37997700000000001</v>
      </c>
      <c r="N84">
        <v>0.279053</v>
      </c>
      <c r="O84">
        <v>0.16408700000000001</v>
      </c>
      <c r="P84">
        <v>0.130327</v>
      </c>
      <c r="Q84">
        <v>0.26352700000000001</v>
      </c>
      <c r="R84">
        <v>1.7286859999999999</v>
      </c>
      <c r="S84">
        <v>1.2949580000000001</v>
      </c>
      <c r="W84" s="9" t="s">
        <v>571</v>
      </c>
      <c r="X84" t="s">
        <v>652</v>
      </c>
      <c r="Y84" t="s">
        <v>573</v>
      </c>
      <c r="Z84">
        <v>2050</v>
      </c>
      <c r="AA84">
        <v>0.37997700000000001</v>
      </c>
      <c r="AB84">
        <v>0.279053</v>
      </c>
      <c r="AC84">
        <v>0.16408700000000001</v>
      </c>
      <c r="AD84">
        <v>0.130327</v>
      </c>
      <c r="AE84">
        <v>0.26352700000000001</v>
      </c>
      <c r="AF84">
        <v>1.7286859999999999</v>
      </c>
      <c r="AG84">
        <v>1.2949580000000001</v>
      </c>
    </row>
    <row r="85" spans="9:33" ht="14.5">
      <c r="I85" s="9" t="s">
        <v>571</v>
      </c>
      <c r="J85" t="s">
        <v>653</v>
      </c>
      <c r="K85" t="s">
        <v>573</v>
      </c>
      <c r="L85">
        <v>2030</v>
      </c>
      <c r="M85">
        <v>0.24066849193893899</v>
      </c>
      <c r="N85">
        <v>1.19165988764971</v>
      </c>
      <c r="O85">
        <v>1.1572355359428499</v>
      </c>
      <c r="P85">
        <v>0.185285541416712</v>
      </c>
      <c r="Q85">
        <v>0.115391334721569</v>
      </c>
      <c r="R85">
        <v>0.36847035044242199</v>
      </c>
      <c r="S85">
        <v>0.52151096434779898</v>
      </c>
      <c r="W85" s="9" t="s">
        <v>571</v>
      </c>
      <c r="X85" t="s">
        <v>653</v>
      </c>
      <c r="Y85" t="s">
        <v>573</v>
      </c>
      <c r="Z85">
        <v>2050</v>
      </c>
      <c r="AA85">
        <v>0.24066849193893899</v>
      </c>
      <c r="AB85">
        <v>1.19165988764971</v>
      </c>
      <c r="AC85">
        <v>1.1572355359428499</v>
      </c>
      <c r="AD85">
        <v>0.185285541416712</v>
      </c>
      <c r="AE85">
        <v>0.115391334721569</v>
      </c>
      <c r="AF85">
        <v>0.36847035044242199</v>
      </c>
      <c r="AG85">
        <v>0.52151096434779898</v>
      </c>
    </row>
    <row r="86" spans="9:33" ht="14.5">
      <c r="I86" s="9" t="s">
        <v>571</v>
      </c>
      <c r="J86" t="s">
        <v>654</v>
      </c>
      <c r="K86" t="s">
        <v>573</v>
      </c>
      <c r="L86">
        <v>2030</v>
      </c>
      <c r="M86">
        <v>0.143727064790553</v>
      </c>
      <c r="N86">
        <v>0.46879821322721299</v>
      </c>
      <c r="O86">
        <v>0.454133622510275</v>
      </c>
      <c r="P86">
        <v>9.4790593831424602E-2</v>
      </c>
      <c r="Q86">
        <v>6.4171711656382899E-2</v>
      </c>
      <c r="R86">
        <v>0.18655596715713699</v>
      </c>
      <c r="S86">
        <v>0.20376136206114501</v>
      </c>
      <c r="W86" s="9" t="s">
        <v>571</v>
      </c>
      <c r="X86" t="s">
        <v>654</v>
      </c>
      <c r="Y86" t="s">
        <v>573</v>
      </c>
      <c r="Z86">
        <v>2050</v>
      </c>
      <c r="AA86">
        <v>0.143727064790553</v>
      </c>
      <c r="AB86">
        <v>0.46879821322721299</v>
      </c>
      <c r="AC86">
        <v>0.454133622510275</v>
      </c>
      <c r="AD86">
        <v>9.4790593831424602E-2</v>
      </c>
      <c r="AE86">
        <v>6.4171711656382899E-2</v>
      </c>
      <c r="AF86">
        <v>0.18655596715713699</v>
      </c>
      <c r="AG86">
        <v>0.20376136206114501</v>
      </c>
    </row>
    <row r="87" spans="9:33" ht="14.5">
      <c r="I87" s="9" t="s">
        <v>571</v>
      </c>
      <c r="J87" t="s">
        <v>655</v>
      </c>
      <c r="K87" t="s">
        <v>573</v>
      </c>
      <c r="L87">
        <v>2030</v>
      </c>
      <c r="M87">
        <v>0.216879184663262</v>
      </c>
      <c r="N87">
        <v>1.10067947378515</v>
      </c>
      <c r="O87">
        <v>1.03452283369007</v>
      </c>
      <c r="P87">
        <v>0.16151629885475399</v>
      </c>
      <c r="Q87">
        <v>0.109896509258637</v>
      </c>
      <c r="R87">
        <v>0.44559205169781302</v>
      </c>
      <c r="S87">
        <v>0.53745750572649797</v>
      </c>
      <c r="W87" s="9" t="s">
        <v>571</v>
      </c>
      <c r="X87" t="s">
        <v>655</v>
      </c>
      <c r="Y87" t="s">
        <v>573</v>
      </c>
      <c r="Z87">
        <v>2050</v>
      </c>
      <c r="AA87">
        <v>0.216879184663262</v>
      </c>
      <c r="AB87">
        <v>1.10067947378515</v>
      </c>
      <c r="AC87">
        <v>1.03452283369007</v>
      </c>
      <c r="AD87">
        <v>0.16151629885475399</v>
      </c>
      <c r="AE87">
        <v>0.109896509258637</v>
      </c>
      <c r="AF87">
        <v>0.44559205169781302</v>
      </c>
      <c r="AG87">
        <v>0.53745750572649797</v>
      </c>
    </row>
    <row r="88" spans="9:33" ht="14.5">
      <c r="I88" s="9" t="s">
        <v>571</v>
      </c>
      <c r="J88" t="s">
        <v>656</v>
      </c>
      <c r="K88" t="s">
        <v>573</v>
      </c>
      <c r="L88">
        <v>2030</v>
      </c>
      <c r="M88">
        <v>3.6120098213570699E-2</v>
      </c>
      <c r="N88">
        <v>0.16754030103590001</v>
      </c>
      <c r="O88">
        <v>0.13681983180309601</v>
      </c>
      <c r="P88">
        <v>2.1478231230685301E-2</v>
      </c>
      <c r="Q88">
        <v>1.4993023763142699E-2</v>
      </c>
      <c r="R88">
        <v>5.1164536064340203E-2</v>
      </c>
      <c r="S88">
        <v>6.2289946817532499E-2</v>
      </c>
      <c r="W88" s="9" t="s">
        <v>571</v>
      </c>
      <c r="X88" t="s">
        <v>656</v>
      </c>
      <c r="Y88" t="s">
        <v>573</v>
      </c>
      <c r="Z88">
        <v>2050</v>
      </c>
      <c r="AA88">
        <v>3.6120098213570699E-2</v>
      </c>
      <c r="AB88">
        <v>0.16754030103590001</v>
      </c>
      <c r="AC88">
        <v>0.13681983180309601</v>
      </c>
      <c r="AD88">
        <v>2.1478231230685301E-2</v>
      </c>
      <c r="AE88">
        <v>1.4993023763142699E-2</v>
      </c>
      <c r="AF88">
        <v>5.1164536064340203E-2</v>
      </c>
      <c r="AG88">
        <v>6.2289946817532499E-2</v>
      </c>
    </row>
    <row r="89" spans="9:33" ht="14.5">
      <c r="I89" s="9" t="s">
        <v>571</v>
      </c>
      <c r="J89" t="s">
        <v>657</v>
      </c>
      <c r="K89" t="s">
        <v>573</v>
      </c>
      <c r="L89">
        <v>2030</v>
      </c>
      <c r="M89">
        <v>0.71447219517952099</v>
      </c>
      <c r="N89">
        <v>3.2396368694829101</v>
      </c>
      <c r="O89">
        <v>2.8355974557308201</v>
      </c>
      <c r="P89">
        <v>0.46392979458280298</v>
      </c>
      <c r="Q89">
        <v>0.40661708425695797</v>
      </c>
      <c r="R89">
        <v>1.1404014528227699</v>
      </c>
      <c r="S89">
        <v>1.27178589267149</v>
      </c>
      <c r="W89" s="9" t="s">
        <v>571</v>
      </c>
      <c r="X89" t="s">
        <v>657</v>
      </c>
      <c r="Y89" t="s">
        <v>573</v>
      </c>
      <c r="Z89">
        <v>2050</v>
      </c>
      <c r="AA89">
        <v>0.71447219517952099</v>
      </c>
      <c r="AB89">
        <v>3.2396368694829101</v>
      </c>
      <c r="AC89">
        <v>2.8355974557308201</v>
      </c>
      <c r="AD89">
        <v>0.46392979458280298</v>
      </c>
      <c r="AE89">
        <v>0.40661708425695797</v>
      </c>
      <c r="AF89">
        <v>1.1404014528227699</v>
      </c>
      <c r="AG89">
        <v>1.27178589267149</v>
      </c>
    </row>
    <row r="90" spans="9:33" ht="14.5">
      <c r="I90" s="9" t="s">
        <v>571</v>
      </c>
      <c r="J90" t="s">
        <v>658</v>
      </c>
      <c r="K90" t="s">
        <v>573</v>
      </c>
      <c r="L90">
        <v>2030</v>
      </c>
      <c r="M90">
        <v>1.64146220202176</v>
      </c>
      <c r="N90">
        <v>7.6685739040657399</v>
      </c>
      <c r="O90">
        <v>7.2094517774964499</v>
      </c>
      <c r="P90">
        <v>1.1271775749863699</v>
      </c>
      <c r="Q90">
        <v>0.68763815793261596</v>
      </c>
      <c r="R90">
        <v>2.31793557662035</v>
      </c>
      <c r="S90">
        <v>3.28538126577428</v>
      </c>
      <c r="W90" s="9" t="s">
        <v>571</v>
      </c>
      <c r="X90" t="s">
        <v>658</v>
      </c>
      <c r="Y90" t="s">
        <v>573</v>
      </c>
      <c r="Z90">
        <v>2050</v>
      </c>
      <c r="AA90">
        <v>1.64146220202176</v>
      </c>
      <c r="AB90">
        <v>7.6685739040657399</v>
      </c>
      <c r="AC90">
        <v>7.2094517774964499</v>
      </c>
      <c r="AD90">
        <v>1.1271775749863699</v>
      </c>
      <c r="AE90">
        <v>0.68763815793261596</v>
      </c>
      <c r="AF90">
        <v>2.31793557662035</v>
      </c>
      <c r="AG90">
        <v>3.28538126577428</v>
      </c>
    </row>
    <row r="91" spans="9:33" ht="14.5">
      <c r="I91" s="9" t="s">
        <v>571</v>
      </c>
      <c r="J91" t="s">
        <v>659</v>
      </c>
      <c r="K91" t="s">
        <v>573</v>
      </c>
      <c r="L91">
        <v>2030</v>
      </c>
      <c r="M91">
        <v>11.1168027631924</v>
      </c>
      <c r="N91">
        <v>47.548645350753397</v>
      </c>
      <c r="O91">
        <v>47.023265942826399</v>
      </c>
      <c r="P91">
        <v>7.8705689650972603</v>
      </c>
      <c r="Q91">
        <v>4.7364021784106898</v>
      </c>
      <c r="R91">
        <v>15.869236065195199</v>
      </c>
      <c r="S91">
        <v>22.067887062601301</v>
      </c>
      <c r="W91" s="9" t="s">
        <v>571</v>
      </c>
      <c r="X91" t="s">
        <v>659</v>
      </c>
      <c r="Y91" t="s">
        <v>573</v>
      </c>
      <c r="Z91">
        <v>2050</v>
      </c>
      <c r="AA91">
        <v>11.1168027631924</v>
      </c>
      <c r="AB91">
        <v>47.548645350753397</v>
      </c>
      <c r="AC91">
        <v>47.023265942826399</v>
      </c>
      <c r="AD91">
        <v>7.8705689650972603</v>
      </c>
      <c r="AE91">
        <v>4.7364021784106898</v>
      </c>
      <c r="AF91">
        <v>15.869236065195199</v>
      </c>
      <c r="AG91">
        <v>22.067887062601301</v>
      </c>
    </row>
    <row r="92" spans="9:33" ht="14.5">
      <c r="I92" s="9" t="s">
        <v>571</v>
      </c>
      <c r="J92" t="s">
        <v>660</v>
      </c>
      <c r="K92" t="s">
        <v>573</v>
      </c>
      <c r="L92">
        <v>2030</v>
      </c>
      <c r="M92">
        <v>3</v>
      </c>
      <c r="N92">
        <v>15.103673000000001</v>
      </c>
      <c r="O92">
        <v>17.356068</v>
      </c>
      <c r="P92">
        <v>2.2000139999999999</v>
      </c>
      <c r="Q92">
        <v>1.7634559999999999</v>
      </c>
      <c r="R92">
        <v>5.9207010000000002</v>
      </c>
      <c r="S92">
        <v>7.4624300000000003</v>
      </c>
      <c r="W92" s="9" t="s">
        <v>571</v>
      </c>
      <c r="X92" t="s">
        <v>660</v>
      </c>
      <c r="Y92" t="s">
        <v>573</v>
      </c>
      <c r="Z92">
        <v>2050</v>
      </c>
      <c r="AA92">
        <v>3</v>
      </c>
      <c r="AB92">
        <v>15.103673000000001</v>
      </c>
      <c r="AC92">
        <v>17.356068</v>
      </c>
      <c r="AD92">
        <v>2.2000139999999999</v>
      </c>
      <c r="AE92">
        <v>1.7634559999999999</v>
      </c>
      <c r="AF92">
        <v>5.9207010000000002</v>
      </c>
      <c r="AG92">
        <v>7.4624300000000003</v>
      </c>
    </row>
    <row r="93" spans="9:33" ht="14.5">
      <c r="I93" s="9" t="s">
        <v>165</v>
      </c>
      <c r="J93" t="s">
        <v>165</v>
      </c>
      <c r="L93">
        <v>2030</v>
      </c>
      <c r="W93" s="9" t="s">
        <v>165</v>
      </c>
      <c r="X93" t="s">
        <v>165</v>
      </c>
      <c r="Z93">
        <v>2050</v>
      </c>
    </row>
    <row r="94" spans="9:33" ht="14.5">
      <c r="I94" s="9" t="s">
        <v>571</v>
      </c>
      <c r="J94" t="s">
        <v>661</v>
      </c>
      <c r="K94" t="s">
        <v>573</v>
      </c>
      <c r="L94">
        <v>2030</v>
      </c>
      <c r="M94">
        <v>3.2</v>
      </c>
      <c r="N94">
        <v>13.2</v>
      </c>
      <c r="O94">
        <v>36.700000000000003</v>
      </c>
      <c r="P94">
        <v>4</v>
      </c>
      <c r="Q94">
        <v>7.5</v>
      </c>
      <c r="R94">
        <v>13.4</v>
      </c>
      <c r="S94">
        <v>15.1</v>
      </c>
      <c r="W94" s="9" t="s">
        <v>571</v>
      </c>
      <c r="X94" t="s">
        <v>661</v>
      </c>
      <c r="Y94" t="s">
        <v>573</v>
      </c>
      <c r="Z94">
        <v>2050</v>
      </c>
      <c r="AA94">
        <v>3.2</v>
      </c>
      <c r="AB94">
        <v>13.2</v>
      </c>
      <c r="AC94">
        <v>36.700000000000003</v>
      </c>
      <c r="AD94">
        <v>4</v>
      </c>
      <c r="AE94">
        <v>7.5</v>
      </c>
      <c r="AF94">
        <v>13.4</v>
      </c>
      <c r="AG94">
        <v>15.1</v>
      </c>
    </row>
    <row r="95" spans="9:33" ht="14.5">
      <c r="I95" s="9" t="s">
        <v>571</v>
      </c>
      <c r="J95" t="s">
        <v>662</v>
      </c>
      <c r="K95" t="s">
        <v>573</v>
      </c>
      <c r="L95">
        <v>2030</v>
      </c>
      <c r="M95">
        <v>4.2</v>
      </c>
      <c r="N95">
        <v>21</v>
      </c>
      <c r="O95">
        <v>23.3</v>
      </c>
      <c r="P95">
        <v>20.9</v>
      </c>
      <c r="Q95">
        <v>67</v>
      </c>
      <c r="R95">
        <v>43.2</v>
      </c>
      <c r="S95">
        <v>17.2</v>
      </c>
      <c r="W95" s="9" t="s">
        <v>571</v>
      </c>
      <c r="X95" t="s">
        <v>662</v>
      </c>
      <c r="Y95" t="s">
        <v>573</v>
      </c>
      <c r="Z95">
        <v>2050</v>
      </c>
      <c r="AA95">
        <v>4.2</v>
      </c>
      <c r="AB95">
        <v>21</v>
      </c>
      <c r="AC95">
        <v>23.3</v>
      </c>
      <c r="AD95">
        <v>20.9</v>
      </c>
      <c r="AE95">
        <v>67</v>
      </c>
      <c r="AF95">
        <v>43.2</v>
      </c>
      <c r="AG95">
        <v>17.2</v>
      </c>
    </row>
    <row r="96" spans="9:33" ht="14.5">
      <c r="I96" s="9" t="s">
        <v>165</v>
      </c>
      <c r="J96" t="s">
        <v>165</v>
      </c>
      <c r="L96">
        <v>2030</v>
      </c>
      <c r="W96" s="9" t="s">
        <v>165</v>
      </c>
      <c r="X96" t="s">
        <v>165</v>
      </c>
      <c r="Z96">
        <v>2050</v>
      </c>
    </row>
    <row r="97" spans="9:33" ht="14.5">
      <c r="I97" s="9" t="s">
        <v>571</v>
      </c>
      <c r="J97" t="s">
        <v>663</v>
      </c>
      <c r="L97">
        <v>2030</v>
      </c>
      <c r="M97">
        <v>34.848484848484802</v>
      </c>
      <c r="N97">
        <v>53.030303030303003</v>
      </c>
      <c r="O97">
        <v>51.515151515151501</v>
      </c>
      <c r="P97">
        <v>0</v>
      </c>
      <c r="Q97">
        <v>0</v>
      </c>
      <c r="R97">
        <v>0</v>
      </c>
      <c r="S97">
        <v>84.545454545454504</v>
      </c>
      <c r="W97" s="9" t="s">
        <v>571</v>
      </c>
      <c r="X97" t="s">
        <v>663</v>
      </c>
      <c r="Z97">
        <v>2050</v>
      </c>
      <c r="AA97">
        <v>34.848484848484802</v>
      </c>
      <c r="AB97">
        <v>53.030303030303003</v>
      </c>
      <c r="AC97">
        <v>51.515151515151501</v>
      </c>
      <c r="AD97">
        <v>0</v>
      </c>
      <c r="AE97">
        <v>0</v>
      </c>
      <c r="AF97">
        <v>0</v>
      </c>
      <c r="AG97">
        <v>84.545454545454504</v>
      </c>
    </row>
    <row r="98" spans="9:33" ht="14.5">
      <c r="I98" s="9" t="s">
        <v>571</v>
      </c>
      <c r="J98" t="s">
        <v>664</v>
      </c>
      <c r="L98">
        <v>2030</v>
      </c>
      <c r="M98">
        <v>6.7680000000000004E-2</v>
      </c>
      <c r="N98">
        <v>0.32147999999999999</v>
      </c>
      <c r="O98">
        <v>0.49068000000000001</v>
      </c>
      <c r="P98">
        <v>6.7680000000000004E-2</v>
      </c>
      <c r="Q98">
        <v>1.6920000000000001E-2</v>
      </c>
      <c r="R98">
        <v>0.16919999999999999</v>
      </c>
      <c r="S98">
        <v>0.45684000000000002</v>
      </c>
      <c r="W98" s="9" t="s">
        <v>571</v>
      </c>
      <c r="X98" t="s">
        <v>664</v>
      </c>
      <c r="Z98">
        <v>2050</v>
      </c>
      <c r="AA98">
        <v>6.7680000000000004E-2</v>
      </c>
      <c r="AB98">
        <v>0.32147999999999999</v>
      </c>
      <c r="AC98">
        <v>0.49068000000000001</v>
      </c>
      <c r="AD98">
        <v>6.7680000000000004E-2</v>
      </c>
      <c r="AE98">
        <v>1.6920000000000001E-2</v>
      </c>
      <c r="AF98">
        <v>0.16919999999999999</v>
      </c>
      <c r="AG98">
        <v>0.45684000000000002</v>
      </c>
    </row>
    <row r="99" spans="9:33" ht="14.5">
      <c r="I99" s="9" t="s">
        <v>571</v>
      </c>
      <c r="J99" t="s">
        <v>665</v>
      </c>
      <c r="L99">
        <v>2030</v>
      </c>
      <c r="M99">
        <v>8.1263000000000005</v>
      </c>
      <c r="N99">
        <v>19.128060000000001</v>
      </c>
      <c r="O99">
        <v>27.5044</v>
      </c>
      <c r="P99">
        <v>4.1881700000000004</v>
      </c>
      <c r="Q99">
        <v>1.1251800000000001</v>
      </c>
      <c r="R99">
        <v>12.189450000000001</v>
      </c>
      <c r="S99">
        <v>25.75412</v>
      </c>
      <c r="W99" s="9" t="s">
        <v>571</v>
      </c>
      <c r="X99" t="s">
        <v>665</v>
      </c>
      <c r="Z99">
        <v>2050</v>
      </c>
      <c r="AA99">
        <v>8.1263000000000005</v>
      </c>
      <c r="AB99">
        <v>19.128060000000001</v>
      </c>
      <c r="AC99">
        <v>27.5044</v>
      </c>
      <c r="AD99">
        <v>4.1881700000000004</v>
      </c>
      <c r="AE99">
        <v>1.1251800000000001</v>
      </c>
      <c r="AF99">
        <v>12.189450000000001</v>
      </c>
      <c r="AG99">
        <v>25.75412</v>
      </c>
    </row>
    <row r="100" spans="9:33" ht="14.5">
      <c r="I100" s="9" t="s">
        <v>571</v>
      </c>
      <c r="J100" t="s">
        <v>666</v>
      </c>
      <c r="L100">
        <v>2030</v>
      </c>
      <c r="M100">
        <v>0</v>
      </c>
      <c r="N100">
        <v>3.8999999999999998E-3</v>
      </c>
      <c r="O100">
        <v>7.7999999999999996E-3</v>
      </c>
      <c r="P100">
        <v>3.8999999999999998E-3</v>
      </c>
      <c r="Q100">
        <v>7.7999999999999996E-3</v>
      </c>
      <c r="R100">
        <v>1.17E-2</v>
      </c>
      <c r="S100">
        <v>3.8999999999999998E-3</v>
      </c>
      <c r="W100" s="9" t="s">
        <v>571</v>
      </c>
      <c r="X100" t="s">
        <v>666</v>
      </c>
      <c r="Z100">
        <v>2050</v>
      </c>
      <c r="AA100">
        <v>0</v>
      </c>
      <c r="AB100">
        <v>3.8999999999999998E-3</v>
      </c>
      <c r="AC100">
        <v>7.7999999999999996E-3</v>
      </c>
      <c r="AD100">
        <v>3.8999999999999998E-3</v>
      </c>
      <c r="AE100">
        <v>7.7999999999999996E-3</v>
      </c>
      <c r="AF100">
        <v>1.17E-2</v>
      </c>
      <c r="AG100">
        <v>3.8999999999999998E-3</v>
      </c>
    </row>
    <row r="101" spans="9:33" ht="14.5">
      <c r="I101" s="9" t="s">
        <v>571</v>
      </c>
      <c r="J101" t="s">
        <v>667</v>
      </c>
      <c r="L101">
        <v>2030</v>
      </c>
      <c r="M101">
        <v>0.4551</v>
      </c>
      <c r="N101">
        <v>0.84870000000000001</v>
      </c>
      <c r="O101">
        <v>2.3247</v>
      </c>
      <c r="P101">
        <v>1.1931</v>
      </c>
      <c r="Q101">
        <v>1.9434</v>
      </c>
      <c r="R101">
        <v>2.9150999999999998</v>
      </c>
      <c r="S101">
        <v>1.4391</v>
      </c>
      <c r="W101" s="9" t="s">
        <v>571</v>
      </c>
      <c r="X101" t="s">
        <v>667</v>
      </c>
      <c r="Z101">
        <v>2050</v>
      </c>
      <c r="AA101">
        <v>0.4551</v>
      </c>
      <c r="AB101">
        <v>0.84870000000000001</v>
      </c>
      <c r="AC101">
        <v>2.3247</v>
      </c>
      <c r="AD101">
        <v>1.1931</v>
      </c>
      <c r="AE101">
        <v>1.9434</v>
      </c>
      <c r="AF101">
        <v>2.9150999999999998</v>
      </c>
      <c r="AG101">
        <v>1.4391</v>
      </c>
    </row>
    <row r="102" spans="9:33" ht="14.5">
      <c r="I102" s="9" t="s">
        <v>571</v>
      </c>
      <c r="J102" t="s">
        <v>668</v>
      </c>
      <c r="L102">
        <v>2030</v>
      </c>
      <c r="M102">
        <v>25.0862395934438</v>
      </c>
      <c r="N102">
        <v>57.034999999999997</v>
      </c>
      <c r="O102">
        <v>121.13200000000001</v>
      </c>
      <c r="P102">
        <v>12.973000000000001</v>
      </c>
      <c r="Q102">
        <v>17.568999999999999</v>
      </c>
      <c r="R102">
        <v>48.139000000000003</v>
      </c>
      <c r="S102">
        <v>45.8260000000001</v>
      </c>
      <c r="W102" s="9" t="s">
        <v>571</v>
      </c>
      <c r="X102" t="s">
        <v>668</v>
      </c>
      <c r="Z102">
        <v>2050</v>
      </c>
      <c r="AA102">
        <v>25.0862395934438</v>
      </c>
      <c r="AB102">
        <v>57.034999999999997</v>
      </c>
      <c r="AC102">
        <v>121.13200000000001</v>
      </c>
      <c r="AD102">
        <v>12.973000000000001</v>
      </c>
      <c r="AE102">
        <v>17.568999999999999</v>
      </c>
      <c r="AF102">
        <v>48.139000000000003</v>
      </c>
      <c r="AG102">
        <v>45.8260000000001</v>
      </c>
    </row>
    <row r="103" spans="9:33" ht="14.5">
      <c r="I103" s="9" t="s">
        <v>571</v>
      </c>
      <c r="J103" t="s">
        <v>669</v>
      </c>
      <c r="L103">
        <v>2030</v>
      </c>
      <c r="M103">
        <v>0.27800911568459802</v>
      </c>
      <c r="N103">
        <v>0.87263893106589596</v>
      </c>
      <c r="O103">
        <v>1.06024096385542</v>
      </c>
      <c r="P103">
        <v>0.145439434863911</v>
      </c>
      <c r="Q103">
        <v>4.0729247478665499E-2</v>
      </c>
      <c r="R103">
        <v>0.45086180828545502</v>
      </c>
      <c r="S103">
        <v>0.36861902203116498</v>
      </c>
      <c r="W103" s="9" t="s">
        <v>571</v>
      </c>
      <c r="X103" t="s">
        <v>669</v>
      </c>
      <c r="Z103">
        <v>2050</v>
      </c>
      <c r="AA103">
        <v>0.27800911568459802</v>
      </c>
      <c r="AB103">
        <v>0.87263893106589596</v>
      </c>
      <c r="AC103">
        <v>1.06024096385542</v>
      </c>
      <c r="AD103">
        <v>0.145439434863911</v>
      </c>
      <c r="AE103">
        <v>4.0729247478665499E-2</v>
      </c>
      <c r="AF103">
        <v>0.45086180828545502</v>
      </c>
      <c r="AG103">
        <v>0.36861902203116498</v>
      </c>
    </row>
    <row r="104" spans="9:33" ht="14.5">
      <c r="I104" s="9" t="s">
        <v>571</v>
      </c>
      <c r="J104" t="s">
        <v>670</v>
      </c>
      <c r="L104">
        <v>2030</v>
      </c>
      <c r="M104">
        <v>3.2453333333333299</v>
      </c>
      <c r="N104">
        <v>9.5993403791441505</v>
      </c>
      <c r="O104">
        <v>13.879482096439499</v>
      </c>
      <c r="P104">
        <v>0.96891261312683397</v>
      </c>
      <c r="Q104">
        <v>1.5777736627722601</v>
      </c>
      <c r="R104">
        <v>7.7073690904428398</v>
      </c>
      <c r="S104">
        <v>7.2419057662339199</v>
      </c>
      <c r="W104" s="9" t="s">
        <v>571</v>
      </c>
      <c r="X104" t="s">
        <v>670</v>
      </c>
      <c r="Z104">
        <v>2050</v>
      </c>
      <c r="AA104">
        <v>3.2453333333333299</v>
      </c>
      <c r="AB104">
        <v>9.5993403791441505</v>
      </c>
      <c r="AC104">
        <v>13.879482096439499</v>
      </c>
      <c r="AD104">
        <v>0.96891261312683397</v>
      </c>
      <c r="AE104">
        <v>1.5777736627722601</v>
      </c>
      <c r="AF104">
        <v>7.7073690904428398</v>
      </c>
      <c r="AG104">
        <v>7.2419057662339199</v>
      </c>
    </row>
    <row r="105" spans="9:33" ht="14.5">
      <c r="I105" s="9" t="s">
        <v>571</v>
      </c>
      <c r="J105" t="s">
        <v>671</v>
      </c>
      <c r="L105">
        <v>2030</v>
      </c>
      <c r="M105">
        <v>19.6474704090015</v>
      </c>
      <c r="N105">
        <v>58.858669870171703</v>
      </c>
      <c r="O105">
        <v>86.882339417962399</v>
      </c>
      <c r="P105">
        <v>7.4687150048620703</v>
      </c>
      <c r="Q105">
        <v>6.8348878185332502</v>
      </c>
      <c r="R105">
        <v>18.332924959181899</v>
      </c>
      <c r="S105">
        <v>29.027363568273799</v>
      </c>
      <c r="W105" s="9" t="s">
        <v>571</v>
      </c>
      <c r="X105" t="s">
        <v>671</v>
      </c>
      <c r="Z105">
        <v>2050</v>
      </c>
      <c r="AA105">
        <v>19.6474704090015</v>
      </c>
      <c r="AB105">
        <v>58.858669870171703</v>
      </c>
      <c r="AC105">
        <v>86.882339417962399</v>
      </c>
      <c r="AD105">
        <v>7.4687150048620703</v>
      </c>
      <c r="AE105">
        <v>6.8348878185332502</v>
      </c>
      <c r="AF105">
        <v>18.332924959181899</v>
      </c>
      <c r="AG105">
        <v>29.027363568273799</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E12:J18"/>
  <sheetViews>
    <sheetView workbookViewId="0">
      <selection activeCell="H19" sqref="H19"/>
    </sheetView>
  </sheetViews>
  <sheetFormatPr defaultColWidth="8.7265625" defaultRowHeight="12.5"/>
  <sheetData>
    <row r="12" spans="5:10" ht="14.5">
      <c r="E12" s="1"/>
      <c r="F12" s="1"/>
      <c r="G12" s="1"/>
      <c r="H12" s="2" t="s">
        <v>0</v>
      </c>
      <c r="I12" s="1"/>
      <c r="J12" s="1"/>
    </row>
    <row r="13" spans="5:10" ht="13">
      <c r="E13" s="3"/>
      <c r="F13" s="3" t="s">
        <v>2</v>
      </c>
      <c r="G13" s="3" t="s">
        <v>3</v>
      </c>
      <c r="H13" s="4" t="s">
        <v>672</v>
      </c>
      <c r="I13" s="3" t="s">
        <v>4</v>
      </c>
      <c r="J13" s="6" t="s">
        <v>5</v>
      </c>
    </row>
    <row r="14" spans="5:10" ht="14.5">
      <c r="E14" s="1"/>
      <c r="F14" s="1" t="s">
        <v>384</v>
      </c>
      <c r="G14" s="5" t="s">
        <v>673</v>
      </c>
      <c r="H14" s="1" t="s">
        <v>674</v>
      </c>
      <c r="I14" s="1">
        <v>2020</v>
      </c>
      <c r="J14" s="1">
        <v>0.03</v>
      </c>
    </row>
    <row r="15" spans="5:10" ht="14.5">
      <c r="E15" s="1"/>
      <c r="F15" s="1" t="s">
        <v>384</v>
      </c>
      <c r="G15" s="1" t="s">
        <v>673</v>
      </c>
      <c r="H15" s="1" t="s">
        <v>674</v>
      </c>
      <c r="I15" s="1">
        <v>2030</v>
      </c>
      <c r="J15" s="1">
        <v>0.17</v>
      </c>
    </row>
    <row r="16" spans="5:10" ht="14.5">
      <c r="E16" s="1"/>
      <c r="F16" s="1" t="s">
        <v>384</v>
      </c>
      <c r="G16" s="1" t="s">
        <v>673</v>
      </c>
      <c r="H16" s="1" t="s">
        <v>674</v>
      </c>
      <c r="I16" s="1">
        <v>2050</v>
      </c>
      <c r="J16" s="1">
        <f>J15+0.015*20</f>
        <v>0.47</v>
      </c>
    </row>
    <row r="17" spans="5:10" ht="14.5">
      <c r="E17" s="1"/>
      <c r="F17" s="1" t="s">
        <v>384</v>
      </c>
      <c r="G17" s="1" t="s">
        <v>673</v>
      </c>
      <c r="H17" s="1" t="s">
        <v>674</v>
      </c>
      <c r="I17" s="1">
        <v>0</v>
      </c>
      <c r="J17" s="1">
        <v>15</v>
      </c>
    </row>
    <row r="18" spans="5:10" ht="14.5">
      <c r="E18" s="1"/>
      <c r="F18" s="1"/>
      <c r="G18" s="1"/>
      <c r="H18" s="1"/>
      <c r="I18" s="1"/>
      <c r="J18" s="1"/>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H3"/>
  <sheetViews>
    <sheetView workbookViewId="0">
      <selection activeCell="F10" sqref="F10"/>
    </sheetView>
  </sheetViews>
  <sheetFormatPr defaultColWidth="9.1796875" defaultRowHeight="12.5"/>
  <cols>
    <col min="1" max="2" width="9.1796875" style="40"/>
    <col min="3" max="3" width="11.453125" style="40" customWidth="1"/>
    <col min="4" max="4" width="10.7265625" style="40" customWidth="1"/>
    <col min="5" max="5" width="9.1796875" style="40"/>
    <col min="6" max="6" width="9.81640625" style="40" customWidth="1"/>
    <col min="7" max="7" width="9.1796875" style="40"/>
    <col min="8" max="8" width="12.81640625" style="40" customWidth="1"/>
    <col min="9" max="9" width="11.453125" style="40" customWidth="1"/>
    <col min="10" max="10" width="9.1796875" style="40"/>
    <col min="11" max="11" width="15.1796875" style="40" customWidth="1"/>
    <col min="12" max="16384" width="9.1796875" style="40"/>
  </cols>
  <sheetData>
    <row r="1" spans="3:8">
      <c r="C1" s="40" t="s">
        <v>0</v>
      </c>
    </row>
    <row r="2" spans="3:8">
      <c r="C2" s="40" t="s">
        <v>157</v>
      </c>
      <c r="D2" s="40" t="s">
        <v>158</v>
      </c>
      <c r="E2" s="40" t="s">
        <v>159</v>
      </c>
      <c r="F2" s="40" t="s">
        <v>160</v>
      </c>
      <c r="G2" s="40" t="s">
        <v>161</v>
      </c>
      <c r="H2" s="40" t="s">
        <v>162</v>
      </c>
    </row>
    <row r="3" spans="3:8">
      <c r="C3" s="40" t="s">
        <v>163</v>
      </c>
      <c r="D3" s="40" t="s">
        <v>164</v>
      </c>
      <c r="E3" s="40" t="s">
        <v>165</v>
      </c>
      <c r="F3" s="40">
        <v>0</v>
      </c>
      <c r="G3" s="40">
        <v>2</v>
      </c>
      <c r="H3" s="40" t="s">
        <v>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1"/>
  <sheetViews>
    <sheetView tabSelected="1" zoomScale="83" zoomScaleNormal="83" workbookViewId="0">
      <selection activeCell="E10" sqref="E10"/>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7" width="10.7265625" customWidth="1"/>
    <col min="8" max="8" width="12.81640625" customWidth="1"/>
    <col min="9" max="9" width="13.54296875" customWidth="1"/>
    <col min="10" max="10" width="12.81640625" customWidth="1"/>
    <col min="11" max="14" width="10.7265625" customWidth="1"/>
    <col min="15" max="37" width="10.7265625" style="58" customWidth="1"/>
    <col min="38" max="50" width="9" style="58"/>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29">
      <c r="A1" t="s">
        <v>675</v>
      </c>
      <c r="T1" s="69"/>
      <c r="U1" s="70"/>
      <c r="V1" s="69"/>
      <c r="W1" s="69"/>
      <c r="X1" s="69"/>
      <c r="Y1" s="70"/>
      <c r="Z1" s="69"/>
    </row>
    <row r="2" spans="1:29">
      <c r="C2" s="7" t="s">
        <v>0</v>
      </c>
      <c r="T2" s="69"/>
      <c r="U2" s="70"/>
      <c r="V2" s="69"/>
      <c r="W2" s="69"/>
      <c r="X2" s="69"/>
      <c r="Y2" s="70"/>
      <c r="Z2" s="69"/>
    </row>
    <row r="3" spans="1:29" ht="13">
      <c r="B3" s="7"/>
      <c r="C3" s="7" t="s">
        <v>2</v>
      </c>
      <c r="D3" s="47" t="s">
        <v>3</v>
      </c>
      <c r="E3" s="7" t="s">
        <v>4</v>
      </c>
      <c r="F3" s="7" t="s">
        <v>167</v>
      </c>
      <c r="G3" s="7" t="s">
        <v>168</v>
      </c>
      <c r="H3" s="7" t="s">
        <v>169</v>
      </c>
      <c r="I3" s="7" t="s">
        <v>170</v>
      </c>
      <c r="J3" s="7" t="s">
        <v>171</v>
      </c>
      <c r="K3" s="7" t="s">
        <v>172</v>
      </c>
      <c r="L3" s="7" t="s">
        <v>173</v>
      </c>
      <c r="M3" s="7" t="s">
        <v>174</v>
      </c>
      <c r="T3" s="69"/>
      <c r="U3" s="70"/>
      <c r="V3" s="69"/>
      <c r="W3" s="69"/>
      <c r="X3" s="69"/>
      <c r="Y3" s="70"/>
      <c r="Z3" s="69"/>
    </row>
    <row r="4" spans="1:29">
      <c r="B4" s="48"/>
      <c r="C4" s="48" t="s">
        <v>166</v>
      </c>
      <c r="D4" s="59" t="s">
        <v>175</v>
      </c>
      <c r="E4" s="60" t="s">
        <v>176</v>
      </c>
      <c r="F4" s="61">
        <v>0.53</v>
      </c>
      <c r="G4" s="61">
        <v>0.53</v>
      </c>
      <c r="H4" s="61">
        <v>0.53</v>
      </c>
      <c r="I4" s="61">
        <v>0.53</v>
      </c>
      <c r="J4" s="61">
        <v>0.53</v>
      </c>
      <c r="K4" s="61">
        <v>0.53</v>
      </c>
      <c r="L4" s="61">
        <v>0.53</v>
      </c>
      <c r="M4" s="48" t="s">
        <v>177</v>
      </c>
      <c r="T4" s="69"/>
      <c r="U4" s="70"/>
      <c r="V4" s="69"/>
      <c r="W4" s="69"/>
      <c r="X4" s="69"/>
      <c r="Y4" s="70"/>
      <c r="Z4" s="69"/>
    </row>
    <row r="5" spans="1:29">
      <c r="A5" s="62"/>
      <c r="B5" s="62"/>
      <c r="C5" s="62"/>
      <c r="D5" s="63"/>
      <c r="E5" s="64"/>
      <c r="F5" s="65"/>
      <c r="G5" s="65"/>
      <c r="H5" s="65"/>
      <c r="I5" s="65"/>
      <c r="J5" s="65"/>
      <c r="K5" s="65"/>
      <c r="L5" s="65"/>
      <c r="M5" s="62"/>
      <c r="N5" s="62"/>
    </row>
    <row r="6" spans="1:29">
      <c r="A6" s="62"/>
      <c r="B6" s="62"/>
      <c r="C6" s="62"/>
      <c r="D6" s="63"/>
      <c r="E6" s="64"/>
      <c r="F6" s="66"/>
      <c r="G6" s="66"/>
      <c r="H6" s="66"/>
      <c r="I6" s="66"/>
      <c r="J6" s="66"/>
      <c r="K6" s="66"/>
      <c r="L6" s="66"/>
      <c r="M6" s="62"/>
      <c r="N6" s="62"/>
    </row>
    <row r="7" spans="1:29">
      <c r="A7" s="62"/>
      <c r="B7" s="62"/>
      <c r="C7" s="62"/>
      <c r="D7" s="63"/>
      <c r="E7" s="64"/>
      <c r="F7" s="66"/>
      <c r="G7" s="66"/>
      <c r="H7" s="66"/>
      <c r="I7" s="66"/>
      <c r="J7" s="66"/>
      <c r="K7" s="66"/>
      <c r="L7" s="66"/>
      <c r="M7" s="62"/>
      <c r="N7" s="62"/>
      <c r="P7" s="61" t="s">
        <v>178</v>
      </c>
      <c r="AC7" s="58" t="s">
        <v>179</v>
      </c>
    </row>
    <row r="8" spans="1:29">
      <c r="A8" s="62"/>
      <c r="B8" s="62"/>
      <c r="C8" s="62"/>
      <c r="D8" s="63"/>
      <c r="E8" s="64"/>
      <c r="F8" s="66"/>
      <c r="G8" s="66"/>
      <c r="H8" s="66"/>
      <c r="I8" s="66"/>
      <c r="J8" s="66"/>
      <c r="K8" s="66"/>
      <c r="L8" s="66"/>
      <c r="M8" s="62"/>
      <c r="N8" s="62"/>
    </row>
    <row r="9" spans="1:29">
      <c r="A9" s="62"/>
      <c r="B9" s="62"/>
      <c r="C9" s="62"/>
      <c r="D9" s="63"/>
      <c r="E9" s="64"/>
      <c r="F9" s="66"/>
      <c r="G9" s="66"/>
      <c r="H9" s="66"/>
      <c r="I9" s="66"/>
      <c r="J9" s="66"/>
      <c r="K9" s="66"/>
      <c r="L9" s="66"/>
      <c r="M9" s="62"/>
      <c r="N9" s="62"/>
    </row>
    <row r="10" spans="1:29">
      <c r="A10" s="62"/>
      <c r="B10" s="62"/>
      <c r="C10" s="62"/>
      <c r="D10" s="63"/>
      <c r="E10" s="64"/>
      <c r="F10" s="66"/>
      <c r="G10" s="66"/>
      <c r="H10" s="66"/>
      <c r="I10" s="66"/>
      <c r="J10" s="66"/>
      <c r="K10" s="66"/>
      <c r="L10" s="66"/>
      <c r="M10" s="62"/>
      <c r="N10" s="62"/>
    </row>
    <row r="11" spans="1:29">
      <c r="A11" s="62"/>
      <c r="B11" s="62"/>
      <c r="C11" s="62"/>
      <c r="D11" s="63"/>
      <c r="E11" s="64"/>
      <c r="F11" s="66"/>
      <c r="G11" s="66"/>
      <c r="H11" s="66"/>
      <c r="I11" s="66"/>
      <c r="J11" s="66"/>
      <c r="K11" s="66"/>
      <c r="L11" s="66"/>
      <c r="M11" s="62"/>
      <c r="N11" s="62"/>
    </row>
    <row r="12" spans="1:29">
      <c r="A12" s="62"/>
      <c r="B12" s="62"/>
      <c r="C12" s="62"/>
      <c r="D12" s="63"/>
      <c r="E12" s="64"/>
      <c r="F12" s="66"/>
      <c r="G12" s="66"/>
      <c r="H12" s="66"/>
      <c r="I12" s="66"/>
      <c r="J12" s="66"/>
      <c r="K12" s="66"/>
      <c r="L12" s="66"/>
      <c r="M12" s="62"/>
      <c r="N12" s="62"/>
    </row>
    <row r="13" spans="1:29">
      <c r="A13" s="62"/>
      <c r="B13" s="62"/>
      <c r="C13" s="62"/>
      <c r="D13" s="63"/>
      <c r="E13" s="64"/>
      <c r="F13" s="66"/>
      <c r="G13" s="66"/>
      <c r="H13" s="66"/>
      <c r="I13" s="66"/>
      <c r="J13" s="66"/>
      <c r="K13" s="66"/>
      <c r="L13" s="66"/>
      <c r="M13" s="62"/>
      <c r="N13" s="62"/>
    </row>
    <row r="14" spans="1:29">
      <c r="A14" s="62"/>
      <c r="B14" s="62"/>
      <c r="C14" s="62"/>
      <c r="D14" s="63"/>
      <c r="E14" s="64"/>
      <c r="F14" s="66"/>
      <c r="G14" s="66"/>
      <c r="H14" s="66"/>
      <c r="I14" s="66"/>
      <c r="J14" s="66"/>
      <c r="K14" s="66"/>
      <c r="L14" s="66"/>
      <c r="M14" s="62"/>
      <c r="N14" s="62"/>
    </row>
    <row r="15" spans="1:29">
      <c r="A15" s="62"/>
      <c r="B15" s="62"/>
      <c r="C15" s="62"/>
      <c r="D15" s="63"/>
      <c r="E15" s="64"/>
      <c r="F15" s="66"/>
      <c r="G15" s="66"/>
      <c r="H15" s="66"/>
      <c r="I15" s="66"/>
      <c r="J15" s="66"/>
      <c r="K15" s="66"/>
      <c r="L15" s="66"/>
      <c r="M15" s="62"/>
      <c r="N15" s="62"/>
    </row>
    <row r="16" spans="1:29" ht="13">
      <c r="A16" s="62"/>
      <c r="B16" s="63"/>
      <c r="C16" s="62"/>
      <c r="D16" s="67"/>
      <c r="E16" s="62"/>
      <c r="F16" s="66"/>
      <c r="G16" s="66"/>
      <c r="H16" s="66"/>
      <c r="I16" s="66"/>
      <c r="J16" s="66"/>
      <c r="K16" s="66"/>
      <c r="L16" s="66"/>
      <c r="M16" s="63"/>
      <c r="N16" s="62"/>
    </row>
    <row r="17" spans="2:14" ht="13">
      <c r="B17" s="57"/>
      <c r="C17" s="57"/>
      <c r="D17" s="68"/>
      <c r="E17" s="57"/>
      <c r="F17" s="57"/>
      <c r="G17" s="57"/>
      <c r="H17" s="57"/>
      <c r="I17" s="57"/>
      <c r="J17" s="57"/>
      <c r="K17" s="57"/>
      <c r="L17" s="57"/>
      <c r="M17" s="57"/>
      <c r="N17" s="57"/>
    </row>
    <row r="19" spans="2:14">
      <c r="B19" s="7" t="s">
        <v>0</v>
      </c>
      <c r="C19" s="7"/>
      <c r="D19" s="7"/>
      <c r="E19" s="7"/>
      <c r="F19" s="7"/>
      <c r="G19" s="7"/>
      <c r="H19" s="7"/>
      <c r="I19" s="7"/>
      <c r="J19" s="7"/>
      <c r="K19" s="7"/>
      <c r="L19" s="7"/>
    </row>
    <row r="20" spans="2:14" ht="14.5">
      <c r="B20" s="7" t="s">
        <v>1</v>
      </c>
      <c r="C20" s="7" t="s">
        <v>2</v>
      </c>
      <c r="D20" s="7" t="s">
        <v>3</v>
      </c>
      <c r="E20" s="7" t="s">
        <v>4</v>
      </c>
      <c r="F20" s="7" t="s">
        <v>180</v>
      </c>
      <c r="G20" s="79" t="s">
        <v>167</v>
      </c>
      <c r="H20" s="79" t="s">
        <v>168</v>
      </c>
      <c r="I20" s="79" t="s">
        <v>169</v>
      </c>
      <c r="J20" s="79" t="s">
        <v>170</v>
      </c>
      <c r="K20" s="79" t="s">
        <v>171</v>
      </c>
      <c r="L20" s="79" t="s">
        <v>172</v>
      </c>
      <c r="M20" s="79" t="s">
        <v>173</v>
      </c>
    </row>
    <row r="21" spans="2:14" ht="14.5">
      <c r="B21" s="7" t="s">
        <v>181</v>
      </c>
      <c r="C21" s="7" t="s">
        <v>166</v>
      </c>
      <c r="D21" s="59" t="s">
        <v>182</v>
      </c>
      <c r="E21" s="12" t="s">
        <v>176</v>
      </c>
      <c r="F21" s="7" t="s">
        <v>183</v>
      </c>
      <c r="G21" s="79">
        <v>0.45599999999999996</v>
      </c>
      <c r="H21" s="80">
        <v>0.56999999999999995</v>
      </c>
      <c r="I21" s="79">
        <v>0.51300000000000001</v>
      </c>
      <c r="J21" s="79">
        <v>0.51300000000000001</v>
      </c>
      <c r="K21" s="79">
        <v>0.39899999999999997</v>
      </c>
      <c r="L21" s="79">
        <v>0.39899999999999997</v>
      </c>
      <c r="M21" s="80">
        <v>0.56999999999999995</v>
      </c>
    </row>
    <row r="22" spans="2:14" ht="14.5">
      <c r="B22" s="7" t="s">
        <v>184</v>
      </c>
      <c r="C22" s="7" t="s">
        <v>166</v>
      </c>
      <c r="D22" s="59" t="str">
        <f>D21</f>
        <v>AF</v>
      </c>
      <c r="E22" s="12" t="s">
        <v>176</v>
      </c>
      <c r="F22" s="7" t="s">
        <v>183</v>
      </c>
      <c r="G22" s="79">
        <v>0.496</v>
      </c>
      <c r="H22" s="80">
        <v>0.62</v>
      </c>
      <c r="I22" s="79">
        <v>0.55800000000000005</v>
      </c>
      <c r="J22" s="79">
        <v>0.55800000000000005</v>
      </c>
      <c r="K22" s="79">
        <v>0.434</v>
      </c>
      <c r="L22" s="79">
        <v>0.434</v>
      </c>
      <c r="M22" s="80">
        <v>0.62</v>
      </c>
    </row>
    <row r="23" spans="2:14" ht="14.5">
      <c r="B23" s="7" t="s">
        <v>185</v>
      </c>
      <c r="C23" s="7" t="s">
        <v>166</v>
      </c>
      <c r="D23" s="59" t="str">
        <f t="shared" ref="D23:D24" si="0">D22</f>
        <v>AF</v>
      </c>
      <c r="E23" s="12" t="s">
        <v>176</v>
      </c>
      <c r="F23" s="7" t="s">
        <v>183</v>
      </c>
      <c r="G23" s="79">
        <v>0.45599999999999996</v>
      </c>
      <c r="H23" s="80">
        <v>0.56999999999999995</v>
      </c>
      <c r="I23" s="79">
        <v>0.51300000000000001</v>
      </c>
      <c r="J23" s="79">
        <v>0.51300000000000001</v>
      </c>
      <c r="K23" s="79">
        <v>0.39899999999999997</v>
      </c>
      <c r="L23" s="79">
        <v>0.39899999999999997</v>
      </c>
      <c r="M23" s="80">
        <v>0.56999999999999995</v>
      </c>
    </row>
    <row r="24" spans="2:14" ht="14.5">
      <c r="B24" s="7" t="s">
        <v>186</v>
      </c>
      <c r="C24" s="7" t="s">
        <v>166</v>
      </c>
      <c r="D24" s="59" t="str">
        <f t="shared" si="0"/>
        <v>AF</v>
      </c>
      <c r="E24" s="60" t="s">
        <v>176</v>
      </c>
      <c r="F24" s="48" t="s">
        <v>183</v>
      </c>
      <c r="G24" s="79">
        <v>0.45599999999999996</v>
      </c>
      <c r="H24" s="80">
        <v>0.56999999999999995</v>
      </c>
      <c r="I24" s="79">
        <v>0.51300000000000001</v>
      </c>
      <c r="J24" s="79">
        <v>0.51300000000000001</v>
      </c>
      <c r="K24" s="79">
        <v>0.39899999999999997</v>
      </c>
      <c r="L24" s="79">
        <v>0.39899999999999997</v>
      </c>
      <c r="M24" s="80">
        <v>0.56999999999999995</v>
      </c>
    </row>
    <row r="25" spans="2:14">
      <c r="B25" s="62"/>
      <c r="C25" s="62"/>
      <c r="D25" s="63"/>
      <c r="E25" s="64"/>
      <c r="F25" s="62"/>
      <c r="G25" s="66"/>
      <c r="H25" s="62"/>
      <c r="I25" s="66"/>
      <c r="J25" s="66"/>
      <c r="K25" s="66"/>
      <c r="L25" s="66"/>
      <c r="M25" s="66"/>
      <c r="N25" s="62"/>
    </row>
    <row r="26" spans="2:14">
      <c r="B26" s="62"/>
      <c r="C26" s="62"/>
      <c r="D26" s="62"/>
      <c r="E26" s="62"/>
      <c r="F26" s="62"/>
      <c r="G26" s="62"/>
      <c r="H26" s="62"/>
      <c r="I26" s="62"/>
      <c r="J26" s="62"/>
      <c r="K26" s="62"/>
      <c r="L26" s="62"/>
      <c r="M26" s="62"/>
      <c r="N26" s="62"/>
    </row>
    <row r="27" spans="2:14">
      <c r="B27" s="62"/>
      <c r="C27" s="62"/>
      <c r="D27" s="62"/>
      <c r="E27" s="62"/>
      <c r="F27" s="62"/>
      <c r="G27" s="62"/>
      <c r="H27" s="62"/>
      <c r="I27" s="62"/>
      <c r="J27" s="62"/>
      <c r="K27" s="62"/>
      <c r="L27" s="62"/>
      <c r="M27" s="62"/>
      <c r="N27" s="62"/>
    </row>
    <row r="28" spans="2:14">
      <c r="B28" s="62"/>
      <c r="C28" s="62"/>
      <c r="D28" s="62"/>
      <c r="E28" s="62"/>
      <c r="F28" s="62"/>
      <c r="G28" s="62"/>
      <c r="H28" s="62"/>
      <c r="I28" s="62"/>
      <c r="J28" s="62"/>
      <c r="K28" s="62"/>
      <c r="L28" s="62"/>
      <c r="M28" s="62"/>
      <c r="N28" s="62"/>
    </row>
    <row r="29" spans="2:14">
      <c r="B29" s="62"/>
      <c r="C29" s="62"/>
      <c r="D29" s="62"/>
      <c r="E29" s="62"/>
      <c r="F29" s="62"/>
      <c r="G29" s="62"/>
      <c r="H29" s="62"/>
      <c r="I29" s="62"/>
      <c r="J29" s="62"/>
      <c r="K29" s="62"/>
      <c r="L29" s="62"/>
      <c r="M29" s="62"/>
      <c r="N29" s="62"/>
    </row>
    <row r="30" spans="2:14">
      <c r="B30" s="62"/>
      <c r="C30" s="62"/>
      <c r="D30" s="62"/>
      <c r="E30" s="62"/>
      <c r="F30" s="62"/>
      <c r="G30" s="62"/>
      <c r="H30" s="62"/>
      <c r="I30" s="62"/>
      <c r="J30" s="62"/>
      <c r="K30" s="62"/>
      <c r="L30" s="62"/>
      <c r="M30" s="62"/>
      <c r="N30" s="62"/>
    </row>
    <row r="31" spans="2:14">
      <c r="B31" s="62"/>
      <c r="C31" s="62"/>
      <c r="D31" s="63"/>
      <c r="E31" s="64"/>
      <c r="F31" s="62"/>
      <c r="G31" s="66"/>
      <c r="H31" s="62"/>
      <c r="I31" s="66"/>
      <c r="J31" s="66"/>
      <c r="K31" s="66"/>
      <c r="L31" s="66"/>
      <c r="M31" s="66"/>
      <c r="N31" s="62"/>
    </row>
    <row r="32" spans="2:14">
      <c r="B32" s="62"/>
      <c r="C32" s="62"/>
      <c r="D32" s="63"/>
      <c r="E32" s="64"/>
      <c r="F32" s="62"/>
      <c r="G32" s="66"/>
      <c r="H32" s="62"/>
      <c r="I32" s="66"/>
      <c r="J32" s="66"/>
      <c r="K32" s="66"/>
      <c r="L32" s="66"/>
      <c r="M32" s="66"/>
      <c r="N32" s="62"/>
    </row>
    <row r="33" spans="2:50">
      <c r="B33" s="63"/>
      <c r="C33" s="62"/>
      <c r="D33" s="62"/>
      <c r="E33" s="62"/>
      <c r="F33" s="62"/>
      <c r="G33" s="62"/>
      <c r="H33" s="62"/>
      <c r="I33" s="62"/>
      <c r="J33" s="62"/>
      <c r="K33" s="62"/>
      <c r="L33" s="62"/>
      <c r="M33" s="62"/>
      <c r="N33" s="62"/>
    </row>
    <row r="34" spans="2:50" ht="13">
      <c r="B34" s="62"/>
      <c r="C34" s="67"/>
      <c r="D34" s="62"/>
      <c r="E34" s="62"/>
      <c r="F34" s="62"/>
      <c r="G34" s="62"/>
      <c r="H34" s="62"/>
      <c r="I34" s="62"/>
      <c r="J34" s="62"/>
      <c r="K34" s="62"/>
      <c r="L34" s="62"/>
      <c r="M34" s="62"/>
      <c r="N34" s="62"/>
    </row>
    <row r="35" spans="2:50" s="57" customFormat="1">
      <c r="B35" s="62"/>
      <c r="C35" s="62"/>
      <c r="D35" s="62"/>
      <c r="E35" s="62"/>
      <c r="F35" s="62"/>
      <c r="G35" s="62"/>
      <c r="H35" s="62"/>
      <c r="I35" s="62"/>
      <c r="J35" s="62"/>
      <c r="K35" s="62"/>
      <c r="L35" s="62"/>
      <c r="M35" s="62"/>
      <c r="N35" s="62"/>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row>
    <row r="36" spans="2:50" s="57" customFormat="1">
      <c r="B36" s="62"/>
      <c r="C36" s="62"/>
      <c r="D36" s="62"/>
      <c r="E36" s="62"/>
      <c r="F36" s="62"/>
      <c r="G36" s="62"/>
      <c r="H36" s="62"/>
      <c r="I36" s="62"/>
      <c r="J36" s="62"/>
      <c r="K36" s="62"/>
      <c r="L36" s="62"/>
      <c r="M36" s="62"/>
      <c r="N36" s="62"/>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row>
    <row r="37" spans="2:50" s="57" customFormat="1">
      <c r="B37" s="62"/>
      <c r="C37" s="62"/>
      <c r="D37" s="62"/>
      <c r="E37" s="62"/>
      <c r="F37" s="62"/>
      <c r="G37" s="62"/>
      <c r="H37" s="62"/>
      <c r="I37" s="62"/>
      <c r="J37" s="62"/>
      <c r="K37" s="62"/>
      <c r="L37" s="62"/>
      <c r="M37" s="62"/>
      <c r="N37" s="62"/>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row>
    <row r="38" spans="2:50" s="57" customFormat="1">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row>
    <row r="39" spans="2:50" s="57" customFormat="1">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row>
    <row r="40" spans="2:50" s="57" customFormat="1">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row>
    <row r="41" spans="2:50" s="57" customFormat="1">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row>
    <row r="42" spans="2:50" s="57" customFormat="1">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row>
    <row r="43" spans="2:50" s="57" customFormat="1">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row>
    <row r="44" spans="2:50" s="57" customFormat="1">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row>
    <row r="45" spans="2:50" s="57" customFormat="1">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row>
    <row r="46" spans="2:50" s="57" customFormat="1">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row>
    <row r="47" spans="2:50" s="57" customFormat="1">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row>
    <row r="48" spans="2:50" s="57" customFormat="1">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row>
    <row r="49" spans="15:50" s="57" customFormat="1">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row>
    <row r="50" spans="15:50" s="57" customFormat="1">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row>
    <row r="51" spans="15:50" s="57" customFormat="1">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row>
    <row r="52" spans="15:50" s="57" customFormat="1">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row>
    <row r="53" spans="15:50" s="57" customFormat="1">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row>
    <row r="54" spans="15:50" s="57" customFormat="1">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row>
    <row r="55" spans="15:50" s="57" customFormat="1">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row>
    <row r="56" spans="15:50" s="57" customFormat="1">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row>
    <row r="57" spans="15:50" s="57" customFormat="1">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row>
    <row r="58" spans="15:50" s="57" customFormat="1">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row>
    <row r="59" spans="15:50" s="57" customFormat="1">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row>
    <row r="60" spans="15:50" s="57" customFormat="1">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row>
    <row r="61" spans="15:50" s="57" customFormat="1">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row>
    <row r="62" spans="15:50" s="57" customFormat="1">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row>
    <row r="63" spans="15:50" s="57" customFormat="1">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row>
    <row r="64" spans="15:50" s="57" customFormat="1">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row>
    <row r="65" spans="2:50" s="57" customFormat="1">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row>
    <row r="66" spans="2:50" s="57" customFormat="1">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row>
    <row r="67" spans="2:50" s="57" customFormat="1">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row>
    <row r="68" spans="2:50" s="57" customFormat="1">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row>
    <row r="69" spans="2:50" s="57" customFormat="1">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row>
    <row r="70" spans="2:50" s="57" customFormat="1">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row>
    <row r="71" spans="2:50" s="57" customFormat="1">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row>
    <row r="72" spans="2:50" s="57" customFormat="1">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row>
    <row r="73" spans="2:50" s="57" customFormat="1">
      <c r="B73" s="62"/>
      <c r="C73" s="62"/>
      <c r="D73" s="62"/>
      <c r="E73" s="62"/>
      <c r="F73" s="62"/>
      <c r="G73" s="62"/>
      <c r="H73" s="62"/>
      <c r="I73" s="62"/>
      <c r="J73" s="62"/>
      <c r="K73" s="62"/>
      <c r="L73" s="62"/>
      <c r="M73" s="62"/>
      <c r="N73" s="62"/>
      <c r="O73" s="19"/>
      <c r="P73" s="19"/>
      <c r="Q73" s="19"/>
      <c r="R73" s="19"/>
      <c r="S73" s="19"/>
      <c r="T73" s="19"/>
      <c r="U73" s="19"/>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row>
    <row r="74" spans="2:50" s="57" customFormat="1">
      <c r="B74" s="62"/>
      <c r="C74" s="62"/>
      <c r="D74" s="62"/>
      <c r="E74" s="62"/>
      <c r="F74" s="62"/>
      <c r="G74" s="62"/>
      <c r="H74" s="62"/>
      <c r="I74" s="62"/>
      <c r="J74" s="62"/>
      <c r="K74" s="62"/>
      <c r="L74" s="62"/>
      <c r="M74" s="62"/>
      <c r="N74" s="62"/>
      <c r="O74" s="19"/>
      <c r="P74" s="19"/>
      <c r="Q74" s="19"/>
      <c r="R74" s="19"/>
      <c r="S74" s="19"/>
      <c r="T74" s="19"/>
      <c r="U74" s="19"/>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row>
    <row r="75" spans="2:50" s="57" customFormat="1">
      <c r="B75" s="62"/>
      <c r="C75" s="62"/>
      <c r="D75" s="62"/>
      <c r="E75" s="62"/>
      <c r="F75" s="62"/>
      <c r="G75" s="62"/>
      <c r="H75" s="62"/>
      <c r="I75" s="62"/>
      <c r="J75" s="62"/>
      <c r="K75" s="62"/>
      <c r="L75" s="62"/>
      <c r="M75" s="62"/>
      <c r="N75" s="62"/>
      <c r="O75" s="19"/>
      <c r="P75" s="19"/>
      <c r="Q75" s="19"/>
      <c r="R75" s="19"/>
      <c r="S75" s="19"/>
      <c r="T75" s="19"/>
      <c r="U75" s="19"/>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row>
    <row r="76" spans="2:50" s="57" customFormat="1">
      <c r="B76" s="62"/>
      <c r="C76" s="62"/>
      <c r="D76" s="62"/>
      <c r="E76" s="62"/>
      <c r="F76" s="62"/>
      <c r="G76" s="62"/>
      <c r="H76" s="62"/>
      <c r="I76" s="62"/>
      <c r="J76" s="62"/>
      <c r="K76" s="62"/>
      <c r="L76" s="62"/>
      <c r="M76" s="62"/>
      <c r="N76" s="62"/>
      <c r="O76" s="19"/>
      <c r="P76" s="19"/>
      <c r="Q76" s="19"/>
      <c r="R76" s="19"/>
      <c r="S76" s="19"/>
      <c r="T76" s="19"/>
      <c r="U76" s="19"/>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row>
    <row r="77" spans="2:50" s="57" customFormat="1">
      <c r="B77" s="62"/>
      <c r="C77" s="62"/>
      <c r="D77" s="62"/>
      <c r="E77" s="62"/>
      <c r="F77" s="62"/>
      <c r="G77" s="62"/>
      <c r="H77" s="62"/>
      <c r="I77" s="62"/>
      <c r="J77" s="62"/>
      <c r="K77" s="62"/>
      <c r="L77" s="62"/>
      <c r="M77" s="62"/>
      <c r="N77" s="62"/>
      <c r="O77" s="19"/>
      <c r="P77" s="19"/>
      <c r="Q77" s="19"/>
      <c r="R77" s="19"/>
      <c r="S77" s="19"/>
      <c r="T77" s="19"/>
      <c r="U77" s="19"/>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row>
    <row r="78" spans="2:50" s="57" customFormat="1">
      <c r="B78" s="62"/>
      <c r="C78" s="62"/>
      <c r="D78" s="62"/>
      <c r="E78" s="62"/>
      <c r="F78" s="62"/>
      <c r="G78" s="62"/>
      <c r="H78" s="62"/>
      <c r="I78" s="62"/>
      <c r="J78" s="62"/>
      <c r="K78" s="62"/>
      <c r="L78" s="62"/>
      <c r="M78" s="62"/>
      <c r="N78" s="62"/>
      <c r="O78" s="19"/>
      <c r="P78" s="19"/>
      <c r="Q78" s="19"/>
      <c r="R78" s="19"/>
      <c r="S78" s="19"/>
      <c r="T78" s="19"/>
      <c r="U78" s="19"/>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row>
    <row r="79" spans="2:50" s="57" customFormat="1">
      <c r="B79" s="62"/>
      <c r="C79" s="62"/>
      <c r="D79" s="62"/>
      <c r="E79" s="62"/>
      <c r="F79" s="62"/>
      <c r="G79" s="62"/>
      <c r="H79" s="62"/>
      <c r="I79" s="62"/>
      <c r="J79" s="62"/>
      <c r="K79" s="62"/>
      <c r="L79" s="62"/>
      <c r="M79" s="62"/>
      <c r="N79" s="62"/>
      <c r="O79" s="19"/>
      <c r="P79" s="19"/>
      <c r="Q79" s="19"/>
      <c r="R79" s="19"/>
      <c r="S79" s="19"/>
      <c r="T79" s="19"/>
      <c r="U79" s="19"/>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row>
    <row r="80" spans="2:50" s="57" customFormat="1">
      <c r="B80" s="62"/>
      <c r="C80" s="62"/>
      <c r="D80" s="62"/>
      <c r="E80" s="62"/>
      <c r="F80" s="62"/>
      <c r="G80" s="62"/>
      <c r="H80" s="62"/>
      <c r="I80" s="62"/>
      <c r="J80" s="62"/>
      <c r="K80" s="62"/>
      <c r="L80" s="62"/>
      <c r="M80" s="62"/>
      <c r="N80" s="62"/>
      <c r="O80" s="19"/>
      <c r="P80" s="19"/>
      <c r="Q80" s="19"/>
      <c r="R80" s="19"/>
      <c r="S80" s="19"/>
      <c r="T80" s="19"/>
      <c r="U80" s="19"/>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row>
    <row r="81" spans="2:50" s="57" customFormat="1" ht="13">
      <c r="B81" s="62"/>
      <c r="C81" s="62"/>
      <c r="D81" s="67"/>
      <c r="E81" s="62"/>
      <c r="F81" s="62"/>
      <c r="G81" s="62"/>
      <c r="H81" s="62"/>
      <c r="I81" s="62"/>
      <c r="J81" s="62"/>
      <c r="K81" s="62"/>
      <c r="L81" s="62"/>
      <c r="M81" s="62"/>
      <c r="N81" s="62"/>
      <c r="O81" s="19"/>
      <c r="P81" s="19"/>
      <c r="Q81" s="19"/>
      <c r="R81" s="19"/>
      <c r="S81" s="19"/>
      <c r="T81" s="19"/>
      <c r="U81" s="19"/>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row>
    <row r="82" spans="2:50" s="57" customFormat="1" ht="13">
      <c r="B82" s="62"/>
      <c r="C82" s="62"/>
      <c r="D82" s="67"/>
      <c r="E82" s="64"/>
      <c r="F82" s="64"/>
      <c r="G82" s="71"/>
      <c r="H82" s="71"/>
      <c r="I82" s="71"/>
      <c r="J82" s="71"/>
      <c r="K82" s="71"/>
      <c r="L82" s="71"/>
      <c r="M82" s="71"/>
      <c r="N82" s="62"/>
      <c r="O82" s="19"/>
      <c r="P82" s="19"/>
      <c r="Q82" s="19"/>
      <c r="R82" s="19"/>
      <c r="S82" s="19"/>
      <c r="T82" s="19"/>
      <c r="U82" s="19"/>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row>
    <row r="83" spans="2:50" s="57" customFormat="1" ht="13">
      <c r="B83" s="62"/>
      <c r="C83" s="62"/>
      <c r="D83" s="67"/>
      <c r="E83" s="62"/>
      <c r="F83" s="62"/>
      <c r="G83" s="62"/>
      <c r="H83" s="62"/>
      <c r="I83" s="62"/>
      <c r="J83" s="62"/>
      <c r="K83" s="62"/>
      <c r="L83" s="62"/>
      <c r="M83" s="62"/>
      <c r="N83" s="63"/>
      <c r="O83" s="19"/>
      <c r="P83" s="19"/>
      <c r="Q83" s="19"/>
      <c r="R83" s="19"/>
      <c r="S83" s="19"/>
      <c r="T83" s="19"/>
      <c r="U83" s="19"/>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row>
    <row r="84" spans="2:50" s="57" customFormat="1">
      <c r="B84" s="62"/>
      <c r="C84" s="62"/>
      <c r="D84" s="63"/>
      <c r="E84" s="62"/>
      <c r="F84" s="62"/>
      <c r="G84" s="62"/>
      <c r="H84" s="62"/>
      <c r="I84" s="62"/>
      <c r="J84" s="62"/>
      <c r="K84" s="62"/>
      <c r="L84" s="62"/>
      <c r="M84" s="62"/>
      <c r="N84" s="62"/>
      <c r="O84" s="19"/>
      <c r="P84" s="19"/>
      <c r="Q84" s="19"/>
      <c r="R84" s="19"/>
      <c r="S84" s="19"/>
      <c r="T84" s="19"/>
      <c r="U84" s="19"/>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row>
    <row r="85" spans="2:50" s="57" customFormat="1">
      <c r="B85" s="62"/>
      <c r="C85" s="62"/>
      <c r="D85" s="63"/>
      <c r="E85" s="62"/>
      <c r="F85" s="62"/>
      <c r="G85" s="62"/>
      <c r="H85" s="62"/>
      <c r="I85" s="62"/>
      <c r="J85" s="62"/>
      <c r="K85" s="62"/>
      <c r="L85" s="62"/>
      <c r="M85" s="62"/>
      <c r="N85" s="62"/>
      <c r="O85" s="65"/>
      <c r="P85" s="19"/>
      <c r="Q85" s="19"/>
      <c r="R85" s="19"/>
      <c r="S85" s="19"/>
      <c r="T85" s="19"/>
      <c r="U85" s="19"/>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row>
    <row r="86" spans="2:50" s="57" customFormat="1">
      <c r="B86" s="62"/>
      <c r="C86" s="62"/>
      <c r="D86" s="63"/>
      <c r="E86" s="62"/>
      <c r="F86" s="62"/>
      <c r="G86" s="62"/>
      <c r="H86" s="62"/>
      <c r="I86" s="62"/>
      <c r="J86" s="62"/>
      <c r="K86" s="62"/>
      <c r="L86" s="62"/>
      <c r="M86" s="62"/>
      <c r="N86" s="62"/>
      <c r="O86" s="65"/>
      <c r="P86" s="19"/>
      <c r="Q86" s="19"/>
      <c r="R86" s="19"/>
      <c r="S86" s="19"/>
      <c r="T86" s="19"/>
      <c r="U86" s="19"/>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row>
    <row r="87" spans="2:50" s="57" customFormat="1">
      <c r="B87" s="62"/>
      <c r="C87" s="62"/>
      <c r="D87" s="62"/>
      <c r="E87" s="62"/>
      <c r="F87" s="62"/>
      <c r="G87" s="62"/>
      <c r="H87" s="62"/>
      <c r="I87" s="62"/>
      <c r="J87" s="62"/>
      <c r="K87" s="62"/>
      <c r="L87" s="62"/>
      <c r="M87" s="62"/>
      <c r="N87" s="62"/>
      <c r="O87" s="19"/>
      <c r="P87" s="19"/>
      <c r="Q87" s="19"/>
      <c r="R87" s="19"/>
      <c r="S87" s="19"/>
      <c r="T87" s="19"/>
      <c r="U87" s="19"/>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row>
    <row r="88" spans="2:50" s="57" customFormat="1">
      <c r="B88" s="62"/>
      <c r="C88" s="62"/>
      <c r="D88" s="62"/>
      <c r="E88" s="62"/>
      <c r="F88" s="62"/>
      <c r="G88" s="62"/>
      <c r="H88" s="62"/>
      <c r="I88" s="62"/>
      <c r="J88" s="62"/>
      <c r="K88" s="62"/>
      <c r="L88" s="62"/>
      <c r="M88" s="62"/>
      <c r="N88" s="62"/>
      <c r="O88" s="19"/>
      <c r="P88" s="19"/>
      <c r="Q88" s="19"/>
      <c r="R88" s="19"/>
      <c r="S88" s="19"/>
      <c r="T88" s="19"/>
      <c r="U88" s="19"/>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row>
    <row r="89" spans="2:50" s="57" customFormat="1">
      <c r="B89" s="62"/>
      <c r="C89" s="62"/>
      <c r="D89" s="62"/>
      <c r="E89" s="62"/>
      <c r="F89" s="62"/>
      <c r="G89" s="62"/>
      <c r="H89" s="62"/>
      <c r="I89" s="62"/>
      <c r="J89" s="62"/>
      <c r="K89" s="62"/>
      <c r="L89" s="62"/>
      <c r="M89" s="62"/>
      <c r="N89" s="62"/>
      <c r="O89" s="19"/>
      <c r="P89" s="19"/>
      <c r="Q89" s="19"/>
      <c r="R89" s="19"/>
      <c r="S89" s="19"/>
      <c r="T89" s="19"/>
      <c r="U89" s="19"/>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row>
    <row r="90" spans="2:50">
      <c r="B90" s="17"/>
      <c r="C90" s="17"/>
      <c r="D90" s="17"/>
      <c r="E90" s="17"/>
      <c r="F90" s="17"/>
      <c r="G90" s="17"/>
      <c r="H90" s="17"/>
      <c r="I90" s="17"/>
      <c r="J90" s="17"/>
      <c r="K90" s="17"/>
      <c r="L90" s="17"/>
      <c r="M90" s="17"/>
      <c r="N90" s="17"/>
      <c r="O90" s="19"/>
      <c r="P90" s="19"/>
      <c r="Q90" s="19"/>
      <c r="R90" s="19"/>
      <c r="S90" s="19"/>
      <c r="T90" s="19"/>
      <c r="U90" s="19"/>
    </row>
    <row r="91" spans="2:50">
      <c r="B91" s="17"/>
      <c r="C91" s="17"/>
      <c r="D91" s="17"/>
      <c r="E91" s="17"/>
      <c r="F91" s="17"/>
      <c r="G91" s="17"/>
      <c r="H91" s="17"/>
      <c r="I91" s="17"/>
      <c r="J91" s="17"/>
      <c r="K91" s="17"/>
      <c r="L91" s="17"/>
      <c r="M91" s="17"/>
      <c r="N91" s="17"/>
      <c r="O91" s="19"/>
      <c r="P91" s="19"/>
      <c r="Q91" s="19"/>
      <c r="R91" s="19"/>
      <c r="S91" s="19"/>
      <c r="T91" s="19"/>
      <c r="U91" s="19"/>
    </row>
    <row r="92" spans="2:50">
      <c r="B92" s="17"/>
      <c r="C92" s="17"/>
      <c r="D92" s="17"/>
      <c r="E92" s="17"/>
      <c r="F92" s="17"/>
      <c r="G92" s="17"/>
      <c r="H92" s="17"/>
      <c r="I92" s="17"/>
      <c r="J92" s="17"/>
      <c r="K92" s="17"/>
      <c r="L92" s="17"/>
      <c r="M92" s="17"/>
      <c r="N92" s="17"/>
      <c r="O92" s="19"/>
      <c r="P92" s="19"/>
      <c r="Q92" s="19"/>
      <c r="R92" s="19"/>
      <c r="S92" s="19"/>
      <c r="T92" s="19"/>
      <c r="U92" s="19"/>
    </row>
    <row r="93" spans="2:50">
      <c r="B93" s="17"/>
      <c r="C93" s="17"/>
      <c r="D93" s="17"/>
      <c r="E93" s="17"/>
      <c r="F93" s="17"/>
      <c r="G93" s="17"/>
      <c r="H93" s="17"/>
      <c r="I93" s="17"/>
      <c r="J93" s="17"/>
      <c r="K93" s="17"/>
      <c r="L93" s="17"/>
      <c r="M93" s="17"/>
      <c r="N93" s="17"/>
      <c r="O93" s="19"/>
      <c r="P93" s="19"/>
      <c r="Q93" s="19"/>
      <c r="R93" s="19"/>
      <c r="S93" s="19"/>
      <c r="T93" s="19"/>
      <c r="U93" s="19"/>
    </row>
    <row r="94" spans="2:50">
      <c r="B94" s="17"/>
      <c r="C94" s="17"/>
      <c r="D94" s="17"/>
      <c r="E94" s="17"/>
      <c r="F94" s="17"/>
      <c r="G94" s="17"/>
      <c r="H94" s="17"/>
      <c r="I94" s="17"/>
      <c r="J94" s="17"/>
      <c r="K94" s="17"/>
      <c r="L94" s="17"/>
      <c r="M94" s="17"/>
      <c r="N94" s="17"/>
      <c r="O94" s="19"/>
      <c r="P94" s="19"/>
      <c r="Q94" s="19"/>
      <c r="R94" s="19"/>
      <c r="S94" s="19"/>
      <c r="T94" s="19"/>
      <c r="U94" s="19"/>
    </row>
    <row r="95" spans="2:50">
      <c r="B95" s="17"/>
      <c r="C95" s="17"/>
      <c r="D95" s="17"/>
      <c r="E95" s="17"/>
      <c r="F95" s="17"/>
      <c r="G95" s="17"/>
      <c r="H95" s="17"/>
      <c r="I95" s="17"/>
      <c r="J95" s="17"/>
      <c r="K95" s="17"/>
      <c r="L95" s="17"/>
      <c r="M95" s="17"/>
      <c r="N95" s="17"/>
      <c r="O95" s="19"/>
      <c r="P95" s="19"/>
      <c r="Q95" s="19"/>
      <c r="R95" s="19"/>
      <c r="S95" s="19"/>
      <c r="T95" s="19"/>
      <c r="U95" s="19"/>
    </row>
    <row r="96" spans="2:50">
      <c r="B96" s="17"/>
      <c r="C96" s="17"/>
      <c r="D96" s="17"/>
      <c r="E96" s="17"/>
      <c r="F96" s="17"/>
      <c r="G96" s="17"/>
      <c r="H96" s="17"/>
      <c r="I96" s="17"/>
      <c r="J96" s="17"/>
      <c r="K96" s="17"/>
      <c r="L96" s="17"/>
      <c r="M96" s="17"/>
      <c r="N96" s="17"/>
      <c r="O96" s="19"/>
      <c r="P96" s="19"/>
      <c r="Q96" s="19"/>
      <c r="R96" s="19"/>
      <c r="S96" s="19"/>
      <c r="T96" s="19"/>
      <c r="U96" s="19"/>
    </row>
    <row r="97" spans="2:21">
      <c r="B97" s="17"/>
      <c r="C97" s="17"/>
      <c r="D97" s="17"/>
      <c r="E97" s="17"/>
      <c r="F97" s="17"/>
      <c r="G97" s="17"/>
      <c r="H97" s="17"/>
      <c r="I97" s="17"/>
      <c r="J97" s="17"/>
      <c r="K97" s="17"/>
      <c r="L97" s="17"/>
      <c r="M97" s="17"/>
      <c r="N97" s="17"/>
      <c r="O97" s="19"/>
      <c r="P97" s="19"/>
      <c r="Q97" s="19"/>
      <c r="R97" s="19"/>
      <c r="S97" s="19"/>
      <c r="T97" s="19"/>
      <c r="U97" s="19"/>
    </row>
    <row r="98" spans="2:21">
      <c r="B98" s="17"/>
      <c r="C98" s="17"/>
      <c r="D98" s="17"/>
      <c r="E98" s="17"/>
      <c r="F98" s="17"/>
      <c r="G98" s="17"/>
      <c r="H98" s="17"/>
      <c r="I98" s="17"/>
      <c r="J98" s="17"/>
      <c r="K98" s="17"/>
      <c r="L98" s="17"/>
      <c r="M98" s="17"/>
      <c r="N98" s="17"/>
      <c r="O98" s="19"/>
      <c r="P98" s="19"/>
      <c r="Q98" s="19"/>
      <c r="R98" s="19"/>
      <c r="S98" s="19"/>
      <c r="T98" s="19"/>
      <c r="U98" s="19"/>
    </row>
    <row r="99" spans="2:21">
      <c r="B99" s="17"/>
      <c r="C99" s="17"/>
      <c r="D99" s="17"/>
      <c r="E99" s="17"/>
      <c r="F99" s="17"/>
      <c r="G99" s="17"/>
      <c r="H99" s="17"/>
      <c r="I99" s="17"/>
      <c r="J99" s="17"/>
      <c r="K99" s="17"/>
      <c r="L99" s="17"/>
      <c r="M99" s="17"/>
      <c r="N99" s="17"/>
      <c r="O99" s="19"/>
      <c r="P99" s="19"/>
      <c r="Q99" s="19"/>
      <c r="R99" s="19"/>
      <c r="S99" s="19"/>
      <c r="T99" s="19"/>
      <c r="U99" s="19"/>
    </row>
    <row r="100" spans="2:21">
      <c r="B100" s="17"/>
      <c r="C100" s="17"/>
      <c r="D100" s="17"/>
      <c r="E100" s="17"/>
      <c r="F100" s="17"/>
      <c r="G100" s="17"/>
      <c r="H100" s="17"/>
      <c r="I100" s="17"/>
      <c r="J100" s="17"/>
      <c r="K100" s="17"/>
      <c r="L100" s="17"/>
      <c r="M100" s="17"/>
      <c r="N100" s="17"/>
      <c r="O100" s="19"/>
      <c r="P100" s="19"/>
      <c r="Q100" s="19"/>
      <c r="R100" s="19"/>
      <c r="S100" s="19"/>
      <c r="T100" s="19"/>
      <c r="U100" s="19"/>
    </row>
    <row r="101" spans="2:21">
      <c r="B101" s="17"/>
      <c r="C101" s="17"/>
      <c r="D101" s="17"/>
      <c r="E101" s="17"/>
      <c r="F101" s="17"/>
      <c r="G101" s="17"/>
      <c r="H101" s="17"/>
      <c r="I101" s="17"/>
      <c r="J101" s="17"/>
      <c r="K101" s="17"/>
      <c r="L101" s="17"/>
      <c r="M101" s="17"/>
      <c r="N101" s="17"/>
      <c r="O101" s="19"/>
      <c r="P101" s="19"/>
      <c r="Q101" s="19"/>
      <c r="R101" s="19"/>
      <c r="S101" s="19"/>
      <c r="T101" s="19"/>
      <c r="U101" s="19"/>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74"/>
  <sheetViews>
    <sheetView zoomScale="70" zoomScaleNormal="70" workbookViewId="0">
      <selection activeCell="A33" sqref="A33:D34"/>
    </sheetView>
  </sheetViews>
  <sheetFormatPr defaultColWidth="9" defaultRowHeight="12.5"/>
  <cols>
    <col min="1" max="1" width="47.26953125" customWidth="1"/>
    <col min="2" max="2" width="21" customWidth="1"/>
    <col min="3" max="3" width="83.36328125" customWidth="1"/>
    <col min="4" max="4" width="11.90625" customWidth="1"/>
    <col min="5" max="5" width="6.6328125" customWidth="1"/>
    <col min="6" max="7" width="4.54296875" customWidth="1"/>
    <col min="8" max="8" width="10" customWidth="1"/>
    <col min="9" max="9" width="18.5429687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20.08984375" customWidth="1"/>
    <col min="25" max="25" width="8.7265625" customWidth="1"/>
    <col min="26" max="26" width="11" customWidth="1"/>
    <col min="27" max="27" width="8.6328125" customWidth="1"/>
    <col min="28" max="28" width="7.54296875" customWidth="1"/>
    <col min="31" max="31" width="16.54296875" customWidth="1"/>
    <col min="32" max="32" width="50" customWidth="1"/>
    <col min="33" max="33" width="11.453125" customWidth="1"/>
  </cols>
  <sheetData>
    <row r="1" spans="1:42">
      <c r="C1" s="40"/>
      <c r="M1" s="40" t="s">
        <v>187</v>
      </c>
      <c r="P1" s="40" t="s">
        <v>188</v>
      </c>
    </row>
    <row r="2" spans="1:42">
      <c r="C2" s="40" t="s">
        <v>189</v>
      </c>
    </row>
    <row r="3" spans="1:42" ht="13">
      <c r="A3" s="43" t="s">
        <v>190</v>
      </c>
    </row>
    <row r="6" spans="1:42">
      <c r="AP6">
        <f>1.53*31.54*0.36*0.36</f>
        <v>6.2540035200000004</v>
      </c>
    </row>
    <row r="11" spans="1:42">
      <c r="N11">
        <f>17.95*1.52*31.54</f>
        <v>860.53736000000004</v>
      </c>
    </row>
    <row r="14" spans="1:42" ht="14.5">
      <c r="E14" s="44"/>
      <c r="F14" s="22"/>
      <c r="G14" s="22"/>
    </row>
    <row r="15" spans="1:42" ht="14.5">
      <c r="E15" s="44"/>
      <c r="F15" s="22"/>
    </row>
    <row r="16" spans="1:42" ht="14.5">
      <c r="A16" s="43" t="s">
        <v>191</v>
      </c>
      <c r="B16" t="s">
        <v>192</v>
      </c>
      <c r="G16" s="45" t="s">
        <v>193</v>
      </c>
    </row>
    <row r="19" spans="1:16">
      <c r="A19" t="s">
        <v>194</v>
      </c>
      <c r="B19" t="s">
        <v>195</v>
      </c>
      <c r="C19" s="78" t="s">
        <v>196</v>
      </c>
      <c r="D19" s="78"/>
      <c r="E19" s="78"/>
      <c r="F19" s="78"/>
      <c r="G19" s="78"/>
      <c r="H19" s="78"/>
      <c r="I19" s="78"/>
    </row>
    <row r="20" spans="1:16" ht="13">
      <c r="C20" t="s">
        <v>167</v>
      </c>
      <c r="D20" s="40" t="s">
        <v>168</v>
      </c>
      <c r="E20" s="43" t="s">
        <v>169</v>
      </c>
      <c r="F20" t="s">
        <v>170</v>
      </c>
      <c r="G20" t="s">
        <v>171</v>
      </c>
      <c r="H20" s="43" t="s">
        <v>172</v>
      </c>
      <c r="I20" s="43" t="s">
        <v>173</v>
      </c>
    </row>
    <row r="21" spans="1:16" ht="13">
      <c r="A21" t="s">
        <v>197</v>
      </c>
      <c r="B21" t="s">
        <v>198</v>
      </c>
      <c r="C21" t="s">
        <v>199</v>
      </c>
      <c r="D21" s="40" t="str">
        <f>E21</f>
        <v>13PM-20PM</v>
      </c>
      <c r="E21" s="43" t="s">
        <v>200</v>
      </c>
      <c r="F21" t="s">
        <v>201</v>
      </c>
      <c r="G21" t="str">
        <f>H21</f>
        <v>16PM-23PM</v>
      </c>
      <c r="H21" s="43" t="s">
        <v>202</v>
      </c>
      <c r="I21" s="43" t="str">
        <f>H21</f>
        <v>16PM-23PM</v>
      </c>
    </row>
    <row r="22" spans="1:16" ht="13">
      <c r="A22" t="s">
        <v>203</v>
      </c>
      <c r="B22" t="s">
        <v>204</v>
      </c>
      <c r="C22" t="s">
        <v>205</v>
      </c>
      <c r="D22" s="40" t="str">
        <f>E22</f>
        <v>0AM-9AM</v>
      </c>
      <c r="E22" s="43" t="s">
        <v>206</v>
      </c>
      <c r="F22" t="s">
        <v>207</v>
      </c>
      <c r="G22" t="str">
        <f>H22</f>
        <v>3AM-12PM</v>
      </c>
      <c r="H22" s="43" t="s">
        <v>208</v>
      </c>
      <c r="I22" s="43" t="str">
        <f>H22</f>
        <v>3AM-12PM</v>
      </c>
    </row>
    <row r="23" spans="1:16" ht="13">
      <c r="A23" t="s">
        <v>209</v>
      </c>
      <c r="B23" t="s">
        <v>210</v>
      </c>
      <c r="C23" t="s">
        <v>211</v>
      </c>
      <c r="D23" s="40" t="str">
        <f>E23</f>
        <v>10AM-12AM</v>
      </c>
      <c r="E23" s="43" t="s">
        <v>212</v>
      </c>
      <c r="F23" t="s">
        <v>213</v>
      </c>
      <c r="G23" t="str">
        <f>H23</f>
        <v>13PM-15PM</v>
      </c>
      <c r="H23" s="43" t="s">
        <v>214</v>
      </c>
      <c r="I23" s="43" t="str">
        <f>H23</f>
        <v>13PM-15PM</v>
      </c>
    </row>
    <row r="24" spans="1:16" ht="13">
      <c r="A24" t="s">
        <v>215</v>
      </c>
      <c r="B24" t="s">
        <v>216</v>
      </c>
      <c r="C24" t="s">
        <v>217</v>
      </c>
      <c r="D24" s="40" t="str">
        <f>E24</f>
        <v>21PM-23PM</v>
      </c>
      <c r="E24" s="43" t="s">
        <v>218</v>
      </c>
      <c r="F24" t="s">
        <v>219</v>
      </c>
      <c r="G24" t="str">
        <f>H24</f>
        <v>0AM-2AM</v>
      </c>
      <c r="H24" s="43" t="s">
        <v>220</v>
      </c>
      <c r="I24" s="43" t="str">
        <f>H24</f>
        <v>0AM-2AM</v>
      </c>
      <c r="L24" s="43"/>
      <c r="O24" s="43"/>
      <c r="P24" s="43"/>
    </row>
    <row r="25" spans="1:16" ht="13">
      <c r="O25" s="43"/>
      <c r="P25" s="43"/>
    </row>
    <row r="26" spans="1:16" ht="13">
      <c r="O26" s="43"/>
      <c r="P26" s="43"/>
    </row>
    <row r="33" spans="1:41">
      <c r="A33" s="7" t="s">
        <v>0</v>
      </c>
      <c r="B33" s="7"/>
      <c r="C33" s="7"/>
      <c r="D33" s="7"/>
      <c r="E33" s="7"/>
      <c r="F33" s="7"/>
      <c r="G33" s="7"/>
      <c r="H33" s="7"/>
      <c r="J33" s="7" t="s">
        <v>0</v>
      </c>
      <c r="K33" s="7"/>
      <c r="L33" s="7"/>
      <c r="M33" s="7"/>
      <c r="N33" s="7"/>
      <c r="O33" s="7"/>
      <c r="P33" s="7"/>
      <c r="Q33" s="7"/>
      <c r="R33" s="7"/>
      <c r="S33" s="7"/>
      <c r="W33" s="7" t="s">
        <v>0</v>
      </c>
      <c r="X33" s="7"/>
      <c r="Y33" s="7"/>
      <c r="Z33" s="7"/>
      <c r="AA33" s="7"/>
      <c r="AB33" s="7"/>
      <c r="AC33" s="7"/>
      <c r="AF33" s="7" t="s">
        <v>0</v>
      </c>
      <c r="AG33" s="7"/>
      <c r="AH33" s="7"/>
      <c r="AI33" s="7"/>
      <c r="AJ33" s="7"/>
      <c r="AK33" s="7"/>
      <c r="AL33" s="7"/>
      <c r="AM33" s="7"/>
      <c r="AN33" s="7"/>
    </row>
    <row r="34" spans="1:41" ht="14.5">
      <c r="A34" s="7" t="s">
        <v>1</v>
      </c>
      <c r="B34" s="7" t="s">
        <v>2</v>
      </c>
      <c r="C34" s="7" t="s">
        <v>3</v>
      </c>
      <c r="D34" s="7" t="s">
        <v>4</v>
      </c>
      <c r="E34" s="7" t="s">
        <v>167</v>
      </c>
      <c r="F34" s="7" t="s">
        <v>221</v>
      </c>
      <c r="G34" s="16" t="s">
        <v>222</v>
      </c>
      <c r="H34" s="7"/>
      <c r="J34" s="7" t="s">
        <v>1</v>
      </c>
      <c r="K34" s="7" t="s">
        <v>2</v>
      </c>
      <c r="L34" s="7" t="s">
        <v>3</v>
      </c>
      <c r="M34" s="7" t="s">
        <v>4</v>
      </c>
      <c r="N34" s="7" t="s">
        <v>168</v>
      </c>
      <c r="O34" s="7" t="s">
        <v>169</v>
      </c>
      <c r="P34" s="7" t="s">
        <v>221</v>
      </c>
      <c r="Q34" s="16" t="s">
        <v>222</v>
      </c>
      <c r="R34" s="7"/>
      <c r="S34" s="7"/>
      <c r="W34" s="7" t="s">
        <v>1</v>
      </c>
      <c r="X34" s="7" t="s">
        <v>2</v>
      </c>
      <c r="Y34" s="7" t="s">
        <v>3</v>
      </c>
      <c r="Z34" s="7" t="s">
        <v>4</v>
      </c>
      <c r="AA34" s="7" t="s">
        <v>170</v>
      </c>
      <c r="AB34" s="7" t="s">
        <v>221</v>
      </c>
      <c r="AC34" s="16" t="s">
        <v>222</v>
      </c>
      <c r="AD34" s="7"/>
      <c r="AF34" s="7" t="s">
        <v>1</v>
      </c>
      <c r="AG34" s="7" t="s">
        <v>2</v>
      </c>
      <c r="AH34" s="7" t="s">
        <v>3</v>
      </c>
      <c r="AI34" s="7" t="s">
        <v>4</v>
      </c>
      <c r="AJ34" s="7" t="s">
        <v>171</v>
      </c>
      <c r="AK34" s="7" t="s">
        <v>172</v>
      </c>
      <c r="AL34" s="7" t="s">
        <v>173</v>
      </c>
      <c r="AM34" s="7" t="s">
        <v>221</v>
      </c>
      <c r="AN34" s="16" t="s">
        <v>222</v>
      </c>
      <c r="AO34" s="7"/>
    </row>
    <row r="35" spans="1:41" ht="25">
      <c r="A35" s="10" t="s">
        <v>223</v>
      </c>
      <c r="B35" s="7" t="s">
        <v>166</v>
      </c>
      <c r="C35" s="11" t="s">
        <v>224</v>
      </c>
      <c r="D35" s="12" t="s">
        <v>176</v>
      </c>
      <c r="E35" s="46">
        <v>0.42</v>
      </c>
      <c r="F35" s="7"/>
      <c r="G35" s="16" t="s">
        <v>225</v>
      </c>
      <c r="H35" s="7"/>
      <c r="J35" s="10" t="s">
        <v>226</v>
      </c>
      <c r="K35" s="7" t="s">
        <v>166</v>
      </c>
      <c r="L35" s="11" t="s">
        <v>224</v>
      </c>
      <c r="M35" s="12" t="s">
        <v>176</v>
      </c>
      <c r="N35" s="46">
        <v>0.42</v>
      </c>
      <c r="O35" s="46">
        <v>0.42</v>
      </c>
      <c r="P35" s="7"/>
      <c r="Q35" s="16" t="s">
        <v>225</v>
      </c>
      <c r="R35" s="7"/>
      <c r="S35" s="7"/>
      <c r="W35" s="10" t="s">
        <v>227</v>
      </c>
      <c r="X35" s="7" t="s">
        <v>166</v>
      </c>
      <c r="Y35" s="11" t="s">
        <v>224</v>
      </c>
      <c r="Z35" s="12" t="s">
        <v>176</v>
      </c>
      <c r="AA35" s="46">
        <v>0.42</v>
      </c>
      <c r="AB35" s="7"/>
      <c r="AC35" s="16" t="s">
        <v>225</v>
      </c>
      <c r="AD35" s="7"/>
      <c r="AF35" s="10" t="s">
        <v>227</v>
      </c>
      <c r="AG35" s="7" t="s">
        <v>166</v>
      </c>
      <c r="AH35" s="11" t="s">
        <v>224</v>
      </c>
      <c r="AI35" s="12" t="s">
        <v>176</v>
      </c>
      <c r="AJ35" s="46">
        <v>0.42</v>
      </c>
      <c r="AK35" s="46">
        <f>AJ35</f>
        <v>0.42</v>
      </c>
      <c r="AL35" s="46">
        <f>AK35</f>
        <v>0.42</v>
      </c>
      <c r="AM35" s="7"/>
      <c r="AN35" s="16" t="s">
        <v>225</v>
      </c>
      <c r="AO35" s="7"/>
    </row>
    <row r="36" spans="1:41" ht="25">
      <c r="A36" s="10" t="s">
        <v>228</v>
      </c>
      <c r="B36" s="7" t="s">
        <v>166</v>
      </c>
      <c r="C36" s="11" t="s">
        <v>224</v>
      </c>
      <c r="D36" s="12" t="s">
        <v>176</v>
      </c>
      <c r="E36" s="7">
        <v>0.44</v>
      </c>
      <c r="F36" s="7"/>
      <c r="G36" s="16" t="s">
        <v>225</v>
      </c>
      <c r="H36" s="7"/>
      <c r="J36" s="10" t="s">
        <v>228</v>
      </c>
      <c r="K36" s="7" t="s">
        <v>166</v>
      </c>
      <c r="L36" s="11" t="s">
        <v>224</v>
      </c>
      <c r="M36" s="12" t="s">
        <v>176</v>
      </c>
      <c r="N36" s="7">
        <v>0.44</v>
      </c>
      <c r="O36" s="7">
        <v>0.44</v>
      </c>
      <c r="P36" s="7"/>
      <c r="Q36" s="16" t="s">
        <v>225</v>
      </c>
      <c r="R36" s="7"/>
      <c r="S36" s="7"/>
      <c r="W36" s="10" t="s">
        <v>229</v>
      </c>
      <c r="X36" s="7" t="s">
        <v>166</v>
      </c>
      <c r="Y36" s="11" t="s">
        <v>224</v>
      </c>
      <c r="Z36" s="12" t="s">
        <v>176</v>
      </c>
      <c r="AA36" s="46">
        <v>0.44</v>
      </c>
      <c r="AB36" s="7"/>
      <c r="AC36" s="16" t="s">
        <v>225</v>
      </c>
      <c r="AD36" s="7"/>
      <c r="AF36" s="10" t="s">
        <v>230</v>
      </c>
      <c r="AG36" s="7" t="s">
        <v>166</v>
      </c>
      <c r="AH36" s="11" t="s">
        <v>224</v>
      </c>
      <c r="AI36" s="12" t="s">
        <v>176</v>
      </c>
      <c r="AJ36" s="46">
        <v>0.44</v>
      </c>
      <c r="AK36" s="46">
        <f t="shared" ref="AK36:AK50" si="0">AJ36</f>
        <v>0.44</v>
      </c>
      <c r="AL36" s="46">
        <f t="shared" ref="AL36:AL50" si="1">AK36</f>
        <v>0.44</v>
      </c>
      <c r="AM36" s="7"/>
      <c r="AN36" s="16" t="s">
        <v>225</v>
      </c>
      <c r="AO36" s="7"/>
    </row>
    <row r="37" spans="1:41" ht="14.5">
      <c r="A37" s="10" t="s">
        <v>72</v>
      </c>
      <c r="B37" s="7" t="s">
        <v>166</v>
      </c>
      <c r="C37" s="11" t="s">
        <v>224</v>
      </c>
      <c r="D37" s="12" t="s">
        <v>176</v>
      </c>
      <c r="E37" s="7">
        <v>0.45</v>
      </c>
      <c r="F37" s="7"/>
      <c r="G37" s="16" t="s">
        <v>225</v>
      </c>
      <c r="H37" s="7"/>
      <c r="J37" s="10" t="s">
        <v>231</v>
      </c>
      <c r="K37" s="7" t="s">
        <v>166</v>
      </c>
      <c r="L37" s="11" t="s">
        <v>224</v>
      </c>
      <c r="M37" s="12" t="s">
        <v>176</v>
      </c>
      <c r="N37" s="7">
        <v>0.45</v>
      </c>
      <c r="O37" s="7">
        <v>0.45</v>
      </c>
      <c r="P37" s="7"/>
      <c r="Q37" s="16" t="s">
        <v>225</v>
      </c>
      <c r="R37" s="7"/>
      <c r="S37" s="7"/>
      <c r="W37" s="10" t="s">
        <v>232</v>
      </c>
      <c r="X37" s="7" t="s">
        <v>166</v>
      </c>
      <c r="Y37" s="11" t="s">
        <v>224</v>
      </c>
      <c r="Z37" s="12" t="s">
        <v>176</v>
      </c>
      <c r="AA37" s="46">
        <v>0.45</v>
      </c>
      <c r="AB37" s="7"/>
      <c r="AC37" s="16" t="s">
        <v>225</v>
      </c>
      <c r="AD37" s="7"/>
      <c r="AF37" s="10" t="s">
        <v>76</v>
      </c>
      <c r="AG37" s="7" t="s">
        <v>166</v>
      </c>
      <c r="AH37" s="11" t="s">
        <v>224</v>
      </c>
      <c r="AI37" s="12" t="s">
        <v>176</v>
      </c>
      <c r="AJ37" s="46">
        <v>0.45</v>
      </c>
      <c r="AK37" s="46">
        <f t="shared" si="0"/>
        <v>0.45</v>
      </c>
      <c r="AL37" s="46">
        <f t="shared" si="1"/>
        <v>0.45</v>
      </c>
      <c r="AM37" s="7"/>
      <c r="AN37" s="16" t="s">
        <v>225</v>
      </c>
      <c r="AO37" s="7"/>
    </row>
    <row r="38" spans="1:41" ht="14.5">
      <c r="A38" s="10" t="s">
        <v>233</v>
      </c>
      <c r="B38" s="7" t="s">
        <v>166</v>
      </c>
      <c r="C38" s="11" t="s">
        <v>224</v>
      </c>
      <c r="D38" s="12" t="s">
        <v>176</v>
      </c>
      <c r="E38" s="7">
        <v>0.36</v>
      </c>
      <c r="F38" s="7"/>
      <c r="G38" s="16" t="s">
        <v>225</v>
      </c>
      <c r="H38" s="7"/>
      <c r="J38" s="10" t="s">
        <v>84</v>
      </c>
      <c r="K38" s="7" t="s">
        <v>166</v>
      </c>
      <c r="L38" s="11" t="s">
        <v>224</v>
      </c>
      <c r="M38" s="12" t="s">
        <v>176</v>
      </c>
      <c r="N38" s="7">
        <v>0.36</v>
      </c>
      <c r="O38" s="7">
        <v>0.36</v>
      </c>
      <c r="P38" s="7"/>
      <c r="Q38" s="16" t="s">
        <v>225</v>
      </c>
      <c r="R38" s="7"/>
      <c r="S38" s="7"/>
      <c r="W38" s="10" t="s">
        <v>62</v>
      </c>
      <c r="X38" s="7" t="s">
        <v>166</v>
      </c>
      <c r="Y38" s="11" t="s">
        <v>224</v>
      </c>
      <c r="Z38" s="12" t="s">
        <v>176</v>
      </c>
      <c r="AA38" s="46">
        <v>0.36</v>
      </c>
      <c r="AB38" s="7"/>
      <c r="AC38" s="16" t="s">
        <v>225</v>
      </c>
      <c r="AD38" s="7"/>
      <c r="AF38" s="10" t="s">
        <v>234</v>
      </c>
      <c r="AG38" s="7" t="s">
        <v>166</v>
      </c>
      <c r="AH38" s="11" t="s">
        <v>224</v>
      </c>
      <c r="AI38" s="12" t="s">
        <v>176</v>
      </c>
      <c r="AJ38" s="46">
        <v>0.36</v>
      </c>
      <c r="AK38" s="46">
        <f t="shared" si="0"/>
        <v>0.36</v>
      </c>
      <c r="AL38" s="46">
        <f t="shared" si="1"/>
        <v>0.36</v>
      </c>
      <c r="AM38" s="7"/>
      <c r="AN38" s="16" t="s">
        <v>225</v>
      </c>
      <c r="AO38" s="7"/>
    </row>
    <row r="39" spans="1:41" ht="25">
      <c r="A39" s="10" t="s">
        <v>235</v>
      </c>
      <c r="B39" s="7" t="s">
        <v>166</v>
      </c>
      <c r="C39" s="11" t="s">
        <v>224</v>
      </c>
      <c r="D39" s="12" t="s">
        <v>176</v>
      </c>
      <c r="E39" s="7">
        <v>0.33</v>
      </c>
      <c r="F39" s="7"/>
      <c r="G39" s="16" t="s">
        <v>225</v>
      </c>
      <c r="H39" s="7"/>
      <c r="J39" s="10" t="s">
        <v>236</v>
      </c>
      <c r="K39" s="7" t="s">
        <v>166</v>
      </c>
      <c r="L39" s="11" t="s">
        <v>224</v>
      </c>
      <c r="M39" s="12" t="s">
        <v>176</v>
      </c>
      <c r="N39" s="7">
        <v>0.33</v>
      </c>
      <c r="O39" s="7">
        <v>0.33</v>
      </c>
      <c r="P39" s="7"/>
      <c r="Q39" s="16" t="s">
        <v>225</v>
      </c>
      <c r="R39" s="7"/>
      <c r="S39" s="7"/>
      <c r="W39" s="10" t="s">
        <v>237</v>
      </c>
      <c r="X39" s="7" t="s">
        <v>166</v>
      </c>
      <c r="Y39" s="11" t="s">
        <v>224</v>
      </c>
      <c r="Z39" s="12" t="s">
        <v>176</v>
      </c>
      <c r="AA39" s="46">
        <v>0.33</v>
      </c>
      <c r="AB39" s="7"/>
      <c r="AC39" s="16" t="s">
        <v>225</v>
      </c>
      <c r="AD39" s="7"/>
      <c r="AF39" s="10" t="s">
        <v>237</v>
      </c>
      <c r="AG39" s="7" t="s">
        <v>166</v>
      </c>
      <c r="AH39" s="11" t="s">
        <v>224</v>
      </c>
      <c r="AI39" s="12" t="s">
        <v>176</v>
      </c>
      <c r="AJ39" s="46">
        <v>0.33</v>
      </c>
      <c r="AK39" s="46">
        <f t="shared" si="0"/>
        <v>0.33</v>
      </c>
      <c r="AL39" s="46">
        <f t="shared" si="1"/>
        <v>0.33</v>
      </c>
      <c r="AM39" s="7"/>
      <c r="AN39" s="16" t="s">
        <v>225</v>
      </c>
      <c r="AO39" s="7"/>
    </row>
    <row r="40" spans="1:41" ht="25">
      <c r="A40" s="10" t="s">
        <v>238</v>
      </c>
      <c r="B40" s="7" t="s">
        <v>166</v>
      </c>
      <c r="C40" s="11" t="s">
        <v>224</v>
      </c>
      <c r="D40" s="12" t="s">
        <v>176</v>
      </c>
      <c r="E40" s="7">
        <v>0.36</v>
      </c>
      <c r="F40" s="7"/>
      <c r="G40" s="16" t="s">
        <v>225</v>
      </c>
      <c r="H40" s="7"/>
      <c r="J40" s="10" t="s">
        <v>238</v>
      </c>
      <c r="K40" s="7" t="s">
        <v>166</v>
      </c>
      <c r="L40" s="11" t="s">
        <v>224</v>
      </c>
      <c r="M40" s="12" t="s">
        <v>176</v>
      </c>
      <c r="N40" s="7">
        <v>0.36</v>
      </c>
      <c r="O40" s="7">
        <v>0.36</v>
      </c>
      <c r="P40" s="7"/>
      <c r="Q40" s="16" t="s">
        <v>225</v>
      </c>
      <c r="R40" s="7"/>
      <c r="S40" s="7"/>
      <c r="W40" s="10" t="s">
        <v>239</v>
      </c>
      <c r="X40" s="7" t="s">
        <v>166</v>
      </c>
      <c r="Y40" s="11" t="s">
        <v>224</v>
      </c>
      <c r="Z40" s="12" t="s">
        <v>176</v>
      </c>
      <c r="AA40" s="46">
        <v>0.36</v>
      </c>
      <c r="AB40" s="7"/>
      <c r="AC40" s="16" t="s">
        <v>225</v>
      </c>
      <c r="AD40" s="7"/>
      <c r="AF40" s="10" t="s">
        <v>240</v>
      </c>
      <c r="AG40" s="7" t="s">
        <v>166</v>
      </c>
      <c r="AH40" s="11" t="s">
        <v>224</v>
      </c>
      <c r="AI40" s="12" t="s">
        <v>176</v>
      </c>
      <c r="AJ40" s="46">
        <v>0.36</v>
      </c>
      <c r="AK40" s="46">
        <f t="shared" si="0"/>
        <v>0.36</v>
      </c>
      <c r="AL40" s="46">
        <f t="shared" si="1"/>
        <v>0.36</v>
      </c>
      <c r="AM40" s="7"/>
      <c r="AN40" s="16" t="s">
        <v>225</v>
      </c>
      <c r="AO40" s="7"/>
    </row>
    <row r="41" spans="1:41" ht="14.5">
      <c r="A41" s="10" t="s">
        <v>24</v>
      </c>
      <c r="B41" s="7" t="s">
        <v>166</v>
      </c>
      <c r="C41" s="11" t="s">
        <v>224</v>
      </c>
      <c r="D41" s="12" t="s">
        <v>176</v>
      </c>
      <c r="E41" s="7">
        <v>0.42</v>
      </c>
      <c r="F41" s="7"/>
      <c r="G41" s="16" t="s">
        <v>225</v>
      </c>
      <c r="H41" s="7"/>
      <c r="J41" s="10" t="s">
        <v>241</v>
      </c>
      <c r="K41" s="7" t="s">
        <v>166</v>
      </c>
      <c r="L41" s="11" t="s">
        <v>224</v>
      </c>
      <c r="M41" s="12" t="s">
        <v>176</v>
      </c>
      <c r="N41" s="7">
        <v>0.42</v>
      </c>
      <c r="O41" s="7">
        <v>0.42</v>
      </c>
      <c r="P41" s="7"/>
      <c r="Q41" s="16" t="s">
        <v>225</v>
      </c>
      <c r="R41" s="7"/>
      <c r="S41" s="7"/>
      <c r="W41" s="10" t="s">
        <v>242</v>
      </c>
      <c r="X41" s="7" t="s">
        <v>166</v>
      </c>
      <c r="Y41" s="11" t="s">
        <v>224</v>
      </c>
      <c r="Z41" s="12" t="s">
        <v>176</v>
      </c>
      <c r="AA41" s="46">
        <v>0.42</v>
      </c>
      <c r="AB41" s="7"/>
      <c r="AC41" s="16" t="s">
        <v>225</v>
      </c>
      <c r="AD41" s="7"/>
      <c r="AF41" s="10" t="s">
        <v>28</v>
      </c>
      <c r="AG41" s="7" t="s">
        <v>166</v>
      </c>
      <c r="AH41" s="11" t="s">
        <v>224</v>
      </c>
      <c r="AI41" s="12" t="s">
        <v>176</v>
      </c>
      <c r="AJ41" s="46">
        <v>0.42</v>
      </c>
      <c r="AK41" s="46">
        <f t="shared" si="0"/>
        <v>0.42</v>
      </c>
      <c r="AL41" s="46">
        <f t="shared" si="1"/>
        <v>0.42</v>
      </c>
      <c r="AM41" s="7"/>
      <c r="AN41" s="16" t="s">
        <v>225</v>
      </c>
      <c r="AO41" s="7"/>
    </row>
    <row r="42" spans="1:41" ht="14.5">
      <c r="A42" s="10" t="s">
        <v>243</v>
      </c>
      <c r="B42" s="7" t="s">
        <v>166</v>
      </c>
      <c r="C42" s="11" t="s">
        <v>224</v>
      </c>
      <c r="D42" s="12" t="s">
        <v>176</v>
      </c>
      <c r="E42" s="7">
        <v>0.31</v>
      </c>
      <c r="F42" s="7"/>
      <c r="G42" s="16" t="s">
        <v>225</v>
      </c>
      <c r="H42" s="7"/>
      <c r="J42" s="10" t="s">
        <v>36</v>
      </c>
      <c r="K42" s="7" t="s">
        <v>166</v>
      </c>
      <c r="L42" s="11" t="s">
        <v>224</v>
      </c>
      <c r="M42" s="12" t="s">
        <v>176</v>
      </c>
      <c r="N42" s="7">
        <v>0.31</v>
      </c>
      <c r="O42" s="7">
        <v>0.31</v>
      </c>
      <c r="P42" s="7"/>
      <c r="Q42" s="16" t="s">
        <v>225</v>
      </c>
      <c r="R42" s="7"/>
      <c r="S42" s="7"/>
      <c r="W42" s="10" t="s">
        <v>11</v>
      </c>
      <c r="X42" s="7" t="s">
        <v>166</v>
      </c>
      <c r="Y42" s="11" t="s">
        <v>224</v>
      </c>
      <c r="Z42" s="12" t="s">
        <v>176</v>
      </c>
      <c r="AA42" s="46">
        <v>0.31</v>
      </c>
      <c r="AB42" s="7"/>
      <c r="AC42" s="16" t="s">
        <v>225</v>
      </c>
      <c r="AD42" s="7"/>
      <c r="AF42" s="10" t="s">
        <v>244</v>
      </c>
      <c r="AG42" s="7" t="s">
        <v>166</v>
      </c>
      <c r="AH42" s="11" t="s">
        <v>224</v>
      </c>
      <c r="AI42" s="12" t="s">
        <v>176</v>
      </c>
      <c r="AJ42" s="46">
        <v>0.31</v>
      </c>
      <c r="AK42" s="46">
        <f t="shared" si="0"/>
        <v>0.31</v>
      </c>
      <c r="AL42" s="46">
        <f t="shared" si="1"/>
        <v>0.31</v>
      </c>
      <c r="AM42" s="7"/>
      <c r="AN42" s="16" t="s">
        <v>225</v>
      </c>
      <c r="AO42" s="7"/>
    </row>
    <row r="43" spans="1:41" ht="25">
      <c r="A43" s="10" t="s">
        <v>245</v>
      </c>
      <c r="B43" s="7" t="s">
        <v>166</v>
      </c>
      <c r="C43" s="11" t="s">
        <v>224</v>
      </c>
      <c r="D43" s="12" t="s">
        <v>176</v>
      </c>
      <c r="E43" s="7">
        <v>0.31</v>
      </c>
      <c r="F43" s="7"/>
      <c r="G43" s="16" t="s">
        <v>225</v>
      </c>
      <c r="H43" s="7"/>
      <c r="J43" s="10" t="s">
        <v>246</v>
      </c>
      <c r="K43" s="7" t="s">
        <v>166</v>
      </c>
      <c r="L43" s="11" t="s">
        <v>224</v>
      </c>
      <c r="M43" s="12" t="s">
        <v>176</v>
      </c>
      <c r="N43" s="7">
        <v>0.31</v>
      </c>
      <c r="O43" s="7">
        <v>0.31</v>
      </c>
      <c r="P43" s="7"/>
      <c r="Q43" s="16" t="s">
        <v>225</v>
      </c>
      <c r="R43" s="7"/>
      <c r="S43" s="7"/>
      <c r="W43" s="10" t="s">
        <v>247</v>
      </c>
      <c r="X43" s="7" t="s">
        <v>166</v>
      </c>
      <c r="Y43" s="11" t="s">
        <v>224</v>
      </c>
      <c r="Z43" s="12" t="s">
        <v>176</v>
      </c>
      <c r="AA43" s="46">
        <v>0.31</v>
      </c>
      <c r="AB43" s="7"/>
      <c r="AC43" s="16" t="s">
        <v>225</v>
      </c>
      <c r="AD43" s="7"/>
      <c r="AF43" s="10" t="s">
        <v>247</v>
      </c>
      <c r="AG43" s="7" t="s">
        <v>166</v>
      </c>
      <c r="AH43" s="11" t="s">
        <v>224</v>
      </c>
      <c r="AI43" s="12" t="s">
        <v>176</v>
      </c>
      <c r="AJ43" s="46">
        <v>0.31</v>
      </c>
      <c r="AK43" s="46">
        <f t="shared" si="0"/>
        <v>0.31</v>
      </c>
      <c r="AL43" s="46">
        <f t="shared" si="1"/>
        <v>0.31</v>
      </c>
      <c r="AM43" s="7"/>
      <c r="AN43" s="16" t="s">
        <v>225</v>
      </c>
      <c r="AO43" s="7"/>
    </row>
    <row r="44" spans="1:41" ht="25">
      <c r="A44" s="10" t="s">
        <v>248</v>
      </c>
      <c r="B44" s="7" t="s">
        <v>166</v>
      </c>
      <c r="C44" s="11" t="s">
        <v>224</v>
      </c>
      <c r="D44" s="12" t="s">
        <v>176</v>
      </c>
      <c r="E44" s="7">
        <v>0.36</v>
      </c>
      <c r="F44" s="7"/>
      <c r="G44" s="16" t="s">
        <v>225</v>
      </c>
      <c r="H44" s="7"/>
      <c r="J44" s="10" t="s">
        <v>248</v>
      </c>
      <c r="K44" s="7" t="s">
        <v>166</v>
      </c>
      <c r="L44" s="11" t="s">
        <v>224</v>
      </c>
      <c r="M44" s="12" t="s">
        <v>176</v>
      </c>
      <c r="N44" s="7">
        <v>0.36</v>
      </c>
      <c r="O44" s="7">
        <v>0.36</v>
      </c>
      <c r="P44" s="7"/>
      <c r="Q44" s="16" t="s">
        <v>225</v>
      </c>
      <c r="R44" s="7"/>
      <c r="S44" s="7"/>
      <c r="W44" s="10" t="s">
        <v>249</v>
      </c>
      <c r="X44" s="7" t="s">
        <v>166</v>
      </c>
      <c r="Y44" s="11" t="s">
        <v>224</v>
      </c>
      <c r="Z44" s="12" t="s">
        <v>176</v>
      </c>
      <c r="AA44" s="46">
        <v>0.36</v>
      </c>
      <c r="AB44" s="7"/>
      <c r="AC44" s="16" t="s">
        <v>225</v>
      </c>
      <c r="AD44" s="7"/>
      <c r="AF44" s="10" t="s">
        <v>250</v>
      </c>
      <c r="AG44" s="7" t="s">
        <v>166</v>
      </c>
      <c r="AH44" s="11" t="s">
        <v>224</v>
      </c>
      <c r="AI44" s="12" t="s">
        <v>176</v>
      </c>
      <c r="AJ44" s="46">
        <v>0.36</v>
      </c>
      <c r="AK44" s="46">
        <f t="shared" si="0"/>
        <v>0.36</v>
      </c>
      <c r="AL44" s="46">
        <f t="shared" si="1"/>
        <v>0.36</v>
      </c>
      <c r="AM44" s="7"/>
      <c r="AN44" s="16" t="s">
        <v>225</v>
      </c>
      <c r="AO44" s="7"/>
    </row>
    <row r="45" spans="1:41" ht="14.5">
      <c r="A45" s="10" t="s">
        <v>48</v>
      </c>
      <c r="B45" s="7" t="s">
        <v>166</v>
      </c>
      <c r="C45" s="11" t="s">
        <v>224</v>
      </c>
      <c r="D45" s="12" t="s">
        <v>176</v>
      </c>
      <c r="E45" s="7">
        <v>0.41</v>
      </c>
      <c r="F45" s="7"/>
      <c r="G45" s="16" t="s">
        <v>225</v>
      </c>
      <c r="H45" s="7"/>
      <c r="J45" s="10" t="s">
        <v>251</v>
      </c>
      <c r="K45" s="7" t="s">
        <v>166</v>
      </c>
      <c r="L45" s="11" t="s">
        <v>224</v>
      </c>
      <c r="M45" s="12" t="s">
        <v>176</v>
      </c>
      <c r="N45" s="7">
        <v>0.41</v>
      </c>
      <c r="O45" s="7">
        <v>0.41</v>
      </c>
      <c r="P45" s="7"/>
      <c r="Q45" s="16" t="s">
        <v>225</v>
      </c>
      <c r="R45" s="7"/>
      <c r="S45" s="7"/>
      <c r="W45" s="10" t="s">
        <v>252</v>
      </c>
      <c r="X45" s="7" t="s">
        <v>166</v>
      </c>
      <c r="Y45" s="11" t="s">
        <v>224</v>
      </c>
      <c r="Z45" s="12" t="s">
        <v>176</v>
      </c>
      <c r="AA45" s="46">
        <v>0.41</v>
      </c>
      <c r="AB45" s="7"/>
      <c r="AC45" s="16" t="s">
        <v>225</v>
      </c>
      <c r="AD45" s="7"/>
      <c r="AF45" s="10" t="s">
        <v>52</v>
      </c>
      <c r="AG45" s="7" t="s">
        <v>166</v>
      </c>
      <c r="AH45" s="11" t="s">
        <v>224</v>
      </c>
      <c r="AI45" s="12" t="s">
        <v>176</v>
      </c>
      <c r="AJ45" s="46">
        <v>0.41</v>
      </c>
      <c r="AK45" s="46">
        <f t="shared" si="0"/>
        <v>0.41</v>
      </c>
      <c r="AL45" s="46">
        <f t="shared" si="1"/>
        <v>0.41</v>
      </c>
      <c r="AM45" s="7"/>
      <c r="AN45" s="16" t="s">
        <v>225</v>
      </c>
      <c r="AO45" s="7"/>
    </row>
    <row r="46" spans="1:41" ht="14.5">
      <c r="A46" s="10" t="s">
        <v>253</v>
      </c>
      <c r="B46" s="7" t="s">
        <v>166</v>
      </c>
      <c r="C46" s="11" t="s">
        <v>224</v>
      </c>
      <c r="D46" s="12" t="s">
        <v>176</v>
      </c>
      <c r="E46" s="7">
        <v>0.28999999999999998</v>
      </c>
      <c r="F46" s="7"/>
      <c r="G46" s="16" t="s">
        <v>225</v>
      </c>
      <c r="H46" s="7"/>
      <c r="J46" s="10" t="s">
        <v>60</v>
      </c>
      <c r="K46" s="7" t="s">
        <v>166</v>
      </c>
      <c r="L46" s="11" t="s">
        <v>224</v>
      </c>
      <c r="M46" s="12" t="s">
        <v>176</v>
      </c>
      <c r="N46" s="7">
        <v>0.28999999999999998</v>
      </c>
      <c r="O46" s="7">
        <v>0.28999999999999998</v>
      </c>
      <c r="P46" s="7"/>
      <c r="Q46" s="16" t="s">
        <v>225</v>
      </c>
      <c r="R46" s="7"/>
      <c r="S46" s="7"/>
      <c r="W46" s="10" t="s">
        <v>38</v>
      </c>
      <c r="X46" s="7" t="s">
        <v>166</v>
      </c>
      <c r="Y46" s="11" t="s">
        <v>224</v>
      </c>
      <c r="Z46" s="12" t="s">
        <v>176</v>
      </c>
      <c r="AA46" s="46">
        <v>0.28999999999999998</v>
      </c>
      <c r="AB46" s="7"/>
      <c r="AC46" s="16" t="s">
        <v>225</v>
      </c>
      <c r="AD46" s="7"/>
      <c r="AF46" s="10" t="s">
        <v>254</v>
      </c>
      <c r="AG46" s="7" t="s">
        <v>166</v>
      </c>
      <c r="AH46" s="11" t="s">
        <v>224</v>
      </c>
      <c r="AI46" s="12" t="s">
        <v>176</v>
      </c>
      <c r="AJ46" s="46">
        <v>0.28999999999999998</v>
      </c>
      <c r="AK46" s="46">
        <f t="shared" si="0"/>
        <v>0.28999999999999998</v>
      </c>
      <c r="AL46" s="46">
        <f t="shared" si="1"/>
        <v>0.28999999999999998</v>
      </c>
      <c r="AM46" s="7"/>
      <c r="AN46" s="16" t="s">
        <v>225</v>
      </c>
      <c r="AO46" s="7"/>
    </row>
    <row r="47" spans="1:41" ht="25">
      <c r="A47" s="10" t="s">
        <v>255</v>
      </c>
      <c r="B47" s="7" t="s">
        <v>166</v>
      </c>
      <c r="C47" s="11" t="s">
        <v>224</v>
      </c>
      <c r="D47" s="12" t="s">
        <v>176</v>
      </c>
      <c r="E47" s="7">
        <v>0.39</v>
      </c>
      <c r="F47" s="7"/>
      <c r="G47" s="16" t="s">
        <v>225</v>
      </c>
      <c r="H47" s="7"/>
      <c r="J47" s="10" t="s">
        <v>256</v>
      </c>
      <c r="K47" s="7" t="s">
        <v>166</v>
      </c>
      <c r="L47" s="11" t="s">
        <v>224</v>
      </c>
      <c r="M47" s="12" t="s">
        <v>176</v>
      </c>
      <c r="N47" s="7">
        <v>0.39</v>
      </c>
      <c r="O47" s="7">
        <v>0.39</v>
      </c>
      <c r="P47" s="7"/>
      <c r="Q47" s="16" t="s">
        <v>225</v>
      </c>
      <c r="R47" s="7"/>
      <c r="S47" s="7"/>
      <c r="W47" s="10" t="s">
        <v>257</v>
      </c>
      <c r="X47" s="7" t="s">
        <v>166</v>
      </c>
      <c r="Y47" s="11" t="s">
        <v>224</v>
      </c>
      <c r="Z47" s="12" t="s">
        <v>176</v>
      </c>
      <c r="AA47" s="46">
        <v>0.39</v>
      </c>
      <c r="AB47" s="7"/>
      <c r="AC47" s="16" t="s">
        <v>225</v>
      </c>
      <c r="AD47" s="7"/>
      <c r="AF47" s="10" t="s">
        <v>257</v>
      </c>
      <c r="AG47" s="7" t="s">
        <v>166</v>
      </c>
      <c r="AH47" s="11" t="s">
        <v>224</v>
      </c>
      <c r="AI47" s="12" t="s">
        <v>176</v>
      </c>
      <c r="AJ47" s="46">
        <v>0.39</v>
      </c>
      <c r="AK47" s="46">
        <f t="shared" si="0"/>
        <v>0.39</v>
      </c>
      <c r="AL47" s="46">
        <f t="shared" si="1"/>
        <v>0.39</v>
      </c>
      <c r="AM47" s="7"/>
      <c r="AN47" s="16" t="s">
        <v>225</v>
      </c>
      <c r="AO47" s="7"/>
    </row>
    <row r="48" spans="1:41" ht="25">
      <c r="A48" s="10" t="s">
        <v>258</v>
      </c>
      <c r="B48" s="7" t="s">
        <v>166</v>
      </c>
      <c r="C48" s="11" t="s">
        <v>224</v>
      </c>
      <c r="D48" s="12" t="s">
        <v>176</v>
      </c>
      <c r="E48" s="7">
        <v>0.41</v>
      </c>
      <c r="F48" s="7"/>
      <c r="G48" s="16" t="s">
        <v>225</v>
      </c>
      <c r="H48" s="7"/>
      <c r="J48" s="10" t="s">
        <v>258</v>
      </c>
      <c r="K48" s="7" t="s">
        <v>166</v>
      </c>
      <c r="L48" s="11" t="s">
        <v>224</v>
      </c>
      <c r="M48" s="12" t="s">
        <v>176</v>
      </c>
      <c r="N48" s="7">
        <v>0.41</v>
      </c>
      <c r="O48" s="7">
        <v>0.41</v>
      </c>
      <c r="P48" s="7"/>
      <c r="Q48" s="16" t="s">
        <v>225</v>
      </c>
      <c r="R48" s="7"/>
      <c r="S48" s="7"/>
      <c r="W48" s="10" t="s">
        <v>259</v>
      </c>
      <c r="X48" s="7" t="s">
        <v>166</v>
      </c>
      <c r="Y48" s="11" t="s">
        <v>224</v>
      </c>
      <c r="Z48" s="12" t="s">
        <v>176</v>
      </c>
      <c r="AA48" s="46">
        <v>0.41</v>
      </c>
      <c r="AB48" s="7"/>
      <c r="AC48" s="16" t="s">
        <v>225</v>
      </c>
      <c r="AD48" s="7"/>
      <c r="AF48" s="10" t="s">
        <v>260</v>
      </c>
      <c r="AG48" s="7" t="s">
        <v>166</v>
      </c>
      <c r="AH48" s="11" t="s">
        <v>224</v>
      </c>
      <c r="AI48" s="12" t="s">
        <v>176</v>
      </c>
      <c r="AJ48" s="46">
        <v>0.41</v>
      </c>
      <c r="AK48" s="46">
        <f t="shared" si="0"/>
        <v>0.41</v>
      </c>
      <c r="AL48" s="46">
        <f t="shared" si="1"/>
        <v>0.41</v>
      </c>
      <c r="AM48" s="7"/>
      <c r="AN48" s="16" t="s">
        <v>225</v>
      </c>
      <c r="AO48" s="7"/>
    </row>
    <row r="49" spans="1:41" ht="14.5">
      <c r="A49" s="10" t="s">
        <v>96</v>
      </c>
      <c r="B49" s="7" t="s">
        <v>166</v>
      </c>
      <c r="C49" s="11" t="s">
        <v>224</v>
      </c>
      <c r="D49" s="12" t="s">
        <v>176</v>
      </c>
      <c r="E49" s="7">
        <v>0.42</v>
      </c>
      <c r="F49" s="7"/>
      <c r="G49" s="16" t="s">
        <v>225</v>
      </c>
      <c r="H49" s="7"/>
      <c r="J49" s="10" t="s">
        <v>261</v>
      </c>
      <c r="K49" s="7" t="s">
        <v>166</v>
      </c>
      <c r="L49" s="11" t="s">
        <v>224</v>
      </c>
      <c r="M49" s="12" t="s">
        <v>176</v>
      </c>
      <c r="N49" s="7">
        <v>0.42</v>
      </c>
      <c r="O49" s="7">
        <v>0.42</v>
      </c>
      <c r="P49" s="7"/>
      <c r="Q49" s="16" t="s">
        <v>225</v>
      </c>
      <c r="R49" s="7"/>
      <c r="S49" s="7"/>
      <c r="W49" s="10" t="s">
        <v>262</v>
      </c>
      <c r="X49" s="7" t="s">
        <v>166</v>
      </c>
      <c r="Y49" s="11" t="s">
        <v>224</v>
      </c>
      <c r="Z49" s="12" t="s">
        <v>176</v>
      </c>
      <c r="AA49" s="46">
        <v>0.42</v>
      </c>
      <c r="AB49" s="7"/>
      <c r="AC49" s="16" t="s">
        <v>225</v>
      </c>
      <c r="AD49" s="7"/>
      <c r="AF49" s="10" t="s">
        <v>100</v>
      </c>
      <c r="AG49" s="7" t="s">
        <v>166</v>
      </c>
      <c r="AH49" s="11" t="s">
        <v>224</v>
      </c>
      <c r="AI49" s="12" t="s">
        <v>176</v>
      </c>
      <c r="AJ49" s="46">
        <v>0.42</v>
      </c>
      <c r="AK49" s="46">
        <f t="shared" si="0"/>
        <v>0.42</v>
      </c>
      <c r="AL49" s="46">
        <f t="shared" si="1"/>
        <v>0.42</v>
      </c>
      <c r="AM49" s="7"/>
      <c r="AN49" s="16" t="s">
        <v>225</v>
      </c>
      <c r="AO49" s="7"/>
    </row>
    <row r="50" spans="1:41" ht="14.5">
      <c r="A50" s="10" t="s">
        <v>263</v>
      </c>
      <c r="B50" s="7" t="s">
        <v>166</v>
      </c>
      <c r="C50" s="11" t="s">
        <v>224</v>
      </c>
      <c r="D50" s="12" t="s">
        <v>176</v>
      </c>
      <c r="E50" s="7">
        <v>0.34</v>
      </c>
      <c r="F50" s="7"/>
      <c r="G50" s="16" t="s">
        <v>225</v>
      </c>
      <c r="H50" s="7"/>
      <c r="J50" s="10" t="s">
        <v>108</v>
      </c>
      <c r="K50" s="7" t="s">
        <v>166</v>
      </c>
      <c r="L50" s="11" t="s">
        <v>224</v>
      </c>
      <c r="M50" s="12" t="s">
        <v>176</v>
      </c>
      <c r="N50" s="7">
        <v>0.34</v>
      </c>
      <c r="O50" s="7">
        <v>0.34</v>
      </c>
      <c r="P50" s="7"/>
      <c r="Q50" s="16" t="s">
        <v>225</v>
      </c>
      <c r="R50" s="7"/>
      <c r="S50" s="7"/>
      <c r="W50" s="10" t="s">
        <v>86</v>
      </c>
      <c r="X50" s="7" t="s">
        <v>166</v>
      </c>
      <c r="Y50" s="11" t="s">
        <v>224</v>
      </c>
      <c r="Z50" s="12" t="s">
        <v>176</v>
      </c>
      <c r="AA50" s="46">
        <v>0.34</v>
      </c>
      <c r="AB50" s="7"/>
      <c r="AC50" s="16" t="s">
        <v>225</v>
      </c>
      <c r="AD50" s="7"/>
      <c r="AF50" s="10" t="s">
        <v>264</v>
      </c>
      <c r="AG50" s="7" t="s">
        <v>166</v>
      </c>
      <c r="AH50" s="11" t="s">
        <v>224</v>
      </c>
      <c r="AI50" s="12" t="s">
        <v>176</v>
      </c>
      <c r="AJ50" s="46">
        <v>0.34</v>
      </c>
      <c r="AK50" s="46">
        <f t="shared" si="0"/>
        <v>0.34</v>
      </c>
      <c r="AL50" s="46">
        <f t="shared" si="1"/>
        <v>0.34</v>
      </c>
      <c r="AM50" s="7"/>
      <c r="AN50" s="16" t="s">
        <v>225</v>
      </c>
      <c r="AO50" s="7"/>
    </row>
    <row r="51" spans="1:41">
      <c r="A51" s="17"/>
      <c r="B51" s="17"/>
      <c r="C51" s="17"/>
    </row>
    <row r="52" spans="1:41">
      <c r="A52" s="17"/>
      <c r="B52" s="17"/>
      <c r="C52" s="17"/>
    </row>
    <row r="53" spans="1:41">
      <c r="A53" s="17"/>
      <c r="B53" s="17"/>
      <c r="C53" s="17"/>
    </row>
    <row r="54" spans="1:41">
      <c r="A54" s="17"/>
      <c r="B54" s="17"/>
      <c r="C54" s="17"/>
    </row>
    <row r="55" spans="1:41">
      <c r="A55" s="17"/>
      <c r="B55" s="17"/>
      <c r="C55" s="17"/>
    </row>
    <row r="56" spans="1:41">
      <c r="A56" s="17"/>
      <c r="B56" s="17"/>
      <c r="C56" s="17"/>
    </row>
    <row r="57" spans="1:41">
      <c r="A57" s="17"/>
      <c r="B57" s="17"/>
      <c r="C57" s="17"/>
    </row>
    <row r="58" spans="1:41">
      <c r="A58" s="17"/>
      <c r="B58" s="17"/>
      <c r="C58" s="17"/>
    </row>
    <row r="59" spans="1:41" ht="50">
      <c r="A59" s="10" t="s">
        <v>265</v>
      </c>
      <c r="B59" s="10" t="s">
        <v>266</v>
      </c>
      <c r="C59" s="17"/>
      <c r="J59" s="10" t="s">
        <v>267</v>
      </c>
      <c r="K59" s="10" t="s">
        <v>268</v>
      </c>
      <c r="W59" s="10" t="s">
        <v>269</v>
      </c>
      <c r="X59" s="10" t="s">
        <v>270</v>
      </c>
      <c r="AF59" s="10" t="s">
        <v>271</v>
      </c>
      <c r="AG59" s="10" t="s">
        <v>272</v>
      </c>
    </row>
    <row r="60" spans="1:41" ht="137.5" customHeight="1">
      <c r="A60" s="10" t="s">
        <v>273</v>
      </c>
      <c r="B60" s="10" t="s">
        <v>274</v>
      </c>
      <c r="C60" s="17"/>
      <c r="J60" s="10" t="s">
        <v>275</v>
      </c>
      <c r="K60" s="10" t="s">
        <v>276</v>
      </c>
      <c r="W60" s="10" t="s">
        <v>277</v>
      </c>
      <c r="X60" s="10" t="s">
        <v>278</v>
      </c>
      <c r="AF60" s="10" t="s">
        <v>279</v>
      </c>
      <c r="AG60" s="10" t="s">
        <v>280</v>
      </c>
    </row>
    <row r="61" spans="1:41" ht="75" customHeight="1">
      <c r="A61" s="10" t="s">
        <v>281</v>
      </c>
      <c r="B61" s="10" t="s">
        <v>72</v>
      </c>
      <c r="C61" s="17"/>
      <c r="J61" s="10" t="s">
        <v>282</v>
      </c>
      <c r="K61" s="10" t="s">
        <v>283</v>
      </c>
      <c r="W61" s="10" t="s">
        <v>284</v>
      </c>
      <c r="X61" s="10" t="s">
        <v>285</v>
      </c>
      <c r="AF61" s="10" t="s">
        <v>286</v>
      </c>
      <c r="AG61" s="10" t="s">
        <v>76</v>
      </c>
    </row>
    <row r="62" spans="1:41" ht="25">
      <c r="A62" s="10" t="s">
        <v>287</v>
      </c>
      <c r="B62" s="10" t="s">
        <v>288</v>
      </c>
      <c r="C62" s="17"/>
      <c r="J62" s="10" t="s">
        <v>289</v>
      </c>
      <c r="K62" s="10" t="s">
        <v>84</v>
      </c>
      <c r="W62" s="10" t="s">
        <v>290</v>
      </c>
      <c r="X62" s="10" t="s">
        <v>62</v>
      </c>
      <c r="AF62" s="10" t="s">
        <v>291</v>
      </c>
      <c r="AG62" s="10" t="s">
        <v>292</v>
      </c>
    </row>
    <row r="63" spans="1:41" ht="50">
      <c r="A63" s="10" t="s">
        <v>293</v>
      </c>
      <c r="B63" s="10" t="s">
        <v>294</v>
      </c>
      <c r="C63" s="17"/>
      <c r="J63" s="10" t="s">
        <v>295</v>
      </c>
      <c r="K63" s="10" t="s">
        <v>296</v>
      </c>
      <c r="W63" s="10" t="s">
        <v>297</v>
      </c>
      <c r="X63" s="10" t="s">
        <v>298</v>
      </c>
      <c r="AF63" s="10" t="s">
        <v>299</v>
      </c>
      <c r="AG63" s="10" t="s">
        <v>300</v>
      </c>
    </row>
    <row r="64" spans="1:41" ht="137.5" customHeight="1">
      <c r="A64" s="10" t="s">
        <v>301</v>
      </c>
      <c r="B64" s="10" t="s">
        <v>302</v>
      </c>
      <c r="C64" s="17"/>
      <c r="J64" s="10" t="s">
        <v>303</v>
      </c>
      <c r="K64" s="10" t="s">
        <v>304</v>
      </c>
      <c r="W64" s="10" t="s">
        <v>305</v>
      </c>
      <c r="X64" s="10" t="s">
        <v>306</v>
      </c>
      <c r="AF64" s="10" t="s">
        <v>307</v>
      </c>
      <c r="AG64" s="10" t="s">
        <v>308</v>
      </c>
    </row>
    <row r="65" spans="1:33" ht="75" customHeight="1">
      <c r="A65" s="10" t="s">
        <v>309</v>
      </c>
      <c r="B65" s="10" t="s">
        <v>24</v>
      </c>
      <c r="C65" s="17"/>
      <c r="J65" s="10" t="s">
        <v>310</v>
      </c>
      <c r="K65" s="10" t="s">
        <v>311</v>
      </c>
      <c r="W65" s="10" t="s">
        <v>312</v>
      </c>
      <c r="X65" s="10" t="s">
        <v>313</v>
      </c>
      <c r="AF65" s="10" t="s">
        <v>314</v>
      </c>
      <c r="AG65" s="10" t="s">
        <v>28</v>
      </c>
    </row>
    <row r="66" spans="1:33" ht="25">
      <c r="A66" s="10" t="s">
        <v>315</v>
      </c>
      <c r="B66" s="10" t="s">
        <v>316</v>
      </c>
      <c r="C66" s="17"/>
      <c r="J66" s="10" t="s">
        <v>317</v>
      </c>
      <c r="K66" s="10" t="s">
        <v>36</v>
      </c>
      <c r="W66" s="10" t="s">
        <v>318</v>
      </c>
      <c r="X66" s="10" t="s">
        <v>11</v>
      </c>
      <c r="AF66" s="10" t="s">
        <v>319</v>
      </c>
      <c r="AG66" s="10" t="s">
        <v>320</v>
      </c>
    </row>
    <row r="67" spans="1:33" ht="50">
      <c r="A67" s="10" t="s">
        <v>321</v>
      </c>
      <c r="B67" s="10" t="s">
        <v>322</v>
      </c>
      <c r="C67" s="17"/>
      <c r="J67" s="10" t="s">
        <v>323</v>
      </c>
      <c r="K67" s="10" t="s">
        <v>324</v>
      </c>
      <c r="W67" s="10" t="s">
        <v>325</v>
      </c>
      <c r="X67" s="10" t="s">
        <v>326</v>
      </c>
      <c r="AF67" s="10" t="s">
        <v>327</v>
      </c>
      <c r="AG67" s="10" t="s">
        <v>328</v>
      </c>
    </row>
    <row r="68" spans="1:33" ht="137.5" customHeight="1">
      <c r="A68" s="10" t="s">
        <v>329</v>
      </c>
      <c r="B68" s="10" t="s">
        <v>330</v>
      </c>
      <c r="C68" s="17"/>
      <c r="J68" s="10" t="s">
        <v>331</v>
      </c>
      <c r="K68" s="10" t="s">
        <v>332</v>
      </c>
      <c r="W68" s="10" t="s">
        <v>333</v>
      </c>
      <c r="X68" s="10" t="s">
        <v>334</v>
      </c>
      <c r="AF68" s="10" t="s">
        <v>335</v>
      </c>
      <c r="AG68" s="10" t="s">
        <v>336</v>
      </c>
    </row>
    <row r="69" spans="1:33" ht="75" customHeight="1">
      <c r="A69" s="10" t="s">
        <v>337</v>
      </c>
      <c r="B69" s="10" t="s">
        <v>48</v>
      </c>
      <c r="J69" s="10" t="s">
        <v>338</v>
      </c>
      <c r="K69" s="10" t="s">
        <v>339</v>
      </c>
      <c r="W69" s="10" t="s">
        <v>340</v>
      </c>
      <c r="X69" s="10" t="s">
        <v>341</v>
      </c>
      <c r="AF69" s="10" t="s">
        <v>342</v>
      </c>
      <c r="AG69" s="10" t="s">
        <v>52</v>
      </c>
    </row>
    <row r="70" spans="1:33" ht="25">
      <c r="A70" s="10" t="s">
        <v>343</v>
      </c>
      <c r="B70" s="10" t="s">
        <v>344</v>
      </c>
      <c r="J70" s="10" t="s">
        <v>345</v>
      </c>
      <c r="K70" s="10" t="s">
        <v>60</v>
      </c>
      <c r="W70" s="10" t="s">
        <v>346</v>
      </c>
      <c r="X70" s="10" t="s">
        <v>38</v>
      </c>
      <c r="AF70" s="10" t="s">
        <v>347</v>
      </c>
      <c r="AG70" s="10" t="s">
        <v>348</v>
      </c>
    </row>
    <row r="71" spans="1:33" ht="50">
      <c r="A71" s="10" t="s">
        <v>349</v>
      </c>
      <c r="B71" s="10" t="s">
        <v>350</v>
      </c>
      <c r="J71" s="10" t="s">
        <v>351</v>
      </c>
      <c r="K71" s="10" t="s">
        <v>352</v>
      </c>
      <c r="W71" s="10" t="s">
        <v>353</v>
      </c>
      <c r="X71" s="10" t="s">
        <v>354</v>
      </c>
      <c r="AF71" s="10" t="s">
        <v>355</v>
      </c>
      <c r="AG71" s="10" t="s">
        <v>356</v>
      </c>
    </row>
    <row r="72" spans="1:33" ht="46.5" customHeight="1">
      <c r="A72" s="10" t="s">
        <v>357</v>
      </c>
      <c r="B72" s="10" t="s">
        <v>358</v>
      </c>
      <c r="J72" s="10" t="s">
        <v>359</v>
      </c>
      <c r="K72" s="10" t="s">
        <v>360</v>
      </c>
      <c r="W72" s="10" t="s">
        <v>361</v>
      </c>
      <c r="X72" s="10" t="s">
        <v>362</v>
      </c>
      <c r="AF72" s="10" t="s">
        <v>363</v>
      </c>
      <c r="AG72" s="10" t="s">
        <v>364</v>
      </c>
    </row>
    <row r="73" spans="1:33" ht="75" customHeight="1">
      <c r="A73" s="10" t="s">
        <v>365</v>
      </c>
      <c r="B73" s="10" t="s">
        <v>96</v>
      </c>
      <c r="J73" s="10" t="s">
        <v>366</v>
      </c>
      <c r="K73" s="10" t="s">
        <v>367</v>
      </c>
      <c r="W73" s="10" t="s">
        <v>368</v>
      </c>
      <c r="X73" s="10" t="s">
        <v>369</v>
      </c>
      <c r="AF73" s="10" t="s">
        <v>370</v>
      </c>
      <c r="AG73" s="10" t="s">
        <v>100</v>
      </c>
    </row>
    <row r="74" spans="1:33" ht="25">
      <c r="A74" s="10" t="s">
        <v>371</v>
      </c>
      <c r="B74" s="10" t="s">
        <v>372</v>
      </c>
      <c r="J74" s="10" t="s">
        <v>373</v>
      </c>
      <c r="K74" s="10" t="s">
        <v>108</v>
      </c>
      <c r="W74" s="10" t="s">
        <v>374</v>
      </c>
      <c r="X74" s="10" t="s">
        <v>86</v>
      </c>
      <c r="AF74" s="10" t="s">
        <v>375</v>
      </c>
      <c r="AG74" s="10" t="s">
        <v>376</v>
      </c>
    </row>
  </sheetData>
  <mergeCells count="1">
    <mergeCell ref="C19:I19"/>
  </mergeCell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68"/>
  <sheetViews>
    <sheetView zoomScale="44" zoomScaleNormal="44" workbookViewId="0">
      <selection activeCell="A33" sqref="A33"/>
    </sheetView>
  </sheetViews>
  <sheetFormatPr defaultColWidth="9" defaultRowHeight="12.5"/>
  <cols>
    <col min="1" max="1" width="21.36328125" customWidth="1"/>
    <col min="2" max="2" width="21" customWidth="1"/>
    <col min="3" max="3" width="83.36328125" customWidth="1"/>
    <col min="4" max="6" width="11.90625" customWidth="1"/>
    <col min="7" max="7" width="255.6328125" customWidth="1"/>
    <col min="8" max="9" width="11.9062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4.54296875" customWidth="1"/>
    <col min="25" max="25" width="8.7265625" customWidth="1"/>
    <col min="26" max="26" width="11" customWidth="1"/>
    <col min="27" max="27" width="4.54296875" customWidth="1"/>
    <col min="28" max="28" width="7.54296875" customWidth="1"/>
    <col min="31" max="31" width="16.54296875" customWidth="1"/>
    <col min="33" max="33" width="11.453125" customWidth="1"/>
  </cols>
  <sheetData>
    <row r="1" spans="1:56">
      <c r="C1" s="40"/>
      <c r="M1" s="21"/>
      <c r="N1" s="17"/>
      <c r="O1" s="17"/>
      <c r="P1" s="21"/>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row>
    <row r="2" spans="1:56">
      <c r="C2" s="40" t="s">
        <v>189</v>
      </c>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row>
    <row r="3" spans="1:56" ht="13">
      <c r="A3" s="43" t="s">
        <v>190</v>
      </c>
      <c r="M3" s="17"/>
      <c r="N3" s="17"/>
      <c r="O3" s="17"/>
      <c r="P3" s="17"/>
      <c r="Q3" s="17"/>
      <c r="R3" s="17"/>
      <c r="S3" s="17"/>
      <c r="T3" s="17"/>
      <c r="U3" s="17"/>
      <c r="V3" s="17"/>
      <c r="W3" s="17"/>
      <c r="X3" s="17"/>
      <c r="Y3" s="17"/>
      <c r="Z3" s="17"/>
      <c r="AA3" s="17"/>
      <c r="AB3" s="17"/>
      <c r="AC3" s="17"/>
      <c r="AD3" s="17"/>
      <c r="AE3" s="17"/>
      <c r="AF3" s="17"/>
      <c r="AG3" s="17"/>
      <c r="AH3" s="17"/>
      <c r="AI3" s="17"/>
      <c r="AJ3" s="17"/>
      <c r="AK3" s="17"/>
      <c r="AL3" s="56"/>
      <c r="AM3" s="17"/>
      <c r="AN3" s="17"/>
      <c r="AO3" s="17"/>
      <c r="AP3" s="17"/>
      <c r="AQ3" s="17"/>
      <c r="AR3" s="17"/>
      <c r="AS3" s="17"/>
      <c r="AT3" s="17"/>
      <c r="AU3" s="17"/>
      <c r="AV3" s="17"/>
      <c r="AW3" s="17"/>
      <c r="AX3" s="17"/>
      <c r="AY3" s="17"/>
      <c r="AZ3" s="17"/>
      <c r="BA3" s="17"/>
      <c r="BB3" s="17"/>
      <c r="BC3" s="17"/>
      <c r="BD3" s="17"/>
    </row>
    <row r="4" spans="1:56">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row>
    <row r="5" spans="1:56" ht="13">
      <c r="M5" s="17"/>
      <c r="N5" s="17"/>
      <c r="O5" s="17"/>
      <c r="P5" s="17"/>
      <c r="Q5" s="17"/>
      <c r="R5" s="17"/>
      <c r="S5" s="17"/>
      <c r="T5" s="17"/>
      <c r="U5" s="17"/>
      <c r="V5" s="17"/>
      <c r="W5" s="17"/>
      <c r="X5" s="17"/>
      <c r="Y5" s="17"/>
      <c r="Z5" s="17"/>
      <c r="AA5" s="17"/>
      <c r="AB5" s="17"/>
      <c r="AC5" s="17"/>
      <c r="AD5" s="17"/>
      <c r="AE5" s="17"/>
      <c r="AF5" s="17"/>
      <c r="AG5" s="17"/>
      <c r="AH5" s="17"/>
      <c r="AI5" s="17"/>
      <c r="AJ5" s="17"/>
      <c r="AK5" s="17"/>
      <c r="AL5" s="56"/>
      <c r="AM5" s="17"/>
      <c r="AN5" s="17"/>
      <c r="AO5" s="17"/>
      <c r="AP5" s="17"/>
      <c r="AQ5" s="17"/>
      <c r="AR5" s="17"/>
      <c r="AS5" s="17"/>
      <c r="AT5" s="17"/>
      <c r="AU5" s="17"/>
      <c r="AV5" s="17"/>
      <c r="AW5" s="17"/>
      <c r="AX5" s="17"/>
      <c r="AY5" s="17"/>
      <c r="AZ5" s="17"/>
      <c r="BA5" s="17"/>
      <c r="BB5" s="17"/>
      <c r="BC5" s="17"/>
      <c r="BD5" s="17"/>
    </row>
    <row r="6" spans="1:56" ht="13">
      <c r="M6" s="17"/>
      <c r="N6" s="17"/>
      <c r="O6" s="17"/>
      <c r="P6" s="17"/>
      <c r="Q6" s="17"/>
      <c r="R6" s="17"/>
      <c r="S6" s="17"/>
      <c r="T6" s="17"/>
      <c r="U6" s="17"/>
      <c r="V6" s="54"/>
      <c r="W6" s="17"/>
      <c r="X6" s="17"/>
      <c r="Y6" s="17"/>
      <c r="Z6" s="55"/>
      <c r="AA6" s="55"/>
      <c r="AB6" s="55"/>
      <c r="AC6" s="55"/>
      <c r="AD6" s="55"/>
      <c r="AE6" s="55"/>
      <c r="AF6" s="55"/>
      <c r="AG6" s="17"/>
      <c r="AH6" s="17"/>
      <c r="AI6" s="17"/>
      <c r="AJ6" s="17"/>
      <c r="AK6" s="17"/>
      <c r="AL6" s="17"/>
      <c r="AM6" s="17"/>
      <c r="AN6" s="17"/>
      <c r="AO6" s="17"/>
      <c r="AP6" s="17"/>
      <c r="AQ6" s="17"/>
      <c r="AR6" s="17"/>
      <c r="AS6" s="17"/>
      <c r="AT6" s="17"/>
      <c r="AU6" s="17"/>
      <c r="AV6" s="17"/>
      <c r="AW6" s="17"/>
      <c r="AX6" s="17"/>
      <c r="AY6" s="17"/>
      <c r="AZ6" s="17"/>
      <c r="BA6" s="17"/>
      <c r="BB6" s="17"/>
      <c r="BC6" s="17"/>
      <c r="BD6" s="17"/>
    </row>
    <row r="7" spans="1:56" ht="13">
      <c r="M7" s="17"/>
      <c r="N7" s="17"/>
      <c r="O7" s="17"/>
      <c r="P7" s="17"/>
      <c r="Q7" s="17"/>
      <c r="R7" s="17"/>
      <c r="S7" s="17"/>
      <c r="T7" s="17"/>
      <c r="U7" s="17"/>
      <c r="V7" s="54"/>
      <c r="W7" s="17"/>
      <c r="X7" s="17"/>
      <c r="Y7" s="17"/>
      <c r="Z7" s="55"/>
      <c r="AA7" s="55"/>
      <c r="AB7" s="55"/>
      <c r="AC7" s="55"/>
      <c r="AD7" s="55"/>
      <c r="AE7" s="55"/>
      <c r="AF7" s="55"/>
      <c r="AG7" s="17"/>
      <c r="AH7" s="17"/>
      <c r="AI7" s="17"/>
      <c r="AJ7" s="17"/>
      <c r="AK7" s="17"/>
      <c r="AL7" s="17"/>
      <c r="AM7" s="17"/>
      <c r="AN7" s="17"/>
      <c r="AO7" s="17"/>
      <c r="AP7" s="17"/>
      <c r="AQ7" s="17"/>
      <c r="AR7" s="17"/>
      <c r="AS7" s="17"/>
      <c r="AT7" s="17"/>
      <c r="AU7" s="17"/>
      <c r="AV7" s="17"/>
      <c r="AW7" s="17"/>
      <c r="AX7" s="17"/>
      <c r="AY7" s="17"/>
      <c r="AZ7" s="17"/>
      <c r="BA7" s="17"/>
      <c r="BB7" s="17"/>
      <c r="BC7" s="17"/>
      <c r="BD7" s="17"/>
    </row>
    <row r="8" spans="1:56" ht="13">
      <c r="M8" s="17"/>
      <c r="N8" s="17"/>
      <c r="O8" s="17"/>
      <c r="P8" s="17"/>
      <c r="Q8" s="17"/>
      <c r="R8" s="17"/>
      <c r="S8" s="17"/>
      <c r="T8" s="17"/>
      <c r="U8" s="17"/>
      <c r="V8" s="54"/>
      <c r="W8" s="17"/>
      <c r="X8" s="17"/>
      <c r="Y8" s="17"/>
      <c r="Z8" s="21"/>
      <c r="AA8" s="21"/>
      <c r="AB8" s="21"/>
      <c r="AC8" s="21"/>
      <c r="AD8" s="21"/>
      <c r="AE8" s="21"/>
      <c r="AF8" s="21"/>
      <c r="AG8" s="17"/>
      <c r="AH8" s="17"/>
      <c r="AI8" s="17"/>
      <c r="AJ8" s="17"/>
      <c r="AK8" s="17"/>
      <c r="AL8" s="17"/>
      <c r="AM8" s="17"/>
      <c r="AN8" s="17"/>
      <c r="AO8" s="17"/>
      <c r="AP8" s="17"/>
      <c r="AQ8" s="17"/>
      <c r="AR8" s="17"/>
      <c r="AS8" s="17"/>
      <c r="AT8" s="17"/>
      <c r="AU8" s="17"/>
      <c r="AV8" s="17"/>
      <c r="AW8" s="17"/>
      <c r="AX8" s="17"/>
      <c r="AY8" s="17"/>
      <c r="AZ8" s="17"/>
      <c r="BA8" s="17"/>
      <c r="BB8" s="17"/>
      <c r="BC8" s="17"/>
      <c r="BD8" s="17"/>
    </row>
    <row r="9" spans="1:56">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row>
    <row r="10" spans="1:56">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row>
    <row r="11" spans="1:56">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row>
    <row r="12" spans="1:56">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row>
    <row r="13" spans="1:56">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4.5">
      <c r="E14" s="44"/>
      <c r="F14" s="22"/>
      <c r="G14" s="22"/>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row>
    <row r="15" spans="1:56" ht="14.5">
      <c r="E15" s="44"/>
      <c r="F15" s="22"/>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row>
    <row r="16" spans="1:56" ht="14.5">
      <c r="A16" s="43" t="s">
        <v>191</v>
      </c>
      <c r="B16" t="s">
        <v>192</v>
      </c>
      <c r="G16" s="45" t="s">
        <v>193</v>
      </c>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row>
    <row r="17" spans="1:56">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row>
    <row r="18" spans="1:56">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row>
    <row r="19" spans="1:56">
      <c r="A19" t="s">
        <v>194</v>
      </c>
      <c r="B19" t="s">
        <v>195</v>
      </c>
      <c r="C19" s="78" t="s">
        <v>196</v>
      </c>
      <c r="D19" s="78"/>
      <c r="E19" s="78"/>
      <c r="F19" s="78"/>
      <c r="G19" s="78"/>
      <c r="H19" s="78"/>
      <c r="I19" s="78"/>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row>
    <row r="20" spans="1:56" ht="13">
      <c r="C20" t="s">
        <v>167</v>
      </c>
      <c r="D20" s="40" t="s">
        <v>168</v>
      </c>
      <c r="E20" s="43" t="s">
        <v>169</v>
      </c>
      <c r="F20" t="s">
        <v>170</v>
      </c>
      <c r="G20" t="s">
        <v>171</v>
      </c>
      <c r="H20" s="43" t="s">
        <v>172</v>
      </c>
      <c r="I20" s="43" t="s">
        <v>173</v>
      </c>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row>
    <row r="21" spans="1:56" ht="13">
      <c r="A21" t="s">
        <v>197</v>
      </c>
      <c r="B21" t="s">
        <v>198</v>
      </c>
      <c r="C21" t="s">
        <v>199</v>
      </c>
      <c r="D21" s="40" t="str">
        <f t="shared" ref="D21:D24" si="0">E21</f>
        <v>13PM-20PM</v>
      </c>
      <c r="E21" s="43" t="s">
        <v>200</v>
      </c>
      <c r="F21" t="s">
        <v>201</v>
      </c>
      <c r="G21" t="str">
        <f t="shared" ref="G21:G24" si="1">H21</f>
        <v>16PM-23PM</v>
      </c>
      <c r="H21" s="43" t="s">
        <v>202</v>
      </c>
      <c r="I21" s="43" t="str">
        <f t="shared" ref="I21:I24" si="2">H21</f>
        <v>16PM-23PM</v>
      </c>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row>
    <row r="22" spans="1:56" ht="13">
      <c r="A22" t="s">
        <v>203</v>
      </c>
      <c r="B22" t="s">
        <v>204</v>
      </c>
      <c r="C22" t="s">
        <v>205</v>
      </c>
      <c r="D22" s="40" t="str">
        <f t="shared" si="0"/>
        <v>0AM-9AM</v>
      </c>
      <c r="E22" s="43" t="s">
        <v>206</v>
      </c>
      <c r="F22" t="s">
        <v>207</v>
      </c>
      <c r="G22" t="str">
        <f t="shared" si="1"/>
        <v>3AM-12PM</v>
      </c>
      <c r="H22" s="43" t="s">
        <v>208</v>
      </c>
      <c r="I22" s="43" t="str">
        <f t="shared" si="2"/>
        <v>3AM-12PM</v>
      </c>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row>
    <row r="23" spans="1:56" ht="13">
      <c r="A23" t="s">
        <v>209</v>
      </c>
      <c r="B23" t="s">
        <v>210</v>
      </c>
      <c r="C23" t="s">
        <v>211</v>
      </c>
      <c r="D23" s="40" t="str">
        <f t="shared" si="0"/>
        <v>10AM-12AM</v>
      </c>
      <c r="E23" s="43" t="s">
        <v>212</v>
      </c>
      <c r="F23" t="s">
        <v>213</v>
      </c>
      <c r="G23" t="str">
        <f t="shared" si="1"/>
        <v>13PM-15PM</v>
      </c>
      <c r="H23" s="43" t="s">
        <v>214</v>
      </c>
      <c r="I23" s="43" t="str">
        <f t="shared" si="2"/>
        <v>13PM-15PM</v>
      </c>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row>
    <row r="24" spans="1:56" ht="13">
      <c r="A24" t="s">
        <v>215</v>
      </c>
      <c r="B24" t="s">
        <v>216</v>
      </c>
      <c r="C24" t="s">
        <v>217</v>
      </c>
      <c r="D24" s="40" t="str">
        <f t="shared" si="0"/>
        <v>21PM-23PM</v>
      </c>
      <c r="E24" s="43" t="s">
        <v>218</v>
      </c>
      <c r="F24" t="s">
        <v>219</v>
      </c>
      <c r="G24" t="str">
        <f t="shared" si="1"/>
        <v>0AM-2AM</v>
      </c>
      <c r="H24" s="43" t="s">
        <v>220</v>
      </c>
      <c r="I24" s="43" t="str">
        <f t="shared" si="2"/>
        <v>0AM-2AM</v>
      </c>
      <c r="L24" s="43"/>
      <c r="M24" s="17"/>
      <c r="N24" s="17"/>
      <c r="O24" s="54"/>
      <c r="P24" s="54"/>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row>
    <row r="25" spans="1:56" ht="13">
      <c r="M25" s="17"/>
      <c r="N25" s="17"/>
      <c r="O25" s="54"/>
      <c r="P25" s="54"/>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row>
    <row r="26" spans="1:56" ht="13">
      <c r="M26" s="17"/>
      <c r="N26" s="17"/>
      <c r="O26" s="54"/>
      <c r="P26" s="54"/>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row>
    <row r="33" spans="1:40">
      <c r="A33" s="7" t="s">
        <v>0</v>
      </c>
      <c r="B33" s="7"/>
      <c r="C33" s="7"/>
      <c r="D33" s="7"/>
      <c r="E33" s="7"/>
      <c r="F33" s="7"/>
      <c r="G33" s="7"/>
      <c r="H33" s="7"/>
      <c r="J33" s="7" t="s">
        <v>0</v>
      </c>
      <c r="K33" s="7"/>
      <c r="L33" s="7"/>
      <c r="M33" s="7"/>
      <c r="N33" s="7"/>
      <c r="O33" s="7"/>
      <c r="P33" s="7"/>
      <c r="Q33" s="7"/>
      <c r="R33" s="7"/>
      <c r="S33" s="7"/>
      <c r="W33" s="7" t="s">
        <v>0</v>
      </c>
      <c r="X33" s="7"/>
      <c r="Y33" s="7"/>
      <c r="Z33" s="7"/>
      <c r="AA33" s="7"/>
      <c r="AB33" s="7"/>
      <c r="AC33" s="7"/>
      <c r="AF33" s="7" t="s">
        <v>0</v>
      </c>
      <c r="AG33" s="7"/>
      <c r="AH33" s="7"/>
      <c r="AI33" s="7"/>
      <c r="AJ33" s="7"/>
      <c r="AK33" s="7"/>
      <c r="AL33" s="7"/>
      <c r="AM33" s="7"/>
      <c r="AN33" s="7"/>
    </row>
    <row r="34" spans="1:40" ht="14.5">
      <c r="A34" s="7" t="s">
        <v>1</v>
      </c>
      <c r="B34" s="7" t="s">
        <v>2</v>
      </c>
      <c r="C34" s="7" t="s">
        <v>3</v>
      </c>
      <c r="D34" s="7" t="s">
        <v>4</v>
      </c>
      <c r="E34" s="7" t="s">
        <v>167</v>
      </c>
      <c r="F34" s="7" t="s">
        <v>221</v>
      </c>
      <c r="G34" s="16" t="s">
        <v>222</v>
      </c>
      <c r="H34" s="7"/>
      <c r="J34" s="7" t="s">
        <v>1</v>
      </c>
      <c r="K34" s="7" t="s">
        <v>2</v>
      </c>
      <c r="L34" s="7" t="s">
        <v>3</v>
      </c>
      <c r="M34" s="7" t="s">
        <v>4</v>
      </c>
      <c r="N34" s="7" t="s">
        <v>168</v>
      </c>
      <c r="O34" s="7" t="s">
        <v>169</v>
      </c>
      <c r="P34" s="7" t="s">
        <v>221</v>
      </c>
      <c r="Q34" s="16" t="s">
        <v>222</v>
      </c>
      <c r="R34" s="7"/>
      <c r="S34" s="7"/>
      <c r="W34" s="7" t="s">
        <v>1</v>
      </c>
      <c r="X34" s="7" t="s">
        <v>2</v>
      </c>
      <c r="Y34" s="7" t="s">
        <v>3</v>
      </c>
      <c r="Z34" s="7" t="s">
        <v>4</v>
      </c>
      <c r="AA34" s="7" t="s">
        <v>170</v>
      </c>
      <c r="AB34" s="7" t="s">
        <v>221</v>
      </c>
      <c r="AC34" s="16" t="s">
        <v>222</v>
      </c>
      <c r="AF34" s="7" t="s">
        <v>1</v>
      </c>
      <c r="AG34" s="7" t="s">
        <v>2</v>
      </c>
      <c r="AH34" s="7" t="s">
        <v>3</v>
      </c>
      <c r="AI34" s="7" t="s">
        <v>4</v>
      </c>
      <c r="AJ34" s="7" t="s">
        <v>171</v>
      </c>
      <c r="AK34" s="7" t="s">
        <v>172</v>
      </c>
      <c r="AL34" s="7" t="s">
        <v>173</v>
      </c>
      <c r="AM34" s="7" t="s">
        <v>221</v>
      </c>
      <c r="AN34" s="16" t="s">
        <v>222</v>
      </c>
    </row>
    <row r="35" spans="1:40" ht="50">
      <c r="A35" s="10" t="s">
        <v>223</v>
      </c>
      <c r="B35" s="7" t="s">
        <v>166</v>
      </c>
      <c r="C35" s="11" t="s">
        <v>224</v>
      </c>
      <c r="D35" s="12" t="s">
        <v>176</v>
      </c>
      <c r="E35" s="46">
        <v>0.34</v>
      </c>
      <c r="F35" s="7"/>
      <c r="G35" s="16" t="s">
        <v>377</v>
      </c>
      <c r="H35" s="7"/>
      <c r="J35" s="10" t="s">
        <v>226</v>
      </c>
      <c r="K35" s="7" t="s">
        <v>166</v>
      </c>
      <c r="L35" s="11" t="s">
        <v>224</v>
      </c>
      <c r="M35" s="12" t="s">
        <v>176</v>
      </c>
      <c r="N35" s="46">
        <f>E35</f>
        <v>0.34</v>
      </c>
      <c r="O35" s="46">
        <f>E35</f>
        <v>0.34</v>
      </c>
      <c r="P35" s="7"/>
      <c r="Q35" s="16" t="s">
        <v>377</v>
      </c>
      <c r="R35" s="7"/>
      <c r="S35" s="7"/>
      <c r="W35" s="10" t="s">
        <v>227</v>
      </c>
      <c r="X35" s="7" t="s">
        <v>166</v>
      </c>
      <c r="Y35" s="11" t="s">
        <v>224</v>
      </c>
      <c r="Z35" s="12" t="s">
        <v>176</v>
      </c>
      <c r="AA35" s="46">
        <f>E35</f>
        <v>0.34</v>
      </c>
      <c r="AB35" s="7"/>
      <c r="AC35" s="16" t="s">
        <v>377</v>
      </c>
      <c r="AF35" s="10" t="s">
        <v>227</v>
      </c>
      <c r="AG35" s="7" t="s">
        <v>166</v>
      </c>
      <c r="AH35" s="11" t="s">
        <v>224</v>
      </c>
      <c r="AI35" s="12" t="s">
        <v>176</v>
      </c>
      <c r="AJ35" s="46">
        <f>AA35</f>
        <v>0.34</v>
      </c>
      <c r="AK35" s="46">
        <f>AJ35</f>
        <v>0.34</v>
      </c>
      <c r="AL35" s="46">
        <f>AK35</f>
        <v>0.34</v>
      </c>
      <c r="AM35" s="7"/>
      <c r="AN35" s="16" t="s">
        <v>377</v>
      </c>
    </row>
    <row r="36" spans="1:40" ht="62.5">
      <c r="A36" s="10" t="s">
        <v>228</v>
      </c>
      <c r="B36" s="7" t="s">
        <v>166</v>
      </c>
      <c r="C36" s="11" t="s">
        <v>224</v>
      </c>
      <c r="D36" s="12" t="s">
        <v>176</v>
      </c>
      <c r="E36" s="7">
        <v>0</v>
      </c>
      <c r="F36" s="7"/>
      <c r="G36" s="16" t="s">
        <v>377</v>
      </c>
      <c r="H36" s="7"/>
      <c r="J36" s="10" t="s">
        <v>228</v>
      </c>
      <c r="K36" s="7" t="s">
        <v>166</v>
      </c>
      <c r="L36" s="11" t="s">
        <v>224</v>
      </c>
      <c r="M36" s="12" t="s">
        <v>176</v>
      </c>
      <c r="N36" s="46">
        <f t="shared" ref="N36:N50" si="3">E36</f>
        <v>0</v>
      </c>
      <c r="O36" s="46">
        <f t="shared" ref="O36:O50" si="4">E36</f>
        <v>0</v>
      </c>
      <c r="P36" s="7"/>
      <c r="Q36" s="16" t="s">
        <v>377</v>
      </c>
      <c r="R36" s="7"/>
      <c r="S36" s="7"/>
      <c r="W36" s="10" t="s">
        <v>229</v>
      </c>
      <c r="X36" s="7" t="s">
        <v>166</v>
      </c>
      <c r="Y36" s="11" t="s">
        <v>224</v>
      </c>
      <c r="Z36" s="12" t="s">
        <v>176</v>
      </c>
      <c r="AA36" s="46">
        <f t="shared" ref="AA36:AA50" si="5">E36</f>
        <v>0</v>
      </c>
      <c r="AB36" s="7"/>
      <c r="AC36" s="16" t="s">
        <v>377</v>
      </c>
      <c r="AF36" s="10" t="s">
        <v>230</v>
      </c>
      <c r="AG36" s="7" t="s">
        <v>166</v>
      </c>
      <c r="AH36" s="11" t="s">
        <v>224</v>
      </c>
      <c r="AI36" s="12" t="s">
        <v>176</v>
      </c>
      <c r="AJ36" s="46">
        <f t="shared" ref="AJ36:AJ50" si="6">AA36</f>
        <v>0</v>
      </c>
      <c r="AK36" s="46">
        <f t="shared" ref="AK36:AK50" si="7">AJ36</f>
        <v>0</v>
      </c>
      <c r="AL36" s="46">
        <f t="shared" ref="AL36:AL50" si="8">AK36</f>
        <v>0</v>
      </c>
      <c r="AM36" s="7"/>
      <c r="AN36" s="16" t="s">
        <v>377</v>
      </c>
    </row>
    <row r="37" spans="1:40" ht="14.5">
      <c r="A37" s="10" t="s">
        <v>72</v>
      </c>
      <c r="B37" s="7" t="s">
        <v>166</v>
      </c>
      <c r="C37" s="11" t="s">
        <v>224</v>
      </c>
      <c r="D37" s="12" t="s">
        <v>176</v>
      </c>
      <c r="E37" s="7">
        <v>0.11</v>
      </c>
      <c r="F37" s="7"/>
      <c r="G37" s="16" t="s">
        <v>377</v>
      </c>
      <c r="H37" s="7"/>
      <c r="J37" s="10" t="s">
        <v>231</v>
      </c>
      <c r="K37" s="7" t="s">
        <v>166</v>
      </c>
      <c r="L37" s="11" t="s">
        <v>224</v>
      </c>
      <c r="M37" s="12" t="s">
        <v>176</v>
      </c>
      <c r="N37" s="46">
        <f t="shared" si="3"/>
        <v>0.11</v>
      </c>
      <c r="O37" s="46">
        <f t="shared" si="4"/>
        <v>0.11</v>
      </c>
      <c r="P37" s="7"/>
      <c r="Q37" s="16" t="s">
        <v>377</v>
      </c>
      <c r="R37" s="7"/>
      <c r="S37" s="7"/>
      <c r="W37" s="10" t="s">
        <v>232</v>
      </c>
      <c r="X37" s="7" t="s">
        <v>166</v>
      </c>
      <c r="Y37" s="11" t="s">
        <v>224</v>
      </c>
      <c r="Z37" s="12" t="s">
        <v>176</v>
      </c>
      <c r="AA37" s="46">
        <f t="shared" si="5"/>
        <v>0.11</v>
      </c>
      <c r="AB37" s="7"/>
      <c r="AC37" s="16" t="s">
        <v>377</v>
      </c>
      <c r="AF37" s="10" t="s">
        <v>76</v>
      </c>
      <c r="AG37" s="7" t="s">
        <v>166</v>
      </c>
      <c r="AH37" s="11" t="s">
        <v>224</v>
      </c>
      <c r="AI37" s="12" t="s">
        <v>176</v>
      </c>
      <c r="AJ37" s="46">
        <f t="shared" si="6"/>
        <v>0.11</v>
      </c>
      <c r="AK37" s="46">
        <f t="shared" si="7"/>
        <v>0.11</v>
      </c>
      <c r="AL37" s="46">
        <f t="shared" si="8"/>
        <v>0.11</v>
      </c>
      <c r="AM37" s="7"/>
      <c r="AN37" s="16" t="s">
        <v>377</v>
      </c>
    </row>
    <row r="38" spans="1:40" ht="25">
      <c r="A38" s="10" t="s">
        <v>233</v>
      </c>
      <c r="B38" s="7" t="s">
        <v>166</v>
      </c>
      <c r="C38" s="11" t="s">
        <v>224</v>
      </c>
      <c r="D38" s="12" t="s">
        <v>176</v>
      </c>
      <c r="E38" s="7">
        <v>0.09</v>
      </c>
      <c r="F38" s="7"/>
      <c r="G38" s="16" t="s">
        <v>377</v>
      </c>
      <c r="H38" s="7"/>
      <c r="J38" s="10" t="s">
        <v>84</v>
      </c>
      <c r="K38" s="7" t="s">
        <v>166</v>
      </c>
      <c r="L38" s="11" t="s">
        <v>224</v>
      </c>
      <c r="M38" s="12" t="s">
        <v>176</v>
      </c>
      <c r="N38" s="46">
        <f t="shared" si="3"/>
        <v>0.09</v>
      </c>
      <c r="O38" s="46">
        <f t="shared" si="4"/>
        <v>0.09</v>
      </c>
      <c r="P38" s="7"/>
      <c r="Q38" s="16" t="s">
        <v>377</v>
      </c>
      <c r="R38" s="7"/>
      <c r="S38" s="7"/>
      <c r="W38" s="10" t="s">
        <v>62</v>
      </c>
      <c r="X38" s="7" t="s">
        <v>166</v>
      </c>
      <c r="Y38" s="11" t="s">
        <v>224</v>
      </c>
      <c r="Z38" s="12" t="s">
        <v>176</v>
      </c>
      <c r="AA38" s="46">
        <f t="shared" si="5"/>
        <v>0.09</v>
      </c>
      <c r="AB38" s="7"/>
      <c r="AC38" s="16" t="s">
        <v>377</v>
      </c>
      <c r="AF38" s="10" t="s">
        <v>234</v>
      </c>
      <c r="AG38" s="7" t="s">
        <v>166</v>
      </c>
      <c r="AH38" s="11" t="s">
        <v>224</v>
      </c>
      <c r="AI38" s="12" t="s">
        <v>176</v>
      </c>
      <c r="AJ38" s="46">
        <f t="shared" si="6"/>
        <v>0.09</v>
      </c>
      <c r="AK38" s="46">
        <f t="shared" si="7"/>
        <v>0.09</v>
      </c>
      <c r="AL38" s="46">
        <f t="shared" si="8"/>
        <v>0.09</v>
      </c>
      <c r="AM38" s="7"/>
      <c r="AN38" s="16" t="s">
        <v>377</v>
      </c>
    </row>
    <row r="39" spans="1:40" ht="50">
      <c r="A39" s="10" t="s">
        <v>235</v>
      </c>
      <c r="B39" s="7" t="s">
        <v>166</v>
      </c>
      <c r="C39" s="11" t="s">
        <v>224</v>
      </c>
      <c r="D39" s="12" t="s">
        <v>176</v>
      </c>
      <c r="E39" s="7">
        <v>0.37</v>
      </c>
      <c r="F39" s="7"/>
      <c r="G39" s="16" t="s">
        <v>377</v>
      </c>
      <c r="H39" s="7"/>
      <c r="J39" s="10" t="s">
        <v>236</v>
      </c>
      <c r="K39" s="7" t="s">
        <v>166</v>
      </c>
      <c r="L39" s="11" t="s">
        <v>224</v>
      </c>
      <c r="M39" s="12" t="s">
        <v>176</v>
      </c>
      <c r="N39" s="46">
        <f t="shared" si="3"/>
        <v>0.37</v>
      </c>
      <c r="O39" s="46">
        <f t="shared" si="4"/>
        <v>0.37</v>
      </c>
      <c r="P39" s="7"/>
      <c r="Q39" s="16" t="s">
        <v>377</v>
      </c>
      <c r="R39" s="7"/>
      <c r="S39" s="7"/>
      <c r="W39" s="10" t="s">
        <v>237</v>
      </c>
      <c r="X39" s="7" t="s">
        <v>166</v>
      </c>
      <c r="Y39" s="11" t="s">
        <v>224</v>
      </c>
      <c r="Z39" s="12" t="s">
        <v>176</v>
      </c>
      <c r="AA39" s="46">
        <f t="shared" si="5"/>
        <v>0.37</v>
      </c>
      <c r="AB39" s="7"/>
      <c r="AC39" s="16" t="s">
        <v>377</v>
      </c>
      <c r="AF39" s="10" t="s">
        <v>237</v>
      </c>
      <c r="AG39" s="7" t="s">
        <v>166</v>
      </c>
      <c r="AH39" s="11" t="s">
        <v>224</v>
      </c>
      <c r="AI39" s="12" t="s">
        <v>176</v>
      </c>
      <c r="AJ39" s="46">
        <f t="shared" si="6"/>
        <v>0.37</v>
      </c>
      <c r="AK39" s="46">
        <f t="shared" si="7"/>
        <v>0.37</v>
      </c>
      <c r="AL39" s="46">
        <f t="shared" si="8"/>
        <v>0.37</v>
      </c>
      <c r="AM39" s="7"/>
      <c r="AN39" s="16" t="s">
        <v>377</v>
      </c>
    </row>
    <row r="40" spans="1:40" ht="62.5">
      <c r="A40" s="10" t="s">
        <v>238</v>
      </c>
      <c r="B40" s="7" t="s">
        <v>166</v>
      </c>
      <c r="C40" s="11" t="s">
        <v>224</v>
      </c>
      <c r="D40" s="12" t="s">
        <v>176</v>
      </c>
      <c r="E40" s="7">
        <v>0</v>
      </c>
      <c r="F40" s="7"/>
      <c r="G40" s="16" t="s">
        <v>377</v>
      </c>
      <c r="H40" s="7"/>
      <c r="J40" s="10" t="s">
        <v>238</v>
      </c>
      <c r="K40" s="7" t="s">
        <v>166</v>
      </c>
      <c r="L40" s="11" t="s">
        <v>224</v>
      </c>
      <c r="M40" s="12" t="s">
        <v>176</v>
      </c>
      <c r="N40" s="46">
        <f t="shared" si="3"/>
        <v>0</v>
      </c>
      <c r="O40" s="46">
        <f t="shared" si="4"/>
        <v>0</v>
      </c>
      <c r="P40" s="7"/>
      <c r="Q40" s="16" t="s">
        <v>377</v>
      </c>
      <c r="R40" s="7"/>
      <c r="S40" s="7"/>
      <c r="W40" s="10" t="s">
        <v>239</v>
      </c>
      <c r="X40" s="7" t="s">
        <v>166</v>
      </c>
      <c r="Y40" s="11" t="s">
        <v>224</v>
      </c>
      <c r="Z40" s="12" t="s">
        <v>176</v>
      </c>
      <c r="AA40" s="46">
        <f t="shared" si="5"/>
        <v>0</v>
      </c>
      <c r="AB40" s="7"/>
      <c r="AC40" s="16" t="s">
        <v>377</v>
      </c>
      <c r="AF40" s="10" t="s">
        <v>240</v>
      </c>
      <c r="AG40" s="7" t="s">
        <v>166</v>
      </c>
      <c r="AH40" s="11" t="s">
        <v>224</v>
      </c>
      <c r="AI40" s="12" t="s">
        <v>176</v>
      </c>
      <c r="AJ40" s="46">
        <f t="shared" si="6"/>
        <v>0</v>
      </c>
      <c r="AK40" s="46">
        <f t="shared" si="7"/>
        <v>0</v>
      </c>
      <c r="AL40" s="46">
        <f t="shared" si="8"/>
        <v>0</v>
      </c>
      <c r="AM40" s="7"/>
      <c r="AN40" s="16" t="s">
        <v>377</v>
      </c>
    </row>
    <row r="41" spans="1:40" ht="14.5">
      <c r="A41" s="10" t="s">
        <v>24</v>
      </c>
      <c r="B41" s="7" t="s">
        <v>166</v>
      </c>
      <c r="C41" s="11" t="s">
        <v>224</v>
      </c>
      <c r="D41" s="12" t="s">
        <v>176</v>
      </c>
      <c r="E41" s="7">
        <v>0.1</v>
      </c>
      <c r="F41" s="7"/>
      <c r="G41" s="16" t="s">
        <v>377</v>
      </c>
      <c r="H41" s="7"/>
      <c r="J41" s="10" t="s">
        <v>241</v>
      </c>
      <c r="K41" s="7" t="s">
        <v>166</v>
      </c>
      <c r="L41" s="11" t="s">
        <v>224</v>
      </c>
      <c r="M41" s="12" t="s">
        <v>176</v>
      </c>
      <c r="N41" s="46">
        <f t="shared" si="3"/>
        <v>0.1</v>
      </c>
      <c r="O41" s="46">
        <f t="shared" si="4"/>
        <v>0.1</v>
      </c>
      <c r="P41" s="7"/>
      <c r="Q41" s="16" t="s">
        <v>377</v>
      </c>
      <c r="R41" s="7"/>
      <c r="S41" s="7"/>
      <c r="W41" s="10" t="s">
        <v>242</v>
      </c>
      <c r="X41" s="7" t="s">
        <v>166</v>
      </c>
      <c r="Y41" s="11" t="s">
        <v>224</v>
      </c>
      <c r="Z41" s="12" t="s">
        <v>176</v>
      </c>
      <c r="AA41" s="46">
        <f t="shared" si="5"/>
        <v>0.1</v>
      </c>
      <c r="AB41" s="7"/>
      <c r="AC41" s="16" t="s">
        <v>377</v>
      </c>
      <c r="AF41" s="10" t="s">
        <v>28</v>
      </c>
      <c r="AG41" s="7" t="s">
        <v>166</v>
      </c>
      <c r="AH41" s="11" t="s">
        <v>224</v>
      </c>
      <c r="AI41" s="12" t="s">
        <v>176</v>
      </c>
      <c r="AJ41" s="46">
        <f t="shared" si="6"/>
        <v>0.1</v>
      </c>
      <c r="AK41" s="46">
        <f t="shared" si="7"/>
        <v>0.1</v>
      </c>
      <c r="AL41" s="46">
        <f t="shared" si="8"/>
        <v>0.1</v>
      </c>
      <c r="AM41" s="7"/>
      <c r="AN41" s="16" t="s">
        <v>377</v>
      </c>
    </row>
    <row r="42" spans="1:40" ht="25">
      <c r="A42" s="10" t="s">
        <v>243</v>
      </c>
      <c r="B42" s="7" t="s">
        <v>166</v>
      </c>
      <c r="C42" s="11" t="s">
        <v>224</v>
      </c>
      <c r="D42" s="12" t="s">
        <v>176</v>
      </c>
      <c r="E42" s="7">
        <v>0.1</v>
      </c>
      <c r="F42" s="7"/>
      <c r="G42" s="16" t="s">
        <v>377</v>
      </c>
      <c r="H42" s="7"/>
      <c r="J42" s="10" t="s">
        <v>36</v>
      </c>
      <c r="K42" s="7" t="s">
        <v>166</v>
      </c>
      <c r="L42" s="11" t="s">
        <v>224</v>
      </c>
      <c r="M42" s="12" t="s">
        <v>176</v>
      </c>
      <c r="N42" s="46">
        <f t="shared" si="3"/>
        <v>0.1</v>
      </c>
      <c r="O42" s="46">
        <f t="shared" si="4"/>
        <v>0.1</v>
      </c>
      <c r="P42" s="7"/>
      <c r="Q42" s="16" t="s">
        <v>377</v>
      </c>
      <c r="R42" s="7"/>
      <c r="S42" s="7"/>
      <c r="W42" s="10" t="s">
        <v>11</v>
      </c>
      <c r="X42" s="7" t="s">
        <v>166</v>
      </c>
      <c r="Y42" s="11" t="s">
        <v>224</v>
      </c>
      <c r="Z42" s="12" t="s">
        <v>176</v>
      </c>
      <c r="AA42" s="46">
        <f t="shared" si="5"/>
        <v>0.1</v>
      </c>
      <c r="AB42" s="7"/>
      <c r="AC42" s="16" t="s">
        <v>377</v>
      </c>
      <c r="AF42" s="10" t="s">
        <v>244</v>
      </c>
      <c r="AG42" s="7" t="s">
        <v>166</v>
      </c>
      <c r="AH42" s="11" t="s">
        <v>224</v>
      </c>
      <c r="AI42" s="12" t="s">
        <v>176</v>
      </c>
      <c r="AJ42" s="46">
        <f t="shared" si="6"/>
        <v>0.1</v>
      </c>
      <c r="AK42" s="46">
        <f t="shared" si="7"/>
        <v>0.1</v>
      </c>
      <c r="AL42" s="46">
        <f t="shared" si="8"/>
        <v>0.1</v>
      </c>
      <c r="AM42" s="7"/>
      <c r="AN42" s="16" t="s">
        <v>377</v>
      </c>
    </row>
    <row r="43" spans="1:40" ht="50">
      <c r="A43" s="10" t="s">
        <v>245</v>
      </c>
      <c r="B43" s="7" t="s">
        <v>166</v>
      </c>
      <c r="C43" s="11" t="s">
        <v>224</v>
      </c>
      <c r="D43" s="12" t="s">
        <v>176</v>
      </c>
      <c r="E43" s="7">
        <v>0.45</v>
      </c>
      <c r="F43" s="7"/>
      <c r="G43" s="16" t="s">
        <v>377</v>
      </c>
      <c r="H43" s="7"/>
      <c r="J43" s="10" t="s">
        <v>246</v>
      </c>
      <c r="K43" s="7" t="s">
        <v>166</v>
      </c>
      <c r="L43" s="11" t="s">
        <v>224</v>
      </c>
      <c r="M43" s="12" t="s">
        <v>176</v>
      </c>
      <c r="N43" s="46">
        <f t="shared" si="3"/>
        <v>0.45</v>
      </c>
      <c r="O43" s="46">
        <f t="shared" si="4"/>
        <v>0.45</v>
      </c>
      <c r="P43" s="7"/>
      <c r="Q43" s="16" t="s">
        <v>377</v>
      </c>
      <c r="R43" s="7"/>
      <c r="S43" s="7"/>
      <c r="W43" s="10" t="s">
        <v>247</v>
      </c>
      <c r="X43" s="7" t="s">
        <v>166</v>
      </c>
      <c r="Y43" s="11" t="s">
        <v>224</v>
      </c>
      <c r="Z43" s="12" t="s">
        <v>176</v>
      </c>
      <c r="AA43" s="46">
        <f t="shared" si="5"/>
        <v>0.45</v>
      </c>
      <c r="AB43" s="7"/>
      <c r="AC43" s="16" t="s">
        <v>377</v>
      </c>
      <c r="AF43" s="10" t="s">
        <v>247</v>
      </c>
      <c r="AG43" s="7" t="s">
        <v>166</v>
      </c>
      <c r="AH43" s="11" t="s">
        <v>224</v>
      </c>
      <c r="AI43" s="12" t="s">
        <v>176</v>
      </c>
      <c r="AJ43" s="46">
        <f t="shared" si="6"/>
        <v>0.45</v>
      </c>
      <c r="AK43" s="46">
        <f t="shared" si="7"/>
        <v>0.45</v>
      </c>
      <c r="AL43" s="46">
        <f t="shared" si="8"/>
        <v>0.45</v>
      </c>
      <c r="AM43" s="7"/>
      <c r="AN43" s="16" t="s">
        <v>377</v>
      </c>
    </row>
    <row r="44" spans="1:40" ht="62.5">
      <c r="A44" s="10" t="s">
        <v>248</v>
      </c>
      <c r="B44" s="7" t="s">
        <v>166</v>
      </c>
      <c r="C44" s="11" t="s">
        <v>224</v>
      </c>
      <c r="D44" s="12" t="s">
        <v>176</v>
      </c>
      <c r="E44" s="7">
        <v>0</v>
      </c>
      <c r="F44" s="7"/>
      <c r="G44" s="16" t="s">
        <v>377</v>
      </c>
      <c r="H44" s="7"/>
      <c r="J44" s="10" t="s">
        <v>248</v>
      </c>
      <c r="K44" s="7" t="s">
        <v>166</v>
      </c>
      <c r="L44" s="11" t="s">
        <v>224</v>
      </c>
      <c r="M44" s="12" t="s">
        <v>176</v>
      </c>
      <c r="N44" s="46">
        <f t="shared" si="3"/>
        <v>0</v>
      </c>
      <c r="O44" s="46">
        <f t="shared" si="4"/>
        <v>0</v>
      </c>
      <c r="P44" s="7"/>
      <c r="Q44" s="16" t="s">
        <v>377</v>
      </c>
      <c r="R44" s="7"/>
      <c r="S44" s="7"/>
      <c r="W44" s="10" t="s">
        <v>249</v>
      </c>
      <c r="X44" s="7" t="s">
        <v>166</v>
      </c>
      <c r="Y44" s="11" t="s">
        <v>224</v>
      </c>
      <c r="Z44" s="12" t="s">
        <v>176</v>
      </c>
      <c r="AA44" s="46">
        <f t="shared" si="5"/>
        <v>0</v>
      </c>
      <c r="AB44" s="7"/>
      <c r="AC44" s="16" t="s">
        <v>377</v>
      </c>
      <c r="AF44" s="10" t="s">
        <v>250</v>
      </c>
      <c r="AG44" s="7" t="s">
        <v>166</v>
      </c>
      <c r="AH44" s="11" t="s">
        <v>224</v>
      </c>
      <c r="AI44" s="12" t="s">
        <v>176</v>
      </c>
      <c r="AJ44" s="46">
        <f t="shared" si="6"/>
        <v>0</v>
      </c>
      <c r="AK44" s="46">
        <f t="shared" si="7"/>
        <v>0</v>
      </c>
      <c r="AL44" s="46">
        <f t="shared" si="8"/>
        <v>0</v>
      </c>
      <c r="AM44" s="7"/>
      <c r="AN44" s="16" t="s">
        <v>377</v>
      </c>
    </row>
    <row r="45" spans="1:40" ht="14.5">
      <c r="A45" s="10" t="s">
        <v>48</v>
      </c>
      <c r="B45" s="7" t="s">
        <v>166</v>
      </c>
      <c r="C45" s="11" t="s">
        <v>224</v>
      </c>
      <c r="D45" s="12" t="s">
        <v>176</v>
      </c>
      <c r="E45" s="7">
        <v>0.23</v>
      </c>
      <c r="F45" s="7"/>
      <c r="G45" s="16" t="s">
        <v>377</v>
      </c>
      <c r="H45" s="7"/>
      <c r="J45" s="10" t="s">
        <v>251</v>
      </c>
      <c r="K45" s="7" t="s">
        <v>166</v>
      </c>
      <c r="L45" s="11" t="s">
        <v>224</v>
      </c>
      <c r="M45" s="12" t="s">
        <v>176</v>
      </c>
      <c r="N45" s="46">
        <f t="shared" si="3"/>
        <v>0.23</v>
      </c>
      <c r="O45" s="46">
        <f t="shared" si="4"/>
        <v>0.23</v>
      </c>
      <c r="P45" s="7"/>
      <c r="Q45" s="16" t="s">
        <v>377</v>
      </c>
      <c r="R45" s="7"/>
      <c r="S45" s="7"/>
      <c r="W45" s="10" t="s">
        <v>252</v>
      </c>
      <c r="X45" s="7" t="s">
        <v>166</v>
      </c>
      <c r="Y45" s="11" t="s">
        <v>224</v>
      </c>
      <c r="Z45" s="12" t="s">
        <v>176</v>
      </c>
      <c r="AA45" s="46">
        <f t="shared" si="5"/>
        <v>0.23</v>
      </c>
      <c r="AB45" s="7"/>
      <c r="AC45" s="16" t="s">
        <v>377</v>
      </c>
      <c r="AF45" s="10" t="s">
        <v>52</v>
      </c>
      <c r="AG45" s="7" t="s">
        <v>166</v>
      </c>
      <c r="AH45" s="11" t="s">
        <v>224</v>
      </c>
      <c r="AI45" s="12" t="s">
        <v>176</v>
      </c>
      <c r="AJ45" s="46">
        <f t="shared" si="6"/>
        <v>0.23</v>
      </c>
      <c r="AK45" s="46">
        <f t="shared" si="7"/>
        <v>0.23</v>
      </c>
      <c r="AL45" s="46">
        <f t="shared" si="8"/>
        <v>0.23</v>
      </c>
      <c r="AM45" s="7"/>
      <c r="AN45" s="16" t="s">
        <v>377</v>
      </c>
    </row>
    <row r="46" spans="1:40" ht="25">
      <c r="A46" s="10" t="s">
        <v>253</v>
      </c>
      <c r="B46" s="7" t="s">
        <v>166</v>
      </c>
      <c r="C46" s="11" t="s">
        <v>224</v>
      </c>
      <c r="D46" s="12" t="s">
        <v>176</v>
      </c>
      <c r="E46" s="7">
        <v>0.22</v>
      </c>
      <c r="F46" s="7"/>
      <c r="G46" s="16" t="s">
        <v>377</v>
      </c>
      <c r="H46" s="7"/>
      <c r="J46" s="10" t="s">
        <v>60</v>
      </c>
      <c r="K46" s="7" t="s">
        <v>166</v>
      </c>
      <c r="L46" s="11" t="s">
        <v>224</v>
      </c>
      <c r="M46" s="12" t="s">
        <v>176</v>
      </c>
      <c r="N46" s="46">
        <f t="shared" si="3"/>
        <v>0.22</v>
      </c>
      <c r="O46" s="46">
        <f t="shared" si="4"/>
        <v>0.22</v>
      </c>
      <c r="P46" s="7"/>
      <c r="Q46" s="16" t="s">
        <v>377</v>
      </c>
      <c r="R46" s="7"/>
      <c r="S46" s="7"/>
      <c r="W46" s="10" t="s">
        <v>38</v>
      </c>
      <c r="X46" s="7" t="s">
        <v>166</v>
      </c>
      <c r="Y46" s="11" t="s">
        <v>224</v>
      </c>
      <c r="Z46" s="12" t="s">
        <v>176</v>
      </c>
      <c r="AA46" s="46">
        <f t="shared" si="5"/>
        <v>0.22</v>
      </c>
      <c r="AB46" s="7"/>
      <c r="AC46" s="16" t="s">
        <v>377</v>
      </c>
      <c r="AF46" s="10" t="s">
        <v>254</v>
      </c>
      <c r="AG46" s="7" t="s">
        <v>166</v>
      </c>
      <c r="AH46" s="11" t="s">
        <v>224</v>
      </c>
      <c r="AI46" s="12" t="s">
        <v>176</v>
      </c>
      <c r="AJ46" s="46">
        <f t="shared" si="6"/>
        <v>0.22</v>
      </c>
      <c r="AK46" s="46">
        <f t="shared" si="7"/>
        <v>0.22</v>
      </c>
      <c r="AL46" s="46">
        <f t="shared" si="8"/>
        <v>0.22</v>
      </c>
      <c r="AM46" s="7"/>
      <c r="AN46" s="16" t="s">
        <v>377</v>
      </c>
    </row>
    <row r="47" spans="1:40" ht="62.5">
      <c r="A47" s="10" t="s">
        <v>255</v>
      </c>
      <c r="B47" s="7" t="s">
        <v>166</v>
      </c>
      <c r="C47" s="11" t="s">
        <v>224</v>
      </c>
      <c r="D47" s="12" t="s">
        <v>176</v>
      </c>
      <c r="E47" s="7">
        <v>0.2</v>
      </c>
      <c r="F47" s="7"/>
      <c r="G47" s="16" t="s">
        <v>377</v>
      </c>
      <c r="H47" s="7"/>
      <c r="J47" s="10" t="s">
        <v>256</v>
      </c>
      <c r="K47" s="7" t="s">
        <v>166</v>
      </c>
      <c r="L47" s="11" t="s">
        <v>224</v>
      </c>
      <c r="M47" s="12" t="s">
        <v>176</v>
      </c>
      <c r="N47" s="46">
        <f t="shared" si="3"/>
        <v>0.2</v>
      </c>
      <c r="O47" s="46">
        <f t="shared" si="4"/>
        <v>0.2</v>
      </c>
      <c r="P47" s="7"/>
      <c r="Q47" s="16" t="s">
        <v>377</v>
      </c>
      <c r="R47" s="7"/>
      <c r="S47" s="7"/>
      <c r="W47" s="10" t="s">
        <v>257</v>
      </c>
      <c r="X47" s="7" t="s">
        <v>166</v>
      </c>
      <c r="Y47" s="11" t="s">
        <v>224</v>
      </c>
      <c r="Z47" s="12" t="s">
        <v>176</v>
      </c>
      <c r="AA47" s="46">
        <f t="shared" si="5"/>
        <v>0.2</v>
      </c>
      <c r="AB47" s="7"/>
      <c r="AC47" s="16" t="s">
        <v>377</v>
      </c>
      <c r="AF47" s="10" t="s">
        <v>257</v>
      </c>
      <c r="AG47" s="7" t="s">
        <v>166</v>
      </c>
      <c r="AH47" s="11" t="s">
        <v>224</v>
      </c>
      <c r="AI47" s="12" t="s">
        <v>176</v>
      </c>
      <c r="AJ47" s="46">
        <f t="shared" si="6"/>
        <v>0.2</v>
      </c>
      <c r="AK47" s="46">
        <f t="shared" si="7"/>
        <v>0.2</v>
      </c>
      <c r="AL47" s="46">
        <f t="shared" si="8"/>
        <v>0.2</v>
      </c>
      <c r="AM47" s="7"/>
      <c r="AN47" s="16" t="s">
        <v>377</v>
      </c>
    </row>
    <row r="48" spans="1:40" ht="62.5">
      <c r="A48" s="10" t="s">
        <v>258</v>
      </c>
      <c r="B48" s="7" t="s">
        <v>166</v>
      </c>
      <c r="C48" s="11" t="s">
        <v>224</v>
      </c>
      <c r="D48" s="12" t="s">
        <v>176</v>
      </c>
      <c r="E48" s="7">
        <v>0</v>
      </c>
      <c r="F48" s="7"/>
      <c r="G48" s="16" t="s">
        <v>377</v>
      </c>
      <c r="H48" s="7"/>
      <c r="J48" s="10" t="s">
        <v>258</v>
      </c>
      <c r="K48" s="7" t="s">
        <v>166</v>
      </c>
      <c r="L48" s="11" t="s">
        <v>224</v>
      </c>
      <c r="M48" s="12" t="s">
        <v>176</v>
      </c>
      <c r="N48" s="46">
        <f t="shared" si="3"/>
        <v>0</v>
      </c>
      <c r="O48" s="46">
        <f t="shared" si="4"/>
        <v>0</v>
      </c>
      <c r="P48" s="7"/>
      <c r="Q48" s="16" t="s">
        <v>377</v>
      </c>
      <c r="R48" s="7"/>
      <c r="S48" s="7"/>
      <c r="W48" s="10" t="s">
        <v>259</v>
      </c>
      <c r="X48" s="7" t="s">
        <v>166</v>
      </c>
      <c r="Y48" s="11" t="s">
        <v>224</v>
      </c>
      <c r="Z48" s="12" t="s">
        <v>176</v>
      </c>
      <c r="AA48" s="46">
        <f t="shared" si="5"/>
        <v>0</v>
      </c>
      <c r="AB48" s="7"/>
      <c r="AC48" s="16" t="s">
        <v>377</v>
      </c>
      <c r="AF48" s="10" t="s">
        <v>260</v>
      </c>
      <c r="AG48" s="7" t="s">
        <v>166</v>
      </c>
      <c r="AH48" s="11" t="s">
        <v>224</v>
      </c>
      <c r="AI48" s="12" t="s">
        <v>176</v>
      </c>
      <c r="AJ48" s="46">
        <f t="shared" si="6"/>
        <v>0</v>
      </c>
      <c r="AK48" s="46">
        <f t="shared" si="7"/>
        <v>0</v>
      </c>
      <c r="AL48" s="46">
        <f t="shared" si="8"/>
        <v>0</v>
      </c>
      <c r="AM48" s="7"/>
      <c r="AN48" s="16" t="s">
        <v>377</v>
      </c>
    </row>
    <row r="49" spans="1:40" ht="14.5">
      <c r="A49" s="10" t="s">
        <v>96</v>
      </c>
      <c r="B49" s="7" t="s">
        <v>166</v>
      </c>
      <c r="C49" s="11" t="s">
        <v>224</v>
      </c>
      <c r="D49" s="12" t="s">
        <v>176</v>
      </c>
      <c r="E49" s="7">
        <v>0.01</v>
      </c>
      <c r="F49" s="7"/>
      <c r="G49" s="16" t="s">
        <v>377</v>
      </c>
      <c r="H49" s="7"/>
      <c r="J49" s="10" t="s">
        <v>261</v>
      </c>
      <c r="K49" s="7" t="s">
        <v>166</v>
      </c>
      <c r="L49" s="11" t="s">
        <v>224</v>
      </c>
      <c r="M49" s="12" t="s">
        <v>176</v>
      </c>
      <c r="N49" s="46">
        <f t="shared" si="3"/>
        <v>0.01</v>
      </c>
      <c r="O49" s="46">
        <f t="shared" si="4"/>
        <v>0.01</v>
      </c>
      <c r="P49" s="7"/>
      <c r="Q49" s="16" t="s">
        <v>377</v>
      </c>
      <c r="R49" s="7"/>
      <c r="S49" s="7"/>
      <c r="W49" s="10" t="s">
        <v>262</v>
      </c>
      <c r="X49" s="7" t="s">
        <v>166</v>
      </c>
      <c r="Y49" s="11" t="s">
        <v>224</v>
      </c>
      <c r="Z49" s="12" t="s">
        <v>176</v>
      </c>
      <c r="AA49" s="46">
        <f t="shared" si="5"/>
        <v>0.01</v>
      </c>
      <c r="AB49" s="7"/>
      <c r="AC49" s="16" t="s">
        <v>377</v>
      </c>
      <c r="AF49" s="10" t="s">
        <v>100</v>
      </c>
      <c r="AG49" s="7" t="s">
        <v>166</v>
      </c>
      <c r="AH49" s="11" t="s">
        <v>224</v>
      </c>
      <c r="AI49" s="12" t="s">
        <v>176</v>
      </c>
      <c r="AJ49" s="46">
        <f t="shared" si="6"/>
        <v>0.01</v>
      </c>
      <c r="AK49" s="46">
        <f t="shared" si="7"/>
        <v>0.01</v>
      </c>
      <c r="AL49" s="46">
        <f t="shared" si="8"/>
        <v>0.01</v>
      </c>
      <c r="AM49" s="7"/>
      <c r="AN49" s="16" t="s">
        <v>377</v>
      </c>
    </row>
    <row r="50" spans="1:40" ht="25">
      <c r="A50" s="10" t="s">
        <v>263</v>
      </c>
      <c r="B50" s="7" t="s">
        <v>166</v>
      </c>
      <c r="C50" s="11" t="s">
        <v>224</v>
      </c>
      <c r="D50" s="12" t="s">
        <v>176</v>
      </c>
      <c r="E50" s="7">
        <v>0</v>
      </c>
      <c r="F50" s="7"/>
      <c r="G50" s="16" t="s">
        <v>377</v>
      </c>
      <c r="H50" s="7"/>
      <c r="J50" s="10" t="s">
        <v>108</v>
      </c>
      <c r="K50" s="7" t="s">
        <v>166</v>
      </c>
      <c r="L50" s="11" t="s">
        <v>224</v>
      </c>
      <c r="M50" s="12" t="s">
        <v>176</v>
      </c>
      <c r="N50" s="46">
        <f t="shared" si="3"/>
        <v>0</v>
      </c>
      <c r="O50" s="46">
        <f t="shared" si="4"/>
        <v>0</v>
      </c>
      <c r="P50" s="7"/>
      <c r="Q50" s="16" t="s">
        <v>377</v>
      </c>
      <c r="R50" s="7"/>
      <c r="S50" s="7"/>
      <c r="W50" s="10" t="s">
        <v>86</v>
      </c>
      <c r="X50" s="7" t="s">
        <v>166</v>
      </c>
      <c r="Y50" s="11" t="s">
        <v>224</v>
      </c>
      <c r="Z50" s="12" t="s">
        <v>176</v>
      </c>
      <c r="AA50" s="46">
        <f t="shared" si="5"/>
        <v>0</v>
      </c>
      <c r="AB50" s="7"/>
      <c r="AC50" s="16" t="s">
        <v>377</v>
      </c>
      <c r="AF50" s="10" t="s">
        <v>264</v>
      </c>
      <c r="AG50" s="7" t="s">
        <v>166</v>
      </c>
      <c r="AH50" s="11" t="s">
        <v>224</v>
      </c>
      <c r="AI50" s="12" t="s">
        <v>176</v>
      </c>
      <c r="AJ50" s="46">
        <f t="shared" si="6"/>
        <v>0</v>
      </c>
      <c r="AK50" s="46">
        <f t="shared" si="7"/>
        <v>0</v>
      </c>
      <c r="AL50" s="46">
        <f t="shared" si="8"/>
        <v>0</v>
      </c>
      <c r="AM50" s="7"/>
      <c r="AN50" s="16" t="s">
        <v>377</v>
      </c>
    </row>
    <row r="51" spans="1:40">
      <c r="A51" s="17"/>
      <c r="B51" s="17"/>
      <c r="C51" s="17"/>
    </row>
    <row r="52" spans="1:40">
      <c r="A52" s="17"/>
      <c r="B52" s="17"/>
      <c r="C52" s="17"/>
    </row>
    <row r="53" spans="1:40">
      <c r="A53" s="17"/>
      <c r="B53" s="17"/>
      <c r="C53" s="17"/>
    </row>
    <row r="54" spans="1:40">
      <c r="A54" s="17"/>
      <c r="B54" s="17"/>
      <c r="C54" s="17"/>
    </row>
    <row r="55" spans="1:40">
      <c r="A55" s="17"/>
      <c r="B55" s="17"/>
      <c r="C55" s="17"/>
    </row>
    <row r="56" spans="1:40">
      <c r="A56" s="17"/>
      <c r="B56" s="17"/>
      <c r="C56" s="17"/>
    </row>
    <row r="57" spans="1:40">
      <c r="A57" s="17"/>
      <c r="B57" s="17"/>
      <c r="C57" s="17"/>
    </row>
    <row r="58" spans="1:40">
      <c r="A58" s="17"/>
      <c r="B58" s="17"/>
      <c r="C58" s="17"/>
    </row>
    <row r="59" spans="1:40">
      <c r="A59" s="17"/>
      <c r="B59" s="17"/>
      <c r="C59" s="17"/>
    </row>
    <row r="60" spans="1:40">
      <c r="A60" s="17"/>
      <c r="B60" s="17"/>
      <c r="C60" s="17"/>
    </row>
    <row r="61" spans="1:40">
      <c r="A61" s="17"/>
      <c r="B61" s="17"/>
      <c r="C61" s="17"/>
    </row>
    <row r="62" spans="1:40">
      <c r="A62" s="17"/>
      <c r="B62" s="17"/>
      <c r="C62" s="17"/>
    </row>
    <row r="63" spans="1:40">
      <c r="A63" s="17"/>
      <c r="B63" s="17"/>
      <c r="C63" s="17"/>
    </row>
    <row r="64" spans="1:40">
      <c r="A64" s="17"/>
      <c r="B64" s="17"/>
      <c r="C64" s="17"/>
    </row>
    <row r="65" spans="1:3">
      <c r="A65" s="17"/>
      <c r="B65" s="17"/>
      <c r="C65" s="17"/>
    </row>
    <row r="66" spans="1:3">
      <c r="A66" s="17"/>
      <c r="B66" s="17"/>
      <c r="C66" s="17"/>
    </row>
    <row r="67" spans="1:3">
      <c r="A67" s="17"/>
      <c r="B67" s="17"/>
      <c r="C67" s="17"/>
    </row>
    <row r="68" spans="1:3">
      <c r="A68" s="17"/>
      <c r="B68" s="17"/>
      <c r="C68" s="17"/>
    </row>
  </sheetData>
  <mergeCells count="1">
    <mergeCell ref="C19:I19"/>
  </mergeCells>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68"/>
  <sheetViews>
    <sheetView zoomScale="40" zoomScaleNormal="40" workbookViewId="0">
      <selection activeCell="C62" sqref="C62"/>
    </sheetView>
  </sheetViews>
  <sheetFormatPr defaultColWidth="9" defaultRowHeight="12.5"/>
  <cols>
    <col min="1" max="1" width="21.36328125" customWidth="1"/>
    <col min="2" max="2" width="21" customWidth="1"/>
    <col min="3" max="3" width="83.36328125" customWidth="1"/>
    <col min="4" max="4" width="11.90625" customWidth="1"/>
    <col min="5" max="5" width="6.6328125" customWidth="1"/>
    <col min="6" max="7" width="4.54296875" customWidth="1"/>
    <col min="8" max="8" width="10" customWidth="1"/>
    <col min="9" max="9" width="18.5429687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4.54296875" customWidth="1"/>
    <col min="25" max="25" width="8.7265625" customWidth="1"/>
    <col min="26" max="26" width="11" customWidth="1"/>
    <col min="27" max="27" width="4.54296875" customWidth="1"/>
    <col min="28" max="28" width="7.54296875" customWidth="1"/>
    <col min="31" max="31" width="16.54296875" customWidth="1"/>
    <col min="33" max="33" width="11.453125" customWidth="1"/>
  </cols>
  <sheetData>
    <row r="1" spans="1:38">
      <c r="C1" s="40"/>
      <c r="M1" s="40" t="s">
        <v>187</v>
      </c>
      <c r="P1" s="40" t="s">
        <v>188</v>
      </c>
    </row>
    <row r="2" spans="1:38">
      <c r="C2" s="40" t="s">
        <v>189</v>
      </c>
    </row>
    <row r="3" spans="1:38" ht="13">
      <c r="A3" s="43" t="s">
        <v>190</v>
      </c>
      <c r="AL3" s="53" t="s">
        <v>378</v>
      </c>
    </row>
    <row r="4" spans="1:38">
      <c r="U4" s="7"/>
      <c r="V4" s="7"/>
      <c r="X4" s="7"/>
      <c r="Y4" s="7"/>
      <c r="Z4" s="7"/>
      <c r="AA4" s="7"/>
      <c r="AB4" s="7"/>
      <c r="AC4" s="7"/>
      <c r="AD4" s="7"/>
      <c r="AE4" s="7"/>
      <c r="AF4" s="7"/>
    </row>
    <row r="5" spans="1:38" ht="13">
      <c r="U5" s="7"/>
      <c r="V5" s="7" t="s">
        <v>3</v>
      </c>
      <c r="W5" s="7" t="s">
        <v>4</v>
      </c>
      <c r="X5" s="7" t="s">
        <v>174</v>
      </c>
      <c r="Y5" s="7" t="s">
        <v>5</v>
      </c>
      <c r="Z5" s="7" t="s">
        <v>167</v>
      </c>
      <c r="AA5" s="7" t="s">
        <v>168</v>
      </c>
      <c r="AB5" s="7" t="s">
        <v>169</v>
      </c>
      <c r="AC5" s="7" t="s">
        <v>170</v>
      </c>
      <c r="AD5" s="7" t="s">
        <v>171</v>
      </c>
      <c r="AE5" s="7" t="s">
        <v>172</v>
      </c>
      <c r="AF5" s="7" t="s">
        <v>173</v>
      </c>
      <c r="AL5" s="53" t="s">
        <v>379</v>
      </c>
    </row>
    <row r="6" spans="1:38" ht="13">
      <c r="U6" s="7"/>
      <c r="V6" s="47" t="s">
        <v>380</v>
      </c>
      <c r="W6" s="7">
        <v>2020</v>
      </c>
      <c r="X6" t="s">
        <v>381</v>
      </c>
      <c r="Y6" s="7"/>
      <c r="Z6" s="50">
        <v>5.0000000000000001E-3</v>
      </c>
      <c r="AA6" s="50">
        <v>6.2500000000000003E-3</v>
      </c>
      <c r="AB6" s="50">
        <v>3.21</v>
      </c>
      <c r="AC6" s="50">
        <v>3.5799999999999998E-2</v>
      </c>
      <c r="AD6" s="50">
        <v>4.8000000000000001E-2</v>
      </c>
      <c r="AE6" s="50">
        <v>0.27500000000000002</v>
      </c>
      <c r="AF6" s="50">
        <v>3.6179999999999997E-2</v>
      </c>
    </row>
    <row r="7" spans="1:38" ht="13">
      <c r="U7" s="7"/>
      <c r="V7" s="47" t="s">
        <v>380</v>
      </c>
      <c r="W7" s="7">
        <v>2020</v>
      </c>
      <c r="X7" t="s">
        <v>382</v>
      </c>
      <c r="Z7" s="51">
        <f t="shared" ref="Z7" si="0">(317+616+204+55)/1000</f>
        <v>1.1919999999999999</v>
      </c>
      <c r="AA7" s="51">
        <f t="shared" ref="AA7" si="1">3.9</f>
        <v>3.9</v>
      </c>
      <c r="AB7" s="51">
        <v>5.17</v>
      </c>
      <c r="AC7" s="51">
        <v>0.26</v>
      </c>
      <c r="AD7" s="51">
        <v>0.42799999999999999</v>
      </c>
      <c r="AE7" s="51">
        <f t="shared" ref="AE7" si="2">2.27</f>
        <v>2.27</v>
      </c>
      <c r="AF7" s="51">
        <f t="shared" ref="AF7" si="3">0.743</f>
        <v>0.74299999999999999</v>
      </c>
    </row>
    <row r="8" spans="1:38" ht="13">
      <c r="U8" s="48"/>
      <c r="V8" s="49" t="s">
        <v>380</v>
      </c>
      <c r="W8" s="48">
        <v>2020</v>
      </c>
      <c r="X8" t="s">
        <v>383</v>
      </c>
      <c r="Y8" s="48"/>
      <c r="Z8" s="52">
        <v>0</v>
      </c>
      <c r="AA8" s="52">
        <v>0</v>
      </c>
      <c r="AB8" s="52">
        <v>0</v>
      </c>
      <c r="AC8" s="52">
        <v>0</v>
      </c>
      <c r="AD8" s="52">
        <v>0</v>
      </c>
      <c r="AE8" s="52">
        <v>0</v>
      </c>
      <c r="AF8" s="52">
        <v>0</v>
      </c>
    </row>
    <row r="14" spans="1:38" ht="14.5">
      <c r="E14" s="44"/>
      <c r="F14" s="22"/>
      <c r="G14" s="22"/>
    </row>
    <row r="15" spans="1:38" ht="14.5">
      <c r="E15" s="44"/>
      <c r="F15" s="22"/>
    </row>
    <row r="16" spans="1:38" ht="14.5">
      <c r="A16" s="43" t="s">
        <v>191</v>
      </c>
      <c r="B16" t="s">
        <v>192</v>
      </c>
      <c r="G16" s="45" t="s">
        <v>193</v>
      </c>
    </row>
    <row r="19" spans="1:52">
      <c r="A19" t="s">
        <v>194</v>
      </c>
      <c r="B19" t="s">
        <v>195</v>
      </c>
      <c r="C19" s="78" t="s">
        <v>196</v>
      </c>
      <c r="D19" s="78"/>
      <c r="E19" s="78"/>
      <c r="F19" s="78"/>
      <c r="G19" s="78"/>
      <c r="H19" s="78"/>
      <c r="I19" s="78"/>
    </row>
    <row r="20" spans="1:52" ht="13">
      <c r="C20" t="s">
        <v>167</v>
      </c>
      <c r="D20" s="40" t="s">
        <v>168</v>
      </c>
      <c r="E20" s="43" t="s">
        <v>169</v>
      </c>
      <c r="F20" t="s">
        <v>170</v>
      </c>
      <c r="G20" t="s">
        <v>171</v>
      </c>
      <c r="H20" s="43" t="s">
        <v>172</v>
      </c>
      <c r="I20" s="43" t="s">
        <v>173</v>
      </c>
      <c r="AP20" t="s">
        <v>3</v>
      </c>
      <c r="AQ20" t="s">
        <v>4</v>
      </c>
      <c r="AR20" t="s">
        <v>174</v>
      </c>
      <c r="AS20" t="s">
        <v>5</v>
      </c>
      <c r="AT20" t="s">
        <v>167</v>
      </c>
      <c r="AU20" t="s">
        <v>168</v>
      </c>
      <c r="AV20" t="s">
        <v>169</v>
      </c>
      <c r="AW20" t="s">
        <v>170</v>
      </c>
      <c r="AX20" t="s">
        <v>171</v>
      </c>
      <c r="AY20" t="s">
        <v>172</v>
      </c>
      <c r="AZ20" t="s">
        <v>173</v>
      </c>
    </row>
    <row r="21" spans="1:52" ht="13">
      <c r="A21" t="s">
        <v>197</v>
      </c>
      <c r="B21" t="s">
        <v>198</v>
      </c>
      <c r="C21" t="s">
        <v>199</v>
      </c>
      <c r="D21" s="40" t="str">
        <f>E21</f>
        <v>13PM-20PM</v>
      </c>
      <c r="E21" s="43" t="s">
        <v>200</v>
      </c>
      <c r="F21" t="s">
        <v>201</v>
      </c>
      <c r="G21" t="str">
        <f>H21</f>
        <v>16PM-23PM</v>
      </c>
      <c r="H21" s="43" t="s">
        <v>202</v>
      </c>
      <c r="I21" s="43" t="str">
        <f>H21</f>
        <v>16PM-23PM</v>
      </c>
      <c r="AP21" t="s">
        <v>380</v>
      </c>
      <c r="AQ21">
        <v>2020</v>
      </c>
      <c r="AR21" t="s">
        <v>381</v>
      </c>
      <c r="AT21">
        <v>5.0000000000000001E-3</v>
      </c>
      <c r="AU21">
        <v>6.2500000000000003E-3</v>
      </c>
      <c r="AV21">
        <v>3.21</v>
      </c>
      <c r="AW21">
        <v>3.5799999999999998E-2</v>
      </c>
      <c r="AX21">
        <v>4.8000000000000001E-2</v>
      </c>
      <c r="AY21">
        <v>0.27500000000000002</v>
      </c>
      <c r="AZ21">
        <v>3.6179999999999997E-2</v>
      </c>
    </row>
    <row r="22" spans="1:52" ht="13">
      <c r="A22" t="s">
        <v>203</v>
      </c>
      <c r="B22" t="s">
        <v>204</v>
      </c>
      <c r="C22" t="s">
        <v>205</v>
      </c>
      <c r="D22" s="40" t="str">
        <f>E22</f>
        <v>0AM-9AM</v>
      </c>
      <c r="E22" s="43" t="s">
        <v>206</v>
      </c>
      <c r="F22" t="s">
        <v>207</v>
      </c>
      <c r="G22" t="str">
        <f>H22</f>
        <v>3AM-12PM</v>
      </c>
      <c r="H22" s="43" t="s">
        <v>208</v>
      </c>
      <c r="I22" s="43" t="str">
        <f>H22</f>
        <v>3AM-12PM</v>
      </c>
      <c r="AP22" t="s">
        <v>380</v>
      </c>
      <c r="AQ22">
        <v>2020</v>
      </c>
      <c r="AR22" t="s">
        <v>383</v>
      </c>
      <c r="AT22">
        <v>0</v>
      </c>
      <c r="AU22">
        <v>0</v>
      </c>
      <c r="AV22">
        <v>0</v>
      </c>
      <c r="AW22">
        <v>0</v>
      </c>
      <c r="AX22">
        <v>0</v>
      </c>
      <c r="AY22">
        <v>0</v>
      </c>
      <c r="AZ22">
        <v>0</v>
      </c>
    </row>
    <row r="23" spans="1:52" ht="13">
      <c r="A23" t="s">
        <v>209</v>
      </c>
      <c r="B23" t="s">
        <v>210</v>
      </c>
      <c r="C23" t="s">
        <v>211</v>
      </c>
      <c r="D23" s="40" t="str">
        <f>E23</f>
        <v>10AM-12AM</v>
      </c>
      <c r="E23" s="43" t="s">
        <v>212</v>
      </c>
      <c r="F23" t="s">
        <v>213</v>
      </c>
      <c r="G23" t="str">
        <f>H23</f>
        <v>13PM-15PM</v>
      </c>
      <c r="H23" s="43" t="s">
        <v>214</v>
      </c>
      <c r="I23" s="43" t="str">
        <f>H23</f>
        <v>13PM-15PM</v>
      </c>
      <c r="AP23" t="s">
        <v>380</v>
      </c>
      <c r="AQ23">
        <v>2020</v>
      </c>
      <c r="AR23" t="s">
        <v>382</v>
      </c>
      <c r="AT23">
        <v>1.1919999999999999</v>
      </c>
      <c r="AU23">
        <v>3.9</v>
      </c>
      <c r="AV23">
        <v>5.17</v>
      </c>
      <c r="AW23">
        <v>0.26</v>
      </c>
      <c r="AX23">
        <v>0.42799999999999999</v>
      </c>
      <c r="AY23">
        <v>2.27</v>
      </c>
      <c r="AZ23">
        <v>0.74299999999999999</v>
      </c>
    </row>
    <row r="24" spans="1:52" ht="13">
      <c r="A24" t="s">
        <v>215</v>
      </c>
      <c r="B24" t="s">
        <v>216</v>
      </c>
      <c r="C24" t="s">
        <v>217</v>
      </c>
      <c r="D24" s="40" t="str">
        <f>E24</f>
        <v>21PM-23PM</v>
      </c>
      <c r="E24" s="43" t="s">
        <v>218</v>
      </c>
      <c r="F24" t="s">
        <v>219</v>
      </c>
      <c r="G24" t="str">
        <f>H24</f>
        <v>0AM-2AM</v>
      </c>
      <c r="H24" s="43" t="s">
        <v>220</v>
      </c>
      <c r="I24" s="43" t="str">
        <f>H24</f>
        <v>0AM-2AM</v>
      </c>
      <c r="L24" s="43"/>
      <c r="O24" s="43"/>
      <c r="P24" s="43"/>
    </row>
    <row r="25" spans="1:52" ht="13">
      <c r="O25" s="43"/>
      <c r="P25" s="43"/>
    </row>
    <row r="26" spans="1:52" ht="13">
      <c r="O26" s="43"/>
      <c r="P26" s="43"/>
    </row>
    <row r="33" spans="1:41">
      <c r="A33" s="7"/>
      <c r="B33" s="7"/>
      <c r="C33" s="7"/>
      <c r="D33" s="7"/>
      <c r="E33" s="7"/>
      <c r="F33" s="7"/>
      <c r="G33" s="7"/>
      <c r="H33" s="7"/>
      <c r="J33" s="7"/>
      <c r="K33" s="7"/>
      <c r="L33" s="7"/>
      <c r="M33" s="7"/>
      <c r="N33" s="7"/>
      <c r="O33" s="7"/>
      <c r="P33" s="7"/>
      <c r="Q33" s="7"/>
      <c r="R33" s="7"/>
      <c r="S33" s="7"/>
      <c r="W33" s="7"/>
      <c r="X33" s="7"/>
      <c r="Y33" s="7"/>
      <c r="Z33" s="7"/>
      <c r="AA33" s="7"/>
      <c r="AB33" s="7"/>
      <c r="AC33" s="7"/>
      <c r="AF33" s="7"/>
      <c r="AG33" s="7"/>
      <c r="AH33" s="7"/>
      <c r="AI33" s="7"/>
      <c r="AJ33" s="7"/>
      <c r="AK33" s="7"/>
      <c r="AL33" s="7"/>
      <c r="AM33" s="7"/>
      <c r="AN33" s="7"/>
    </row>
    <row r="34" spans="1:41" ht="14.5">
      <c r="A34" s="7" t="s">
        <v>1</v>
      </c>
      <c r="B34" s="7" t="s">
        <v>2</v>
      </c>
      <c r="C34" s="7" t="s">
        <v>3</v>
      </c>
      <c r="D34" s="7" t="s">
        <v>4</v>
      </c>
      <c r="E34" s="7" t="s">
        <v>167</v>
      </c>
      <c r="F34" s="7" t="s">
        <v>221</v>
      </c>
      <c r="G34" s="16" t="s">
        <v>222</v>
      </c>
      <c r="H34" s="7"/>
      <c r="J34" s="7" t="s">
        <v>1</v>
      </c>
      <c r="K34" s="7" t="s">
        <v>2</v>
      </c>
      <c r="L34" s="7" t="s">
        <v>3</v>
      </c>
      <c r="M34" s="7" t="s">
        <v>4</v>
      </c>
      <c r="N34" s="7" t="s">
        <v>168</v>
      </c>
      <c r="O34" s="7" t="s">
        <v>169</v>
      </c>
      <c r="P34" s="7" t="s">
        <v>221</v>
      </c>
      <c r="Q34" s="16" t="s">
        <v>222</v>
      </c>
      <c r="R34" s="7"/>
      <c r="S34" s="7"/>
      <c r="W34" s="7" t="s">
        <v>1</v>
      </c>
      <c r="X34" s="7" t="s">
        <v>2</v>
      </c>
      <c r="Y34" s="7" t="s">
        <v>3</v>
      </c>
      <c r="Z34" s="7" t="s">
        <v>4</v>
      </c>
      <c r="AA34" s="7" t="s">
        <v>170</v>
      </c>
      <c r="AB34" s="7" t="s">
        <v>221</v>
      </c>
      <c r="AC34" s="16" t="s">
        <v>222</v>
      </c>
      <c r="AD34" s="7"/>
      <c r="AF34" s="7" t="s">
        <v>1</v>
      </c>
      <c r="AG34" s="7" t="s">
        <v>2</v>
      </c>
      <c r="AH34" s="7" t="s">
        <v>3</v>
      </c>
      <c r="AI34" s="7" t="s">
        <v>4</v>
      </c>
      <c r="AJ34" s="7" t="s">
        <v>171</v>
      </c>
      <c r="AK34" s="7" t="s">
        <v>172</v>
      </c>
      <c r="AL34" s="7" t="s">
        <v>173</v>
      </c>
      <c r="AM34" s="7" t="s">
        <v>221</v>
      </c>
      <c r="AN34" s="16" t="s">
        <v>222</v>
      </c>
      <c r="AO34" s="7"/>
    </row>
    <row r="35" spans="1:41" ht="14.5">
      <c r="A35" s="7" t="s">
        <v>265</v>
      </c>
      <c r="B35" s="7" t="s">
        <v>384</v>
      </c>
      <c r="C35" s="11" t="s">
        <v>224</v>
      </c>
      <c r="D35" s="12" t="s">
        <v>176</v>
      </c>
      <c r="E35" s="46">
        <v>0.42</v>
      </c>
      <c r="F35" s="7"/>
      <c r="G35" s="16" t="s">
        <v>225</v>
      </c>
      <c r="H35" s="7"/>
      <c r="J35" s="7" t="s">
        <v>267</v>
      </c>
      <c r="K35" s="7" t="s">
        <v>384</v>
      </c>
      <c r="L35" s="11" t="s">
        <v>224</v>
      </c>
      <c r="M35" s="12" t="s">
        <v>176</v>
      </c>
      <c r="N35" s="46">
        <v>0.42</v>
      </c>
      <c r="O35" s="46">
        <v>0.42</v>
      </c>
      <c r="P35" s="7"/>
      <c r="Q35" s="16" t="s">
        <v>225</v>
      </c>
      <c r="R35" s="7"/>
      <c r="S35" s="7"/>
      <c r="W35" s="7" t="s">
        <v>269</v>
      </c>
      <c r="X35" s="7" t="s">
        <v>384</v>
      </c>
      <c r="Y35" s="11" t="s">
        <v>224</v>
      </c>
      <c r="Z35" s="12" t="s">
        <v>176</v>
      </c>
      <c r="AA35" s="46">
        <v>0.42</v>
      </c>
      <c r="AB35" s="7"/>
      <c r="AC35" s="16" t="s">
        <v>225</v>
      </c>
      <c r="AD35" s="7"/>
      <c r="AF35" s="7" t="s">
        <v>271</v>
      </c>
      <c r="AG35" s="7" t="s">
        <v>384</v>
      </c>
      <c r="AH35" s="11" t="s">
        <v>224</v>
      </c>
      <c r="AI35" s="12" t="s">
        <v>176</v>
      </c>
      <c r="AJ35" s="46">
        <v>0.42</v>
      </c>
      <c r="AK35" s="46">
        <f>AJ35</f>
        <v>0.42</v>
      </c>
      <c r="AL35" s="46">
        <f>AK35</f>
        <v>0.42</v>
      </c>
      <c r="AM35" s="7"/>
      <c r="AN35" s="16" t="s">
        <v>225</v>
      </c>
      <c r="AO35" s="7"/>
    </row>
    <row r="36" spans="1:41" ht="14.5">
      <c r="A36" s="7" t="s">
        <v>273</v>
      </c>
      <c r="B36" s="7" t="s">
        <v>384</v>
      </c>
      <c r="C36" s="11" t="s">
        <v>224</v>
      </c>
      <c r="D36" s="12" t="s">
        <v>176</v>
      </c>
      <c r="E36" s="7">
        <v>0.44</v>
      </c>
      <c r="F36" s="7"/>
      <c r="G36" s="16" t="s">
        <v>225</v>
      </c>
      <c r="H36" s="7"/>
      <c r="J36" s="7" t="s">
        <v>275</v>
      </c>
      <c r="K36" s="7" t="s">
        <v>384</v>
      </c>
      <c r="L36" s="11" t="s">
        <v>224</v>
      </c>
      <c r="M36" s="12" t="s">
        <v>176</v>
      </c>
      <c r="N36" s="7">
        <v>0.44</v>
      </c>
      <c r="O36" s="7">
        <v>0.44</v>
      </c>
      <c r="P36" s="7"/>
      <c r="Q36" s="16" t="s">
        <v>225</v>
      </c>
      <c r="R36" s="7"/>
      <c r="S36" s="7"/>
      <c r="W36" s="7" t="s">
        <v>277</v>
      </c>
      <c r="X36" s="7" t="s">
        <v>384</v>
      </c>
      <c r="Y36" s="11" t="s">
        <v>224</v>
      </c>
      <c r="Z36" s="12" t="s">
        <v>176</v>
      </c>
      <c r="AA36" s="46">
        <v>0.44</v>
      </c>
      <c r="AB36" s="7"/>
      <c r="AC36" s="16" t="s">
        <v>225</v>
      </c>
      <c r="AD36" s="7"/>
      <c r="AF36" s="7" t="s">
        <v>279</v>
      </c>
      <c r="AG36" s="7" t="s">
        <v>384</v>
      </c>
      <c r="AH36" s="11" t="s">
        <v>224</v>
      </c>
      <c r="AI36" s="12" t="s">
        <v>176</v>
      </c>
      <c r="AJ36" s="46">
        <v>0.44</v>
      </c>
      <c r="AK36" s="46">
        <f t="shared" ref="AK36:AL50" si="4">AJ36</f>
        <v>0.44</v>
      </c>
      <c r="AL36" s="46">
        <f t="shared" si="4"/>
        <v>0.44</v>
      </c>
      <c r="AM36" s="7"/>
      <c r="AN36" s="16" t="s">
        <v>225</v>
      </c>
      <c r="AO36" s="7"/>
    </row>
    <row r="37" spans="1:41" ht="14.5">
      <c r="A37" s="7" t="s">
        <v>281</v>
      </c>
      <c r="B37" s="7" t="s">
        <v>384</v>
      </c>
      <c r="C37" s="11" t="s">
        <v>224</v>
      </c>
      <c r="D37" s="12" t="s">
        <v>176</v>
      </c>
      <c r="E37" s="7">
        <v>0.45</v>
      </c>
      <c r="F37" s="7"/>
      <c r="G37" s="16" t="s">
        <v>225</v>
      </c>
      <c r="H37" s="7"/>
      <c r="J37" s="7" t="s">
        <v>282</v>
      </c>
      <c r="K37" s="7" t="s">
        <v>384</v>
      </c>
      <c r="L37" s="11" t="s">
        <v>224</v>
      </c>
      <c r="M37" s="12" t="s">
        <v>176</v>
      </c>
      <c r="N37" s="7">
        <v>0.45</v>
      </c>
      <c r="O37" s="7">
        <v>0.45</v>
      </c>
      <c r="P37" s="7"/>
      <c r="Q37" s="16" t="s">
        <v>225</v>
      </c>
      <c r="R37" s="7"/>
      <c r="S37" s="7"/>
      <c r="W37" s="7" t="s">
        <v>284</v>
      </c>
      <c r="X37" s="7" t="s">
        <v>384</v>
      </c>
      <c r="Y37" s="11" t="s">
        <v>224</v>
      </c>
      <c r="Z37" s="12" t="s">
        <v>176</v>
      </c>
      <c r="AA37" s="46">
        <v>0.45</v>
      </c>
      <c r="AB37" s="7"/>
      <c r="AC37" s="16" t="s">
        <v>225</v>
      </c>
      <c r="AD37" s="7"/>
      <c r="AF37" s="7" t="s">
        <v>286</v>
      </c>
      <c r="AG37" s="7" t="s">
        <v>384</v>
      </c>
      <c r="AH37" s="11" t="s">
        <v>224</v>
      </c>
      <c r="AI37" s="12" t="s">
        <v>176</v>
      </c>
      <c r="AJ37" s="46">
        <v>0.45</v>
      </c>
      <c r="AK37" s="46">
        <f t="shared" si="4"/>
        <v>0.45</v>
      </c>
      <c r="AL37" s="46">
        <f t="shared" si="4"/>
        <v>0.45</v>
      </c>
      <c r="AM37" s="7"/>
      <c r="AN37" s="16" t="s">
        <v>225</v>
      </c>
      <c r="AO37" s="7"/>
    </row>
    <row r="38" spans="1:41" ht="14.5">
      <c r="A38" s="7" t="s">
        <v>287</v>
      </c>
      <c r="B38" s="7" t="s">
        <v>384</v>
      </c>
      <c r="C38" s="11" t="s">
        <v>224</v>
      </c>
      <c r="D38" s="12" t="s">
        <v>176</v>
      </c>
      <c r="E38" s="7">
        <v>0.36</v>
      </c>
      <c r="F38" s="7"/>
      <c r="G38" s="16" t="s">
        <v>225</v>
      </c>
      <c r="H38" s="7"/>
      <c r="J38" s="7" t="s">
        <v>289</v>
      </c>
      <c r="K38" s="7" t="s">
        <v>384</v>
      </c>
      <c r="L38" s="11" t="s">
        <v>224</v>
      </c>
      <c r="M38" s="12" t="s">
        <v>176</v>
      </c>
      <c r="N38" s="7">
        <v>0.36</v>
      </c>
      <c r="O38" s="7">
        <v>0.36</v>
      </c>
      <c r="P38" s="7"/>
      <c r="Q38" s="16" t="s">
        <v>225</v>
      </c>
      <c r="R38" s="7"/>
      <c r="S38" s="7"/>
      <c r="W38" s="7" t="s">
        <v>290</v>
      </c>
      <c r="X38" s="7" t="s">
        <v>384</v>
      </c>
      <c r="Y38" s="11" t="s">
        <v>224</v>
      </c>
      <c r="Z38" s="12" t="s">
        <v>176</v>
      </c>
      <c r="AA38" s="46">
        <v>0.36</v>
      </c>
      <c r="AB38" s="7"/>
      <c r="AC38" s="16" t="s">
        <v>225</v>
      </c>
      <c r="AD38" s="7"/>
      <c r="AF38" s="7" t="s">
        <v>291</v>
      </c>
      <c r="AG38" s="7" t="s">
        <v>384</v>
      </c>
      <c r="AH38" s="11" t="s">
        <v>224</v>
      </c>
      <c r="AI38" s="12" t="s">
        <v>176</v>
      </c>
      <c r="AJ38" s="46">
        <v>0.36</v>
      </c>
      <c r="AK38" s="46">
        <f t="shared" si="4"/>
        <v>0.36</v>
      </c>
      <c r="AL38" s="46">
        <f t="shared" si="4"/>
        <v>0.36</v>
      </c>
      <c r="AM38" s="7"/>
      <c r="AN38" s="16" t="s">
        <v>225</v>
      </c>
      <c r="AO38" s="7"/>
    </row>
    <row r="39" spans="1:41" ht="14.5">
      <c r="A39" s="7" t="s">
        <v>293</v>
      </c>
      <c r="B39" s="7" t="s">
        <v>384</v>
      </c>
      <c r="C39" s="11" t="s">
        <v>224</v>
      </c>
      <c r="D39" s="12" t="s">
        <v>176</v>
      </c>
      <c r="E39" s="7">
        <v>0.33</v>
      </c>
      <c r="F39" s="7"/>
      <c r="G39" s="16" t="s">
        <v>225</v>
      </c>
      <c r="H39" s="7"/>
      <c r="J39" s="7" t="s">
        <v>295</v>
      </c>
      <c r="K39" s="7" t="s">
        <v>384</v>
      </c>
      <c r="L39" s="11" t="s">
        <v>224</v>
      </c>
      <c r="M39" s="12" t="s">
        <v>176</v>
      </c>
      <c r="N39" s="7">
        <v>0.33</v>
      </c>
      <c r="O39" s="7">
        <v>0.33</v>
      </c>
      <c r="P39" s="7"/>
      <c r="Q39" s="16" t="s">
        <v>225</v>
      </c>
      <c r="R39" s="7"/>
      <c r="S39" s="7"/>
      <c r="W39" s="7" t="s">
        <v>297</v>
      </c>
      <c r="X39" s="7" t="s">
        <v>384</v>
      </c>
      <c r="Y39" s="11" t="s">
        <v>224</v>
      </c>
      <c r="Z39" s="12" t="s">
        <v>176</v>
      </c>
      <c r="AA39" s="46">
        <v>0.33</v>
      </c>
      <c r="AB39" s="7"/>
      <c r="AC39" s="16" t="s">
        <v>225</v>
      </c>
      <c r="AD39" s="7"/>
      <c r="AF39" s="7" t="s">
        <v>299</v>
      </c>
      <c r="AG39" s="7" t="s">
        <v>384</v>
      </c>
      <c r="AH39" s="11" t="s">
        <v>224</v>
      </c>
      <c r="AI39" s="12" t="s">
        <v>176</v>
      </c>
      <c r="AJ39" s="46">
        <v>0.33</v>
      </c>
      <c r="AK39" s="46">
        <f t="shared" si="4"/>
        <v>0.33</v>
      </c>
      <c r="AL39" s="46">
        <f t="shared" si="4"/>
        <v>0.33</v>
      </c>
      <c r="AM39" s="7"/>
      <c r="AN39" s="16" t="s">
        <v>225</v>
      </c>
      <c r="AO39" s="7"/>
    </row>
    <row r="40" spans="1:41" ht="14.5">
      <c r="A40" s="7" t="s">
        <v>301</v>
      </c>
      <c r="B40" s="7" t="s">
        <v>384</v>
      </c>
      <c r="C40" s="11" t="s">
        <v>224</v>
      </c>
      <c r="D40" s="12" t="s">
        <v>176</v>
      </c>
      <c r="E40" s="7">
        <v>0.36</v>
      </c>
      <c r="F40" s="7"/>
      <c r="G40" s="16" t="s">
        <v>225</v>
      </c>
      <c r="H40" s="7"/>
      <c r="J40" s="7" t="s">
        <v>303</v>
      </c>
      <c r="K40" s="7" t="s">
        <v>384</v>
      </c>
      <c r="L40" s="11" t="s">
        <v>224</v>
      </c>
      <c r="M40" s="12" t="s">
        <v>176</v>
      </c>
      <c r="N40" s="7">
        <v>0.36</v>
      </c>
      <c r="O40" s="7">
        <v>0.36</v>
      </c>
      <c r="P40" s="7"/>
      <c r="Q40" s="16" t="s">
        <v>225</v>
      </c>
      <c r="R40" s="7"/>
      <c r="S40" s="7"/>
      <c r="W40" s="7" t="s">
        <v>305</v>
      </c>
      <c r="X40" s="7" t="s">
        <v>384</v>
      </c>
      <c r="Y40" s="11" t="s">
        <v>224</v>
      </c>
      <c r="Z40" s="12" t="s">
        <v>176</v>
      </c>
      <c r="AA40" s="46">
        <v>0.36</v>
      </c>
      <c r="AB40" s="7"/>
      <c r="AC40" s="16" t="s">
        <v>225</v>
      </c>
      <c r="AD40" s="7"/>
      <c r="AF40" s="7" t="s">
        <v>307</v>
      </c>
      <c r="AG40" s="7" t="s">
        <v>384</v>
      </c>
      <c r="AH40" s="11" t="s">
        <v>224</v>
      </c>
      <c r="AI40" s="12" t="s">
        <v>176</v>
      </c>
      <c r="AJ40" s="46">
        <v>0.36</v>
      </c>
      <c r="AK40" s="46">
        <f t="shared" si="4"/>
        <v>0.36</v>
      </c>
      <c r="AL40" s="46">
        <f t="shared" si="4"/>
        <v>0.36</v>
      </c>
      <c r="AM40" s="7"/>
      <c r="AN40" s="16" t="s">
        <v>225</v>
      </c>
      <c r="AO40" s="7"/>
    </row>
    <row r="41" spans="1:41" ht="14.5">
      <c r="A41" s="7" t="s">
        <v>309</v>
      </c>
      <c r="B41" s="7" t="s">
        <v>384</v>
      </c>
      <c r="C41" s="11" t="s">
        <v>224</v>
      </c>
      <c r="D41" s="12" t="s">
        <v>176</v>
      </c>
      <c r="E41" s="7">
        <v>0.42</v>
      </c>
      <c r="F41" s="7"/>
      <c r="G41" s="16" t="s">
        <v>225</v>
      </c>
      <c r="H41" s="7"/>
      <c r="J41" s="7" t="s">
        <v>310</v>
      </c>
      <c r="K41" s="7" t="s">
        <v>384</v>
      </c>
      <c r="L41" s="11" t="s">
        <v>224</v>
      </c>
      <c r="M41" s="12" t="s">
        <v>176</v>
      </c>
      <c r="N41" s="7">
        <v>0.42</v>
      </c>
      <c r="O41" s="7">
        <v>0.42</v>
      </c>
      <c r="P41" s="7"/>
      <c r="Q41" s="16" t="s">
        <v>225</v>
      </c>
      <c r="R41" s="7"/>
      <c r="S41" s="7"/>
      <c r="W41" s="7" t="s">
        <v>312</v>
      </c>
      <c r="X41" s="7" t="s">
        <v>384</v>
      </c>
      <c r="Y41" s="11" t="s">
        <v>224</v>
      </c>
      <c r="Z41" s="12" t="s">
        <v>176</v>
      </c>
      <c r="AA41" s="46">
        <v>0.42</v>
      </c>
      <c r="AB41" s="7"/>
      <c r="AC41" s="16" t="s">
        <v>225</v>
      </c>
      <c r="AD41" s="7"/>
      <c r="AF41" s="7" t="s">
        <v>314</v>
      </c>
      <c r="AG41" s="7" t="s">
        <v>384</v>
      </c>
      <c r="AH41" s="11" t="s">
        <v>224</v>
      </c>
      <c r="AI41" s="12" t="s">
        <v>176</v>
      </c>
      <c r="AJ41" s="46">
        <v>0.42</v>
      </c>
      <c r="AK41" s="46">
        <f t="shared" si="4"/>
        <v>0.42</v>
      </c>
      <c r="AL41" s="46">
        <f t="shared" si="4"/>
        <v>0.42</v>
      </c>
      <c r="AM41" s="7"/>
      <c r="AN41" s="16" t="s">
        <v>225</v>
      </c>
      <c r="AO41" s="7"/>
    </row>
    <row r="42" spans="1:41" ht="14.5">
      <c r="A42" s="7" t="s">
        <v>315</v>
      </c>
      <c r="B42" s="7" t="s">
        <v>384</v>
      </c>
      <c r="C42" s="11" t="s">
        <v>224</v>
      </c>
      <c r="D42" s="12" t="s">
        <v>176</v>
      </c>
      <c r="E42" s="7">
        <v>0.31</v>
      </c>
      <c r="F42" s="7"/>
      <c r="G42" s="16" t="s">
        <v>225</v>
      </c>
      <c r="H42" s="7"/>
      <c r="J42" s="7" t="s">
        <v>317</v>
      </c>
      <c r="K42" s="7" t="s">
        <v>384</v>
      </c>
      <c r="L42" s="11" t="s">
        <v>224</v>
      </c>
      <c r="M42" s="12" t="s">
        <v>176</v>
      </c>
      <c r="N42" s="7">
        <v>0.31</v>
      </c>
      <c r="O42" s="7">
        <v>0.31</v>
      </c>
      <c r="P42" s="7"/>
      <c r="Q42" s="16" t="s">
        <v>225</v>
      </c>
      <c r="R42" s="7"/>
      <c r="S42" s="7"/>
      <c r="W42" s="7" t="s">
        <v>318</v>
      </c>
      <c r="X42" s="7" t="s">
        <v>384</v>
      </c>
      <c r="Y42" s="11" t="s">
        <v>224</v>
      </c>
      <c r="Z42" s="12" t="s">
        <v>176</v>
      </c>
      <c r="AA42" s="46">
        <v>0.31</v>
      </c>
      <c r="AB42" s="7"/>
      <c r="AC42" s="16" t="s">
        <v>225</v>
      </c>
      <c r="AD42" s="7"/>
      <c r="AF42" s="7" t="s">
        <v>319</v>
      </c>
      <c r="AG42" s="7" t="s">
        <v>384</v>
      </c>
      <c r="AH42" s="11" t="s">
        <v>224</v>
      </c>
      <c r="AI42" s="12" t="s">
        <v>176</v>
      </c>
      <c r="AJ42" s="46">
        <v>0.31</v>
      </c>
      <c r="AK42" s="46">
        <f t="shared" si="4"/>
        <v>0.31</v>
      </c>
      <c r="AL42" s="46">
        <f t="shared" si="4"/>
        <v>0.31</v>
      </c>
      <c r="AM42" s="7"/>
      <c r="AN42" s="16" t="s">
        <v>225</v>
      </c>
      <c r="AO42" s="7"/>
    </row>
    <row r="43" spans="1:41" ht="14.5">
      <c r="A43" s="7" t="s">
        <v>321</v>
      </c>
      <c r="B43" s="7" t="s">
        <v>384</v>
      </c>
      <c r="C43" s="11" t="s">
        <v>224</v>
      </c>
      <c r="D43" s="12" t="s">
        <v>176</v>
      </c>
      <c r="E43" s="7">
        <v>0.31</v>
      </c>
      <c r="F43" s="7"/>
      <c r="G43" s="16" t="s">
        <v>225</v>
      </c>
      <c r="H43" s="7"/>
      <c r="J43" s="7" t="s">
        <v>323</v>
      </c>
      <c r="K43" s="7" t="s">
        <v>384</v>
      </c>
      <c r="L43" s="11" t="s">
        <v>224</v>
      </c>
      <c r="M43" s="12" t="s">
        <v>176</v>
      </c>
      <c r="N43" s="7">
        <v>0.31</v>
      </c>
      <c r="O43" s="7">
        <v>0.31</v>
      </c>
      <c r="P43" s="7"/>
      <c r="Q43" s="16" t="s">
        <v>225</v>
      </c>
      <c r="R43" s="7"/>
      <c r="S43" s="7"/>
      <c r="W43" s="7" t="s">
        <v>325</v>
      </c>
      <c r="X43" s="7" t="s">
        <v>384</v>
      </c>
      <c r="Y43" s="11" t="s">
        <v>224</v>
      </c>
      <c r="Z43" s="12" t="s">
        <v>176</v>
      </c>
      <c r="AA43" s="46">
        <v>0.31</v>
      </c>
      <c r="AB43" s="7"/>
      <c r="AC43" s="16" t="s">
        <v>225</v>
      </c>
      <c r="AD43" s="7"/>
      <c r="AF43" s="7" t="s">
        <v>327</v>
      </c>
      <c r="AG43" s="7" t="s">
        <v>384</v>
      </c>
      <c r="AH43" s="11" t="s">
        <v>224</v>
      </c>
      <c r="AI43" s="12" t="s">
        <v>176</v>
      </c>
      <c r="AJ43" s="46">
        <v>0.31</v>
      </c>
      <c r="AK43" s="46">
        <f t="shared" si="4"/>
        <v>0.31</v>
      </c>
      <c r="AL43" s="46">
        <f t="shared" si="4"/>
        <v>0.31</v>
      </c>
      <c r="AM43" s="7"/>
      <c r="AN43" s="16" t="s">
        <v>225</v>
      </c>
      <c r="AO43" s="7"/>
    </row>
    <row r="44" spans="1:41" ht="14.5">
      <c r="A44" s="7" t="s">
        <v>329</v>
      </c>
      <c r="B44" s="7" t="s">
        <v>384</v>
      </c>
      <c r="C44" s="11" t="s">
        <v>224</v>
      </c>
      <c r="D44" s="12" t="s">
        <v>176</v>
      </c>
      <c r="E44" s="7">
        <v>0.36</v>
      </c>
      <c r="F44" s="7"/>
      <c r="G44" s="16" t="s">
        <v>225</v>
      </c>
      <c r="H44" s="7"/>
      <c r="J44" s="7" t="s">
        <v>331</v>
      </c>
      <c r="K44" s="7" t="s">
        <v>384</v>
      </c>
      <c r="L44" s="11" t="s">
        <v>224</v>
      </c>
      <c r="M44" s="12" t="s">
        <v>176</v>
      </c>
      <c r="N44" s="7">
        <v>0.36</v>
      </c>
      <c r="O44" s="7">
        <v>0.36</v>
      </c>
      <c r="P44" s="7"/>
      <c r="Q44" s="16" t="s">
        <v>225</v>
      </c>
      <c r="R44" s="7"/>
      <c r="S44" s="7"/>
      <c r="W44" s="7" t="s">
        <v>333</v>
      </c>
      <c r="X44" s="7" t="s">
        <v>384</v>
      </c>
      <c r="Y44" s="11" t="s">
        <v>224</v>
      </c>
      <c r="Z44" s="12" t="s">
        <v>176</v>
      </c>
      <c r="AA44" s="46">
        <v>0.36</v>
      </c>
      <c r="AB44" s="7"/>
      <c r="AC44" s="16" t="s">
        <v>225</v>
      </c>
      <c r="AD44" s="7"/>
      <c r="AF44" s="7" t="s">
        <v>335</v>
      </c>
      <c r="AG44" s="7" t="s">
        <v>384</v>
      </c>
      <c r="AH44" s="11" t="s">
        <v>224</v>
      </c>
      <c r="AI44" s="12" t="s">
        <v>176</v>
      </c>
      <c r="AJ44" s="46">
        <v>0.36</v>
      </c>
      <c r="AK44" s="46">
        <f t="shared" si="4"/>
        <v>0.36</v>
      </c>
      <c r="AL44" s="46">
        <f t="shared" si="4"/>
        <v>0.36</v>
      </c>
      <c r="AM44" s="7"/>
      <c r="AN44" s="16" t="s">
        <v>225</v>
      </c>
      <c r="AO44" s="7"/>
    </row>
    <row r="45" spans="1:41" ht="14.5">
      <c r="A45" s="7" t="s">
        <v>337</v>
      </c>
      <c r="B45" s="7" t="s">
        <v>384</v>
      </c>
      <c r="C45" s="11" t="s">
        <v>224</v>
      </c>
      <c r="D45" s="12" t="s">
        <v>176</v>
      </c>
      <c r="E45" s="7">
        <v>0.41</v>
      </c>
      <c r="F45" s="7"/>
      <c r="G45" s="16" t="s">
        <v>225</v>
      </c>
      <c r="H45" s="7"/>
      <c r="J45" s="7" t="s">
        <v>338</v>
      </c>
      <c r="K45" s="7" t="s">
        <v>384</v>
      </c>
      <c r="L45" s="11" t="s">
        <v>224</v>
      </c>
      <c r="M45" s="12" t="s">
        <v>176</v>
      </c>
      <c r="N45" s="7">
        <v>0.41</v>
      </c>
      <c r="O45" s="7">
        <v>0.41</v>
      </c>
      <c r="P45" s="7"/>
      <c r="Q45" s="16" t="s">
        <v>225</v>
      </c>
      <c r="R45" s="7"/>
      <c r="S45" s="7"/>
      <c r="W45" s="7" t="s">
        <v>340</v>
      </c>
      <c r="X45" s="7" t="s">
        <v>384</v>
      </c>
      <c r="Y45" s="11" t="s">
        <v>224</v>
      </c>
      <c r="Z45" s="12" t="s">
        <v>176</v>
      </c>
      <c r="AA45" s="46">
        <v>0.41</v>
      </c>
      <c r="AB45" s="7"/>
      <c r="AC45" s="16" t="s">
        <v>225</v>
      </c>
      <c r="AD45" s="7"/>
      <c r="AF45" s="7" t="s">
        <v>342</v>
      </c>
      <c r="AG45" s="7" t="s">
        <v>384</v>
      </c>
      <c r="AH45" s="11" t="s">
        <v>224</v>
      </c>
      <c r="AI45" s="12" t="s">
        <v>176</v>
      </c>
      <c r="AJ45" s="46">
        <v>0.41</v>
      </c>
      <c r="AK45" s="46">
        <f t="shared" si="4"/>
        <v>0.41</v>
      </c>
      <c r="AL45" s="46">
        <f t="shared" si="4"/>
        <v>0.41</v>
      </c>
      <c r="AM45" s="7"/>
      <c r="AN45" s="16" t="s">
        <v>225</v>
      </c>
      <c r="AO45" s="7"/>
    </row>
    <row r="46" spans="1:41" ht="14.5">
      <c r="A46" s="7" t="s">
        <v>343</v>
      </c>
      <c r="B46" s="7" t="s">
        <v>384</v>
      </c>
      <c r="C46" s="11" t="s">
        <v>224</v>
      </c>
      <c r="D46" s="12" t="s">
        <v>176</v>
      </c>
      <c r="E46" s="7">
        <v>0.28999999999999998</v>
      </c>
      <c r="F46" s="7"/>
      <c r="G46" s="16" t="s">
        <v>225</v>
      </c>
      <c r="H46" s="7"/>
      <c r="J46" s="7" t="s">
        <v>345</v>
      </c>
      <c r="K46" s="7" t="s">
        <v>384</v>
      </c>
      <c r="L46" s="11" t="s">
        <v>224</v>
      </c>
      <c r="M46" s="12" t="s">
        <v>176</v>
      </c>
      <c r="N46" s="7">
        <v>0.28999999999999998</v>
      </c>
      <c r="O46" s="7">
        <v>0.28999999999999998</v>
      </c>
      <c r="P46" s="7"/>
      <c r="Q46" s="16" t="s">
        <v>225</v>
      </c>
      <c r="R46" s="7"/>
      <c r="S46" s="7"/>
      <c r="W46" s="7" t="s">
        <v>346</v>
      </c>
      <c r="X46" s="7" t="s">
        <v>384</v>
      </c>
      <c r="Y46" s="11" t="s">
        <v>224</v>
      </c>
      <c r="Z46" s="12" t="s">
        <v>176</v>
      </c>
      <c r="AA46" s="46">
        <v>0.28999999999999998</v>
      </c>
      <c r="AB46" s="7"/>
      <c r="AC46" s="16" t="s">
        <v>225</v>
      </c>
      <c r="AD46" s="7"/>
      <c r="AF46" s="7" t="s">
        <v>347</v>
      </c>
      <c r="AG46" s="7" t="s">
        <v>384</v>
      </c>
      <c r="AH46" s="11" t="s">
        <v>224</v>
      </c>
      <c r="AI46" s="12" t="s">
        <v>176</v>
      </c>
      <c r="AJ46" s="46">
        <v>0.28999999999999998</v>
      </c>
      <c r="AK46" s="46">
        <f t="shared" si="4"/>
        <v>0.28999999999999998</v>
      </c>
      <c r="AL46" s="46">
        <f t="shared" si="4"/>
        <v>0.28999999999999998</v>
      </c>
      <c r="AM46" s="7"/>
      <c r="AN46" s="16" t="s">
        <v>225</v>
      </c>
      <c r="AO46" s="7"/>
    </row>
    <row r="47" spans="1:41" ht="14.5">
      <c r="A47" s="7" t="s">
        <v>349</v>
      </c>
      <c r="B47" s="7" t="s">
        <v>384</v>
      </c>
      <c r="C47" s="11" t="s">
        <v>224</v>
      </c>
      <c r="D47" s="12" t="s">
        <v>176</v>
      </c>
      <c r="E47" s="7">
        <v>0.39</v>
      </c>
      <c r="F47" s="7"/>
      <c r="G47" s="16" t="s">
        <v>225</v>
      </c>
      <c r="H47" s="7"/>
      <c r="J47" s="7" t="s">
        <v>351</v>
      </c>
      <c r="K47" s="7" t="s">
        <v>384</v>
      </c>
      <c r="L47" s="11" t="s">
        <v>224</v>
      </c>
      <c r="M47" s="12" t="s">
        <v>176</v>
      </c>
      <c r="N47" s="7">
        <v>0.39</v>
      </c>
      <c r="O47" s="7">
        <v>0.39</v>
      </c>
      <c r="P47" s="7"/>
      <c r="Q47" s="16" t="s">
        <v>225</v>
      </c>
      <c r="R47" s="7"/>
      <c r="S47" s="7"/>
      <c r="W47" s="7" t="s">
        <v>353</v>
      </c>
      <c r="X47" s="7" t="s">
        <v>384</v>
      </c>
      <c r="Y47" s="11" t="s">
        <v>224</v>
      </c>
      <c r="Z47" s="12" t="s">
        <v>176</v>
      </c>
      <c r="AA47" s="46">
        <v>0.39</v>
      </c>
      <c r="AB47" s="7"/>
      <c r="AC47" s="16" t="s">
        <v>225</v>
      </c>
      <c r="AD47" s="7"/>
      <c r="AF47" s="7" t="s">
        <v>355</v>
      </c>
      <c r="AG47" s="7" t="s">
        <v>384</v>
      </c>
      <c r="AH47" s="11" t="s">
        <v>224</v>
      </c>
      <c r="AI47" s="12" t="s">
        <v>176</v>
      </c>
      <c r="AJ47" s="46">
        <v>0.39</v>
      </c>
      <c r="AK47" s="46">
        <f t="shared" si="4"/>
        <v>0.39</v>
      </c>
      <c r="AL47" s="46">
        <f t="shared" si="4"/>
        <v>0.39</v>
      </c>
      <c r="AM47" s="7"/>
      <c r="AN47" s="16" t="s">
        <v>225</v>
      </c>
      <c r="AO47" s="7"/>
    </row>
    <row r="48" spans="1:41" ht="14.5">
      <c r="A48" s="7" t="s">
        <v>357</v>
      </c>
      <c r="B48" s="7" t="s">
        <v>384</v>
      </c>
      <c r="C48" s="11" t="s">
        <v>224</v>
      </c>
      <c r="D48" s="12" t="s">
        <v>176</v>
      </c>
      <c r="E48" s="7">
        <v>0.41</v>
      </c>
      <c r="F48" s="7"/>
      <c r="G48" s="16" t="s">
        <v>225</v>
      </c>
      <c r="H48" s="7"/>
      <c r="J48" s="7" t="s">
        <v>359</v>
      </c>
      <c r="K48" s="7" t="s">
        <v>384</v>
      </c>
      <c r="L48" s="11" t="s">
        <v>224</v>
      </c>
      <c r="M48" s="12" t="s">
        <v>176</v>
      </c>
      <c r="N48" s="7">
        <v>0.41</v>
      </c>
      <c r="O48" s="7">
        <v>0.41</v>
      </c>
      <c r="P48" s="7"/>
      <c r="Q48" s="16" t="s">
        <v>225</v>
      </c>
      <c r="R48" s="7"/>
      <c r="S48" s="7"/>
      <c r="W48" s="7" t="s">
        <v>361</v>
      </c>
      <c r="X48" s="7" t="s">
        <v>384</v>
      </c>
      <c r="Y48" s="11" t="s">
        <v>224</v>
      </c>
      <c r="Z48" s="12" t="s">
        <v>176</v>
      </c>
      <c r="AA48" s="46">
        <v>0.41</v>
      </c>
      <c r="AB48" s="7"/>
      <c r="AC48" s="16" t="s">
        <v>225</v>
      </c>
      <c r="AD48" s="7"/>
      <c r="AF48" s="7" t="s">
        <v>363</v>
      </c>
      <c r="AG48" s="7" t="s">
        <v>384</v>
      </c>
      <c r="AH48" s="11" t="s">
        <v>224</v>
      </c>
      <c r="AI48" s="12" t="s">
        <v>176</v>
      </c>
      <c r="AJ48" s="46">
        <v>0.41</v>
      </c>
      <c r="AK48" s="46">
        <f t="shared" si="4"/>
        <v>0.41</v>
      </c>
      <c r="AL48" s="46">
        <f t="shared" si="4"/>
        <v>0.41</v>
      </c>
      <c r="AM48" s="7"/>
      <c r="AN48" s="16" t="s">
        <v>225</v>
      </c>
      <c r="AO48" s="7"/>
    </row>
    <row r="49" spans="1:41" ht="14.5">
      <c r="A49" s="7" t="s">
        <v>365</v>
      </c>
      <c r="B49" s="7" t="s">
        <v>384</v>
      </c>
      <c r="C49" s="11" t="s">
        <v>224</v>
      </c>
      <c r="D49" s="12" t="s">
        <v>176</v>
      </c>
      <c r="E49" s="7">
        <v>0.42</v>
      </c>
      <c r="F49" s="7"/>
      <c r="G49" s="16" t="s">
        <v>225</v>
      </c>
      <c r="H49" s="7"/>
      <c r="J49" s="7" t="s">
        <v>366</v>
      </c>
      <c r="K49" s="7" t="s">
        <v>384</v>
      </c>
      <c r="L49" s="11" t="s">
        <v>224</v>
      </c>
      <c r="M49" s="12" t="s">
        <v>176</v>
      </c>
      <c r="N49" s="7">
        <v>0.42</v>
      </c>
      <c r="O49" s="7">
        <v>0.42</v>
      </c>
      <c r="P49" s="7"/>
      <c r="Q49" s="16" t="s">
        <v>225</v>
      </c>
      <c r="R49" s="7"/>
      <c r="S49" s="7"/>
      <c r="W49" s="7" t="s">
        <v>368</v>
      </c>
      <c r="X49" s="7" t="s">
        <v>384</v>
      </c>
      <c r="Y49" s="11" t="s">
        <v>224</v>
      </c>
      <c r="Z49" s="12" t="s">
        <v>176</v>
      </c>
      <c r="AA49" s="46">
        <v>0.42</v>
      </c>
      <c r="AB49" s="7"/>
      <c r="AC49" s="16" t="s">
        <v>225</v>
      </c>
      <c r="AD49" s="7"/>
      <c r="AF49" s="7" t="s">
        <v>370</v>
      </c>
      <c r="AG49" s="7" t="s">
        <v>384</v>
      </c>
      <c r="AH49" s="11" t="s">
        <v>224</v>
      </c>
      <c r="AI49" s="12" t="s">
        <v>176</v>
      </c>
      <c r="AJ49" s="46">
        <v>0.42</v>
      </c>
      <c r="AK49" s="46">
        <f t="shared" si="4"/>
        <v>0.42</v>
      </c>
      <c r="AL49" s="46">
        <f t="shared" si="4"/>
        <v>0.42</v>
      </c>
      <c r="AM49" s="7"/>
      <c r="AN49" s="16" t="s">
        <v>225</v>
      </c>
      <c r="AO49" s="7"/>
    </row>
    <row r="50" spans="1:41" ht="14.5">
      <c r="A50" s="7" t="s">
        <v>371</v>
      </c>
      <c r="B50" s="7" t="s">
        <v>384</v>
      </c>
      <c r="C50" s="11" t="s">
        <v>224</v>
      </c>
      <c r="D50" s="12" t="s">
        <v>176</v>
      </c>
      <c r="E50" s="7">
        <v>0.34</v>
      </c>
      <c r="F50" s="7"/>
      <c r="G50" s="16" t="s">
        <v>225</v>
      </c>
      <c r="H50" s="7"/>
      <c r="J50" s="7" t="s">
        <v>373</v>
      </c>
      <c r="K50" s="7" t="s">
        <v>384</v>
      </c>
      <c r="L50" s="11" t="s">
        <v>224</v>
      </c>
      <c r="M50" s="12" t="s">
        <v>176</v>
      </c>
      <c r="N50" s="7">
        <v>0.34</v>
      </c>
      <c r="O50" s="7">
        <v>0.34</v>
      </c>
      <c r="P50" s="7"/>
      <c r="Q50" s="16" t="s">
        <v>225</v>
      </c>
      <c r="R50" s="7"/>
      <c r="S50" s="7"/>
      <c r="W50" s="7" t="s">
        <v>374</v>
      </c>
      <c r="X50" s="7" t="s">
        <v>384</v>
      </c>
      <c r="Y50" s="11" t="s">
        <v>224</v>
      </c>
      <c r="Z50" s="12" t="s">
        <v>176</v>
      </c>
      <c r="AA50" s="46">
        <v>0.34</v>
      </c>
      <c r="AB50" s="7"/>
      <c r="AC50" s="16" t="s">
        <v>225</v>
      </c>
      <c r="AD50" s="7"/>
      <c r="AF50" s="7" t="s">
        <v>375</v>
      </c>
      <c r="AG50" s="7" t="s">
        <v>384</v>
      </c>
      <c r="AH50" s="11" t="s">
        <v>224</v>
      </c>
      <c r="AI50" s="12" t="s">
        <v>176</v>
      </c>
      <c r="AJ50" s="46">
        <v>0.34</v>
      </c>
      <c r="AK50" s="46">
        <f t="shared" si="4"/>
        <v>0.34</v>
      </c>
      <c r="AL50" s="46">
        <f t="shared" si="4"/>
        <v>0.34</v>
      </c>
      <c r="AM50" s="7"/>
      <c r="AN50" s="16" t="s">
        <v>225</v>
      </c>
      <c r="AO50" s="7"/>
    </row>
    <row r="51" spans="1:41">
      <c r="A51" s="17"/>
      <c r="B51" s="17"/>
      <c r="C51" s="17"/>
    </row>
    <row r="52" spans="1:41">
      <c r="A52" s="17"/>
      <c r="B52" s="17"/>
      <c r="C52" s="17"/>
    </row>
    <row r="53" spans="1:41">
      <c r="A53" s="17"/>
      <c r="B53" s="17"/>
      <c r="C53" s="17"/>
    </row>
    <row r="54" spans="1:41">
      <c r="A54" s="17"/>
      <c r="B54" s="17"/>
      <c r="C54" s="17"/>
    </row>
    <row r="55" spans="1:41">
      <c r="A55" s="17"/>
      <c r="B55" s="17"/>
      <c r="C55" s="17"/>
    </row>
    <row r="56" spans="1:41">
      <c r="A56" s="17"/>
      <c r="B56" s="17"/>
      <c r="C56" s="17"/>
    </row>
    <row r="57" spans="1:41">
      <c r="A57" s="17"/>
      <c r="B57" s="17"/>
      <c r="C57" s="17"/>
    </row>
    <row r="58" spans="1:41">
      <c r="A58" s="17"/>
      <c r="B58" s="17"/>
      <c r="C58" s="17"/>
    </row>
    <row r="59" spans="1:41">
      <c r="A59" s="17"/>
      <c r="B59" s="17"/>
      <c r="C59" s="17"/>
    </row>
    <row r="60" spans="1:41">
      <c r="A60" s="17"/>
      <c r="B60" s="17"/>
      <c r="C60" s="17"/>
    </row>
    <row r="61" spans="1:41">
      <c r="A61" s="17"/>
      <c r="B61" s="17"/>
      <c r="C61" s="17"/>
    </row>
    <row r="62" spans="1:41">
      <c r="A62" s="17"/>
      <c r="B62" s="17"/>
      <c r="C62" s="17"/>
    </row>
    <row r="63" spans="1:41">
      <c r="A63" s="17"/>
      <c r="B63" s="17"/>
      <c r="C63" s="17"/>
    </row>
    <row r="64" spans="1:41">
      <c r="A64" s="17"/>
      <c r="B64" s="17"/>
      <c r="C64" s="17"/>
    </row>
    <row r="65" spans="1:3">
      <c r="A65" s="17"/>
      <c r="B65" s="17"/>
      <c r="C65" s="17"/>
    </row>
    <row r="66" spans="1:3">
      <c r="A66" s="17"/>
      <c r="B66" s="17"/>
      <c r="C66" s="17"/>
    </row>
    <row r="67" spans="1:3">
      <c r="A67" s="17"/>
      <c r="B67" s="17"/>
      <c r="C67" s="17"/>
    </row>
    <row r="68" spans="1:3">
      <c r="A68" s="17"/>
      <c r="B68" s="17"/>
      <c r="C68" s="17"/>
    </row>
  </sheetData>
  <mergeCells count="1">
    <mergeCell ref="C19:I19"/>
  </mergeCells>
  <pageMargins left="0.7" right="0.7" top="0.75" bottom="0.75" header="0.3" footer="0.3"/>
  <pageSetup orientation="portrait"/>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S192"/>
  <sheetViews>
    <sheetView zoomScale="70" zoomScaleNormal="70" workbookViewId="0">
      <selection activeCell="F38" sqref="F38"/>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customWidth="1"/>
    <col min="15" max="15" width="9.26953125" customWidth="1"/>
    <col min="16" max="16" width="12" customWidth="1"/>
    <col min="17" max="17" width="25.1796875" customWidth="1"/>
  </cols>
  <sheetData>
    <row r="1" spans="2:19">
      <c r="B1" s="40" t="s">
        <v>385</v>
      </c>
    </row>
    <row r="2" spans="2:19">
      <c r="C2" s="40"/>
    </row>
    <row r="4" spans="2:19">
      <c r="B4" s="41" t="s">
        <v>386</v>
      </c>
      <c r="C4" s="7"/>
      <c r="D4" s="41">
        <v>31.536000000000001</v>
      </c>
      <c r="E4" s="41" t="s">
        <v>387</v>
      </c>
      <c r="F4" s="7"/>
    </row>
    <row r="5" spans="2:19" ht="13">
      <c r="B5" s="42" t="s">
        <v>388</v>
      </c>
      <c r="C5" s="7"/>
      <c r="D5" s="7"/>
      <c r="E5" s="7"/>
      <c r="F5" s="7"/>
    </row>
    <row r="6" spans="2:19" s="40" customFormat="1">
      <c r="B6" s="40" t="s">
        <v>0</v>
      </c>
      <c r="H6" s="40" t="s">
        <v>0</v>
      </c>
      <c r="N6" s="40" t="s">
        <v>0</v>
      </c>
    </row>
    <row r="9" spans="2:19" s="40" customFormat="1">
      <c r="B9" s="40" t="s">
        <v>3</v>
      </c>
      <c r="C9" s="40" t="s">
        <v>4</v>
      </c>
      <c r="D9" s="40" t="s">
        <v>5</v>
      </c>
      <c r="E9" s="40" t="s">
        <v>180</v>
      </c>
      <c r="F9" s="40" t="s">
        <v>389</v>
      </c>
      <c r="H9" s="40" t="s">
        <v>3</v>
      </c>
      <c r="I9" s="40" t="s">
        <v>4</v>
      </c>
      <c r="J9" s="40" t="s">
        <v>5</v>
      </c>
      <c r="K9" s="40" t="s">
        <v>180</v>
      </c>
      <c r="L9" s="40" t="s">
        <v>389</v>
      </c>
      <c r="N9" s="40" t="s">
        <v>3</v>
      </c>
      <c r="O9" s="40" t="s">
        <v>4</v>
      </c>
      <c r="P9" s="40" t="s">
        <v>5</v>
      </c>
      <c r="Q9" s="40" t="s">
        <v>180</v>
      </c>
      <c r="R9" s="40" t="s">
        <v>389</v>
      </c>
      <c r="S9" s="40" t="s">
        <v>390</v>
      </c>
    </row>
    <row r="10" spans="2:19" s="40" customFormat="1">
      <c r="B10" s="40" t="s">
        <v>391</v>
      </c>
      <c r="C10" s="40">
        <v>1960</v>
      </c>
      <c r="D10" s="40">
        <v>0.32</v>
      </c>
      <c r="E10" s="40" t="s">
        <v>392</v>
      </c>
      <c r="F10" s="40" t="s">
        <v>393</v>
      </c>
      <c r="H10" s="40" t="s">
        <v>391</v>
      </c>
      <c r="I10" s="40">
        <v>1960</v>
      </c>
      <c r="J10" s="40">
        <v>0.28799999999999998</v>
      </c>
      <c r="K10" s="40" t="s">
        <v>392</v>
      </c>
      <c r="L10" s="40" t="s">
        <v>394</v>
      </c>
      <c r="N10" s="40" t="s">
        <v>395</v>
      </c>
      <c r="O10" s="40">
        <v>1960</v>
      </c>
      <c r="P10" s="40">
        <v>1.8527966932641</v>
      </c>
      <c r="Q10" s="40" t="s">
        <v>392</v>
      </c>
      <c r="R10" s="40" t="s">
        <v>396</v>
      </c>
      <c r="S10" s="40" t="s">
        <v>397</v>
      </c>
    </row>
    <row r="11" spans="2:19" s="40" customFormat="1">
      <c r="B11" s="40" t="s">
        <v>391</v>
      </c>
      <c r="C11" s="40">
        <v>1965</v>
      </c>
      <c r="D11" s="40">
        <v>0.33</v>
      </c>
      <c r="E11" s="40" t="s">
        <v>392</v>
      </c>
      <c r="F11" s="40" t="s">
        <v>393</v>
      </c>
      <c r="H11" s="40" t="s">
        <v>391</v>
      </c>
      <c r="I11" s="40">
        <v>1965</v>
      </c>
      <c r="J11" s="40">
        <v>0.29699999999999999</v>
      </c>
      <c r="K11" s="40" t="s">
        <v>392</v>
      </c>
      <c r="L11" s="40" t="s">
        <v>394</v>
      </c>
      <c r="N11" s="40" t="s">
        <v>395</v>
      </c>
      <c r="O11" s="40">
        <v>1961</v>
      </c>
      <c r="P11" s="40">
        <v>1.8435787992677599</v>
      </c>
      <c r="Q11" s="40" t="s">
        <v>392</v>
      </c>
      <c r="R11" s="40" t="s">
        <v>396</v>
      </c>
      <c r="S11" s="40" t="s">
        <v>397</v>
      </c>
    </row>
    <row r="12" spans="2:19" s="40" customFormat="1">
      <c r="B12" s="40" t="s">
        <v>391</v>
      </c>
      <c r="C12" s="40">
        <v>1970</v>
      </c>
      <c r="D12" s="40">
        <v>0.34</v>
      </c>
      <c r="E12" s="40" t="s">
        <v>392</v>
      </c>
      <c r="F12" s="40" t="s">
        <v>393</v>
      </c>
      <c r="H12" s="40" t="s">
        <v>391</v>
      </c>
      <c r="I12" s="40">
        <v>1970</v>
      </c>
      <c r="J12" s="40">
        <v>0.30599999999999999</v>
      </c>
      <c r="K12" s="40" t="s">
        <v>392</v>
      </c>
      <c r="L12" s="40" t="s">
        <v>394</v>
      </c>
      <c r="N12" s="40" t="s">
        <v>395</v>
      </c>
      <c r="O12" s="40">
        <v>1962</v>
      </c>
      <c r="P12" s="40">
        <v>1.83440676544056</v>
      </c>
      <c r="Q12" s="40" t="s">
        <v>392</v>
      </c>
      <c r="R12" s="40" t="s">
        <v>396</v>
      </c>
      <c r="S12" s="40" t="s">
        <v>397</v>
      </c>
    </row>
    <row r="13" spans="2:19" s="40" customFormat="1">
      <c r="B13" s="40" t="s">
        <v>391</v>
      </c>
      <c r="C13" s="40">
        <v>1975</v>
      </c>
      <c r="D13" s="40">
        <v>0.35</v>
      </c>
      <c r="E13" s="40" t="s">
        <v>392</v>
      </c>
      <c r="F13" s="40" t="s">
        <v>393</v>
      </c>
      <c r="H13" s="40" t="s">
        <v>391</v>
      </c>
      <c r="I13" s="40">
        <v>1975</v>
      </c>
      <c r="J13" s="40">
        <v>0.315</v>
      </c>
      <c r="K13" s="40" t="s">
        <v>392</v>
      </c>
      <c r="L13" s="40" t="s">
        <v>394</v>
      </c>
      <c r="N13" s="40" t="s">
        <v>395</v>
      </c>
      <c r="O13" s="40">
        <v>1963</v>
      </c>
      <c r="P13" s="40">
        <v>1.8252803636224499</v>
      </c>
      <c r="Q13" s="40" t="s">
        <v>392</v>
      </c>
      <c r="R13" s="40" t="s">
        <v>396</v>
      </c>
      <c r="S13" s="40" t="s">
        <v>397</v>
      </c>
    </row>
    <row r="14" spans="2:19" s="40" customFormat="1">
      <c r="B14" s="40" t="s">
        <v>391</v>
      </c>
      <c r="C14" s="40">
        <v>1980</v>
      </c>
      <c r="D14" s="40">
        <v>0.36</v>
      </c>
      <c r="E14" s="40" t="s">
        <v>392</v>
      </c>
      <c r="F14" s="40" t="s">
        <v>393</v>
      </c>
      <c r="H14" s="40" t="s">
        <v>391</v>
      </c>
      <c r="I14" s="40">
        <v>1980</v>
      </c>
      <c r="J14" s="40">
        <v>0.32400000000000001</v>
      </c>
      <c r="K14" s="40" t="s">
        <v>392</v>
      </c>
      <c r="L14" s="40" t="s">
        <v>394</v>
      </c>
      <c r="N14" s="40" t="s">
        <v>395</v>
      </c>
      <c r="O14" s="40">
        <v>1964</v>
      </c>
      <c r="P14" s="40">
        <v>1.8161993667884999</v>
      </c>
      <c r="Q14" s="40" t="s">
        <v>392</v>
      </c>
      <c r="R14" s="40" t="s">
        <v>396</v>
      </c>
      <c r="S14" s="40" t="s">
        <v>397</v>
      </c>
    </row>
    <row r="15" spans="2:19" s="40" customFormat="1">
      <c r="B15" s="40" t="s">
        <v>391</v>
      </c>
      <c r="C15" s="40">
        <v>1985</v>
      </c>
      <c r="D15" s="40">
        <v>0.37</v>
      </c>
      <c r="E15" s="40" t="s">
        <v>392</v>
      </c>
      <c r="F15" s="40" t="s">
        <v>393</v>
      </c>
      <c r="H15" s="40" t="s">
        <v>391</v>
      </c>
      <c r="I15" s="40">
        <v>1985</v>
      </c>
      <c r="J15" s="40">
        <v>0.33300000000000002</v>
      </c>
      <c r="K15" s="40" t="s">
        <v>392</v>
      </c>
      <c r="L15" s="40" t="s">
        <v>394</v>
      </c>
      <c r="N15" s="40" t="s">
        <v>395</v>
      </c>
      <c r="O15" s="40">
        <v>1965</v>
      </c>
      <c r="P15" s="40">
        <v>1.80716354904329</v>
      </c>
      <c r="Q15" s="40" t="s">
        <v>392</v>
      </c>
      <c r="R15" s="40" t="s">
        <v>396</v>
      </c>
      <c r="S15" s="40" t="s">
        <v>397</v>
      </c>
    </row>
    <row r="16" spans="2:19" s="40" customFormat="1">
      <c r="B16" s="40" t="s">
        <v>391</v>
      </c>
      <c r="C16" s="40">
        <v>1990</v>
      </c>
      <c r="D16" s="40">
        <v>0.38</v>
      </c>
      <c r="E16" s="40" t="s">
        <v>392</v>
      </c>
      <c r="F16" s="40" t="s">
        <v>393</v>
      </c>
      <c r="H16" s="40" t="s">
        <v>391</v>
      </c>
      <c r="I16" s="40">
        <v>1990</v>
      </c>
      <c r="J16" s="40">
        <v>0.34200000000000003</v>
      </c>
      <c r="K16" s="40" t="s">
        <v>392</v>
      </c>
      <c r="L16" s="40" t="s">
        <v>394</v>
      </c>
      <c r="N16" s="40" t="s">
        <v>395</v>
      </c>
      <c r="O16" s="40">
        <v>1966</v>
      </c>
      <c r="P16" s="40">
        <v>1.79817268561521</v>
      </c>
      <c r="Q16" s="40" t="s">
        <v>392</v>
      </c>
      <c r="R16" s="40" t="s">
        <v>396</v>
      </c>
      <c r="S16" s="40" t="s">
        <v>397</v>
      </c>
    </row>
    <row r="17" spans="2:19" s="40" customFormat="1">
      <c r="B17" s="40" t="s">
        <v>391</v>
      </c>
      <c r="C17" s="40">
        <v>1995</v>
      </c>
      <c r="D17" s="40">
        <v>0.39</v>
      </c>
      <c r="E17" s="40" t="s">
        <v>392</v>
      </c>
      <c r="F17" s="40" t="s">
        <v>393</v>
      </c>
      <c r="H17" s="40" t="s">
        <v>391</v>
      </c>
      <c r="I17" s="40">
        <v>1995</v>
      </c>
      <c r="J17" s="40">
        <v>0.35099999999999998</v>
      </c>
      <c r="K17" s="40" t="s">
        <v>392</v>
      </c>
      <c r="L17" s="40" t="s">
        <v>394</v>
      </c>
      <c r="N17" s="40" t="s">
        <v>395</v>
      </c>
      <c r="O17" s="40">
        <v>1967</v>
      </c>
      <c r="P17" s="40">
        <v>1.7892265528509601</v>
      </c>
      <c r="Q17" s="40" t="s">
        <v>392</v>
      </c>
      <c r="R17" s="40" t="s">
        <v>396</v>
      </c>
      <c r="S17" s="40" t="s">
        <v>397</v>
      </c>
    </row>
    <row r="18" spans="2:19" s="40" customFormat="1">
      <c r="B18" s="40" t="s">
        <v>391</v>
      </c>
      <c r="C18" s="40">
        <v>2000</v>
      </c>
      <c r="D18" s="40">
        <v>0.4</v>
      </c>
      <c r="E18" s="40" t="s">
        <v>392</v>
      </c>
      <c r="F18" s="40" t="s">
        <v>393</v>
      </c>
      <c r="H18" s="40" t="s">
        <v>391</v>
      </c>
      <c r="I18" s="40">
        <v>2000</v>
      </c>
      <c r="J18" s="40">
        <v>0.36</v>
      </c>
      <c r="K18" s="40" t="s">
        <v>392</v>
      </c>
      <c r="L18" s="40" t="s">
        <v>394</v>
      </c>
      <c r="N18" s="40" t="s">
        <v>395</v>
      </c>
      <c r="O18" s="40">
        <v>1968</v>
      </c>
      <c r="P18" s="40">
        <v>1.7803249282099101</v>
      </c>
      <c r="Q18" s="40" t="s">
        <v>392</v>
      </c>
      <c r="R18" s="40" t="s">
        <v>396</v>
      </c>
      <c r="S18" s="40" t="s">
        <v>397</v>
      </c>
    </row>
    <row r="19" spans="2:19" s="40" customFormat="1">
      <c r="B19" s="40" t="s">
        <v>391</v>
      </c>
      <c r="C19" s="40">
        <v>2005</v>
      </c>
      <c r="D19" s="40">
        <v>0.41</v>
      </c>
      <c r="E19" s="40" t="s">
        <v>392</v>
      </c>
      <c r="F19" s="40" t="s">
        <v>393</v>
      </c>
      <c r="H19" s="40" t="s">
        <v>391</v>
      </c>
      <c r="I19" s="40">
        <v>2005</v>
      </c>
      <c r="J19" s="40">
        <v>0.36899999999999999</v>
      </c>
      <c r="K19" s="40" t="s">
        <v>392</v>
      </c>
      <c r="L19" s="40" t="s">
        <v>394</v>
      </c>
      <c r="N19" s="40" t="s">
        <v>395</v>
      </c>
      <c r="O19" s="40">
        <v>1969</v>
      </c>
      <c r="P19" s="40">
        <v>1.7714675902586099</v>
      </c>
      <c r="Q19" s="40" t="s">
        <v>392</v>
      </c>
      <c r="R19" s="40" t="s">
        <v>396</v>
      </c>
      <c r="S19" s="40" t="s">
        <v>397</v>
      </c>
    </row>
    <row r="20" spans="2:19" s="40" customFormat="1">
      <c r="B20" s="40" t="s">
        <v>391</v>
      </c>
      <c r="C20" s="40">
        <v>2010</v>
      </c>
      <c r="D20" s="40">
        <v>0.42</v>
      </c>
      <c r="E20" s="40" t="s">
        <v>392</v>
      </c>
      <c r="F20" s="40" t="s">
        <v>393</v>
      </c>
      <c r="H20" s="40" t="s">
        <v>391</v>
      </c>
      <c r="I20" s="40">
        <v>2010</v>
      </c>
      <c r="J20" s="40">
        <v>0.378</v>
      </c>
      <c r="K20" s="40" t="s">
        <v>392</v>
      </c>
      <c r="L20" s="40" t="s">
        <v>394</v>
      </c>
      <c r="N20" s="40" t="s">
        <v>395</v>
      </c>
      <c r="O20" s="40">
        <v>1970</v>
      </c>
      <c r="P20" s="40">
        <v>1.7626543186652901</v>
      </c>
      <c r="Q20" s="40" t="s">
        <v>392</v>
      </c>
      <c r="R20" s="40" t="s">
        <v>396</v>
      </c>
      <c r="S20" s="40" t="s">
        <v>397</v>
      </c>
    </row>
    <row r="21" spans="2:19" s="40" customFormat="1">
      <c r="B21" s="40" t="s">
        <v>391</v>
      </c>
      <c r="C21" s="40">
        <v>2015</v>
      </c>
      <c r="D21" s="40">
        <v>0.43</v>
      </c>
      <c r="E21" s="40" t="s">
        <v>392</v>
      </c>
      <c r="F21" s="40" t="s">
        <v>393</v>
      </c>
      <c r="H21" s="40" t="s">
        <v>391</v>
      </c>
      <c r="I21" s="40">
        <v>2015</v>
      </c>
      <c r="J21" s="40">
        <v>0.38700000000000001</v>
      </c>
      <c r="K21" s="40" t="s">
        <v>392</v>
      </c>
      <c r="L21" s="40" t="s">
        <v>394</v>
      </c>
      <c r="N21" s="40" t="s">
        <v>395</v>
      </c>
      <c r="O21" s="40">
        <v>1971</v>
      </c>
      <c r="P21" s="40">
        <v>1.7538848941943199</v>
      </c>
      <c r="Q21" s="40" t="s">
        <v>392</v>
      </c>
      <c r="R21" s="40" t="s">
        <v>396</v>
      </c>
      <c r="S21" s="40" t="s">
        <v>397</v>
      </c>
    </row>
    <row r="22" spans="2:19" s="40" customFormat="1">
      <c r="B22" s="40" t="s">
        <v>391</v>
      </c>
      <c r="C22" s="40">
        <v>1960</v>
      </c>
      <c r="D22" s="40">
        <v>0.253</v>
      </c>
      <c r="E22" s="40" t="s">
        <v>398</v>
      </c>
      <c r="F22" s="40" t="s">
        <v>393</v>
      </c>
      <c r="H22" s="40" t="s">
        <v>391</v>
      </c>
      <c r="I22" s="40">
        <v>1960</v>
      </c>
      <c r="J22" s="40">
        <v>0.22770000000000001</v>
      </c>
      <c r="K22" s="40" t="s">
        <v>398</v>
      </c>
      <c r="L22" s="40" t="s">
        <v>394</v>
      </c>
      <c r="N22" s="40" t="s">
        <v>395</v>
      </c>
      <c r="O22" s="40">
        <v>1972</v>
      </c>
      <c r="P22" s="40">
        <v>1.7451590987008101</v>
      </c>
      <c r="Q22" s="40" t="s">
        <v>392</v>
      </c>
      <c r="R22" s="40" t="s">
        <v>396</v>
      </c>
      <c r="S22" s="40" t="s">
        <v>397</v>
      </c>
    </row>
    <row r="23" spans="2:19" s="40" customFormat="1">
      <c r="B23" s="40" t="s">
        <v>391</v>
      </c>
      <c r="C23" s="40">
        <v>1965</v>
      </c>
      <c r="D23" s="40">
        <v>0.26450000000000001</v>
      </c>
      <c r="E23" s="40" t="s">
        <v>398</v>
      </c>
      <c r="F23" s="40" t="s">
        <v>393</v>
      </c>
      <c r="H23" s="40" t="s">
        <v>391</v>
      </c>
      <c r="I23" s="40">
        <v>1965</v>
      </c>
      <c r="J23" s="40">
        <v>0.23805000000000001</v>
      </c>
      <c r="K23" s="40" t="s">
        <v>398</v>
      </c>
      <c r="L23" s="40" t="s">
        <v>394</v>
      </c>
      <c r="N23" s="40" t="s">
        <v>395</v>
      </c>
      <c r="O23" s="40">
        <v>1973</v>
      </c>
      <c r="P23" s="40">
        <v>1.7364767151251901</v>
      </c>
      <c r="Q23" s="40" t="s">
        <v>392</v>
      </c>
      <c r="R23" s="40" t="s">
        <v>396</v>
      </c>
      <c r="S23" s="40" t="s">
        <v>397</v>
      </c>
    </row>
    <row r="24" spans="2:19" s="40" customFormat="1">
      <c r="B24" s="40" t="s">
        <v>391</v>
      </c>
      <c r="C24" s="40">
        <v>1970</v>
      </c>
      <c r="D24" s="40">
        <v>0.27600000000000002</v>
      </c>
      <c r="E24" s="40" t="s">
        <v>398</v>
      </c>
      <c r="F24" s="40" t="s">
        <v>393</v>
      </c>
      <c r="H24" s="40" t="s">
        <v>391</v>
      </c>
      <c r="I24" s="40">
        <v>1970</v>
      </c>
      <c r="J24" s="40">
        <v>0.24840000000000001</v>
      </c>
      <c r="K24" s="40" t="s">
        <v>398</v>
      </c>
      <c r="L24" s="40" t="s">
        <v>394</v>
      </c>
      <c r="N24" s="40" t="s">
        <v>395</v>
      </c>
      <c r="O24" s="40">
        <v>1974</v>
      </c>
      <c r="P24" s="40">
        <v>1.72783752748775</v>
      </c>
      <c r="Q24" s="40" t="s">
        <v>392</v>
      </c>
      <c r="R24" s="40" t="s">
        <v>396</v>
      </c>
      <c r="S24" s="40" t="s">
        <v>397</v>
      </c>
    </row>
    <row r="25" spans="2:19" s="40" customFormat="1">
      <c r="B25" s="40" t="s">
        <v>391</v>
      </c>
      <c r="C25" s="40">
        <v>1975</v>
      </c>
      <c r="D25" s="40">
        <v>0.28749999999999998</v>
      </c>
      <c r="E25" s="40" t="s">
        <v>398</v>
      </c>
      <c r="F25" s="40" t="s">
        <v>393</v>
      </c>
      <c r="H25" s="40" t="s">
        <v>391</v>
      </c>
      <c r="I25" s="40">
        <v>1975</v>
      </c>
      <c r="J25" s="40">
        <v>0.25874999999999998</v>
      </c>
      <c r="K25" s="40" t="s">
        <v>398</v>
      </c>
      <c r="L25" s="40" t="s">
        <v>394</v>
      </c>
      <c r="N25" s="40" t="s">
        <v>395</v>
      </c>
      <c r="O25" s="40">
        <v>1975</v>
      </c>
      <c r="P25" s="40">
        <v>1.7192413208833299</v>
      </c>
      <c r="Q25" s="40" t="s">
        <v>392</v>
      </c>
      <c r="R25" s="40" t="s">
        <v>396</v>
      </c>
      <c r="S25" s="40" t="s">
        <v>397</v>
      </c>
    </row>
    <row r="26" spans="2:19" s="40" customFormat="1">
      <c r="B26" s="40" t="s">
        <v>391</v>
      </c>
      <c r="C26" s="40">
        <v>1980</v>
      </c>
      <c r="D26" s="40">
        <v>0.29899999999999999</v>
      </c>
      <c r="E26" s="40" t="s">
        <v>398</v>
      </c>
      <c r="F26" s="40" t="s">
        <v>393</v>
      </c>
      <c r="H26" s="40" t="s">
        <v>391</v>
      </c>
      <c r="I26" s="40">
        <v>1980</v>
      </c>
      <c r="J26" s="40">
        <v>0.26910000000000001</v>
      </c>
      <c r="K26" s="40" t="s">
        <v>398</v>
      </c>
      <c r="L26" s="40" t="s">
        <v>394</v>
      </c>
      <c r="N26" s="40" t="s">
        <v>395</v>
      </c>
      <c r="O26" s="40">
        <v>1976</v>
      </c>
      <c r="P26" s="40">
        <v>1.7106878814759501</v>
      </c>
      <c r="Q26" s="40" t="s">
        <v>392</v>
      </c>
      <c r="R26" s="40" t="s">
        <v>396</v>
      </c>
      <c r="S26" s="40" t="s">
        <v>397</v>
      </c>
    </row>
    <row r="27" spans="2:19" s="40" customFormat="1">
      <c r="B27" s="40" t="s">
        <v>391</v>
      </c>
      <c r="C27" s="40">
        <v>1985</v>
      </c>
      <c r="D27" s="40">
        <v>0.3105</v>
      </c>
      <c r="E27" s="40" t="s">
        <v>398</v>
      </c>
      <c r="F27" s="40" t="s">
        <v>393</v>
      </c>
      <c r="H27" s="40" t="s">
        <v>391</v>
      </c>
      <c r="I27" s="40">
        <v>1985</v>
      </c>
      <c r="J27" s="40">
        <v>0.27944999999999998</v>
      </c>
      <c r="K27" s="40" t="s">
        <v>398</v>
      </c>
      <c r="L27" s="40" t="s">
        <v>394</v>
      </c>
      <c r="N27" s="40" t="s">
        <v>395</v>
      </c>
      <c r="O27" s="40">
        <v>1977</v>
      </c>
      <c r="P27" s="40">
        <v>1.7021769964934901</v>
      </c>
      <c r="Q27" s="40" t="s">
        <v>392</v>
      </c>
      <c r="R27" s="40" t="s">
        <v>396</v>
      </c>
      <c r="S27" s="40" t="s">
        <v>397</v>
      </c>
    </row>
    <row r="28" spans="2:19" s="40" customFormat="1">
      <c r="B28" s="40" t="s">
        <v>391</v>
      </c>
      <c r="C28" s="40">
        <v>1990</v>
      </c>
      <c r="D28" s="40">
        <v>0.32200000000000001</v>
      </c>
      <c r="E28" s="40" t="s">
        <v>398</v>
      </c>
      <c r="F28" s="40" t="s">
        <v>393</v>
      </c>
      <c r="H28" s="40" t="s">
        <v>391</v>
      </c>
      <c r="I28" s="40">
        <v>1990</v>
      </c>
      <c r="J28" s="40">
        <v>0.2898</v>
      </c>
      <c r="K28" s="40" t="s">
        <v>398</v>
      </c>
      <c r="L28" s="40" t="s">
        <v>394</v>
      </c>
      <c r="N28" s="40" t="s">
        <v>395</v>
      </c>
      <c r="O28" s="40">
        <v>1978</v>
      </c>
      <c r="P28" s="40">
        <v>1.6937084542223699</v>
      </c>
      <c r="Q28" s="40" t="s">
        <v>392</v>
      </c>
      <c r="R28" s="40" t="s">
        <v>396</v>
      </c>
      <c r="S28" s="40" t="s">
        <v>397</v>
      </c>
    </row>
    <row r="29" spans="2:19" s="40" customFormat="1">
      <c r="B29" s="40" t="s">
        <v>391</v>
      </c>
      <c r="C29" s="40">
        <v>1995</v>
      </c>
      <c r="D29" s="40">
        <v>0.33350000000000002</v>
      </c>
      <c r="E29" s="40" t="s">
        <v>398</v>
      </c>
      <c r="F29" s="40" t="s">
        <v>393</v>
      </c>
      <c r="H29" s="40" t="s">
        <v>391</v>
      </c>
      <c r="I29" s="40">
        <v>1995</v>
      </c>
      <c r="J29" s="40">
        <v>0.30014999999999997</v>
      </c>
      <c r="K29" s="40" t="s">
        <v>398</v>
      </c>
      <c r="L29" s="40" t="s">
        <v>394</v>
      </c>
      <c r="N29" s="40" t="s">
        <v>395</v>
      </c>
      <c r="O29" s="40">
        <v>1979</v>
      </c>
      <c r="P29" s="40">
        <v>1.6852820440023599</v>
      </c>
      <c r="Q29" s="40" t="s">
        <v>392</v>
      </c>
      <c r="R29" s="40" t="s">
        <v>396</v>
      </c>
      <c r="S29" s="40" t="s">
        <v>397</v>
      </c>
    </row>
    <row r="30" spans="2:19" s="40" customFormat="1">
      <c r="B30" s="40" t="s">
        <v>391</v>
      </c>
      <c r="C30" s="40">
        <v>2000</v>
      </c>
      <c r="D30" s="40">
        <v>0.34499999999999997</v>
      </c>
      <c r="E30" s="40" t="s">
        <v>398</v>
      </c>
      <c r="F30" s="40" t="s">
        <v>393</v>
      </c>
      <c r="H30" s="40" t="s">
        <v>391</v>
      </c>
      <c r="I30" s="40">
        <v>2000</v>
      </c>
      <c r="J30" s="40">
        <v>0.3105</v>
      </c>
      <c r="K30" s="40" t="s">
        <v>398</v>
      </c>
      <c r="L30" s="40" t="s">
        <v>394</v>
      </c>
      <c r="N30" s="40" t="s">
        <v>395</v>
      </c>
      <c r="O30" s="40">
        <v>1980</v>
      </c>
      <c r="P30" s="40">
        <v>1.67689755622126</v>
      </c>
      <c r="Q30" s="40" t="s">
        <v>392</v>
      </c>
      <c r="R30" s="40" t="s">
        <v>396</v>
      </c>
      <c r="S30" s="40" t="s">
        <v>397</v>
      </c>
    </row>
    <row r="31" spans="2:19" s="40" customFormat="1">
      <c r="B31" s="40" t="s">
        <v>391</v>
      </c>
      <c r="C31" s="40">
        <v>2005</v>
      </c>
      <c r="D31" s="40">
        <v>0.35649999999999998</v>
      </c>
      <c r="E31" s="40" t="s">
        <v>398</v>
      </c>
      <c r="F31" s="40" t="s">
        <v>393</v>
      </c>
      <c r="H31" s="40" t="s">
        <v>391</v>
      </c>
      <c r="I31" s="40">
        <v>2005</v>
      </c>
      <c r="J31" s="40">
        <v>0.32085000000000002</v>
      </c>
      <c r="K31" s="40" t="s">
        <v>398</v>
      </c>
      <c r="L31" s="40" t="s">
        <v>394</v>
      </c>
      <c r="N31" s="40" t="s">
        <v>395</v>
      </c>
      <c r="O31" s="40">
        <v>1981</v>
      </c>
      <c r="P31" s="40">
        <v>1.66855478230971</v>
      </c>
      <c r="Q31" s="40" t="s">
        <v>392</v>
      </c>
      <c r="R31" s="40" t="s">
        <v>396</v>
      </c>
      <c r="S31" s="40" t="s">
        <v>397</v>
      </c>
    </row>
    <row r="32" spans="2:19" s="40" customFormat="1">
      <c r="B32" s="40" t="s">
        <v>391</v>
      </c>
      <c r="C32" s="40">
        <v>2010</v>
      </c>
      <c r="D32" s="40">
        <v>0.36799999999999999</v>
      </c>
      <c r="E32" s="40" t="s">
        <v>398</v>
      </c>
      <c r="F32" s="40" t="s">
        <v>393</v>
      </c>
      <c r="H32" s="40" t="s">
        <v>391</v>
      </c>
      <c r="I32" s="40">
        <v>2010</v>
      </c>
      <c r="J32" s="40">
        <v>0.33119999999999999</v>
      </c>
      <c r="K32" s="40" t="s">
        <v>398</v>
      </c>
      <c r="L32" s="40" t="s">
        <v>394</v>
      </c>
      <c r="N32" s="40" t="s">
        <v>395</v>
      </c>
      <c r="O32" s="40">
        <v>1982</v>
      </c>
      <c r="P32" s="40">
        <v>1.66025351473603</v>
      </c>
      <c r="Q32" s="40" t="s">
        <v>392</v>
      </c>
      <c r="R32" s="40" t="s">
        <v>396</v>
      </c>
      <c r="S32" s="40" t="s">
        <v>397</v>
      </c>
    </row>
    <row r="33" spans="2:19" s="40" customFormat="1">
      <c r="B33" s="40" t="s">
        <v>391</v>
      </c>
      <c r="C33" s="40">
        <v>2015</v>
      </c>
      <c r="D33" s="40">
        <v>0.3795</v>
      </c>
      <c r="E33" s="40" t="s">
        <v>398</v>
      </c>
      <c r="F33" s="40" t="s">
        <v>393</v>
      </c>
      <c r="H33" s="40" t="s">
        <v>391</v>
      </c>
      <c r="I33" s="40">
        <v>2015</v>
      </c>
      <c r="J33" s="40">
        <v>0.34155000000000002</v>
      </c>
      <c r="K33" s="40" t="s">
        <v>398</v>
      </c>
      <c r="L33" s="40" t="s">
        <v>394</v>
      </c>
      <c r="N33" s="40" t="s">
        <v>395</v>
      </c>
      <c r="O33" s="40">
        <v>1983</v>
      </c>
      <c r="P33" s="40">
        <v>1.6519935470010201</v>
      </c>
      <c r="Q33" s="40" t="s">
        <v>392</v>
      </c>
      <c r="R33" s="40" t="s">
        <v>396</v>
      </c>
      <c r="S33" s="40" t="s">
        <v>397</v>
      </c>
    </row>
    <row r="34" spans="2:19" s="40" customFormat="1">
      <c r="B34" s="40" t="s">
        <v>391</v>
      </c>
      <c r="C34" s="40">
        <v>1970</v>
      </c>
      <c r="D34" s="40">
        <v>0.45</v>
      </c>
      <c r="E34" s="40" t="s">
        <v>399</v>
      </c>
      <c r="F34" s="40" t="s">
        <v>393</v>
      </c>
      <c r="H34" s="40" t="s">
        <v>391</v>
      </c>
      <c r="I34" s="40">
        <v>1970</v>
      </c>
      <c r="J34" s="40">
        <v>0.40500000000000003</v>
      </c>
      <c r="K34" s="40" t="s">
        <v>399</v>
      </c>
      <c r="L34" s="40" t="s">
        <v>394</v>
      </c>
      <c r="N34" s="40" t="s">
        <v>395</v>
      </c>
      <c r="O34" s="40">
        <v>1984</v>
      </c>
      <c r="P34" s="40">
        <v>1.64377467363286</v>
      </c>
      <c r="Q34" s="40" t="s">
        <v>392</v>
      </c>
      <c r="R34" s="40" t="s">
        <v>396</v>
      </c>
      <c r="S34" s="40" t="s">
        <v>397</v>
      </c>
    </row>
    <row r="35" spans="2:19" s="40" customFormat="1">
      <c r="B35" s="40" t="s">
        <v>391</v>
      </c>
      <c r="C35" s="40">
        <v>1975</v>
      </c>
      <c r="D35" s="40">
        <v>0.45</v>
      </c>
      <c r="E35" s="40" t="s">
        <v>399</v>
      </c>
      <c r="F35" s="40" t="s">
        <v>393</v>
      </c>
      <c r="H35" s="40" t="s">
        <v>391</v>
      </c>
      <c r="I35" s="40">
        <v>1975</v>
      </c>
      <c r="J35" s="40">
        <v>0.40500000000000003</v>
      </c>
      <c r="K35" s="40" t="s">
        <v>399</v>
      </c>
      <c r="L35" s="40" t="s">
        <v>394</v>
      </c>
      <c r="N35" s="40" t="s">
        <v>395</v>
      </c>
      <c r="O35" s="40">
        <v>1985</v>
      </c>
      <c r="P35" s="40">
        <v>1.6355966901819501</v>
      </c>
      <c r="Q35" s="40" t="s">
        <v>392</v>
      </c>
      <c r="R35" s="40" t="s">
        <v>396</v>
      </c>
      <c r="S35" s="40" t="s">
        <v>397</v>
      </c>
    </row>
    <row r="36" spans="2:19" s="40" customFormat="1">
      <c r="B36" s="40" t="s">
        <v>391</v>
      </c>
      <c r="C36" s="40">
        <v>1980</v>
      </c>
      <c r="D36" s="40">
        <v>0.45</v>
      </c>
      <c r="E36" s="40" t="s">
        <v>399</v>
      </c>
      <c r="F36" s="40" t="s">
        <v>393</v>
      </c>
      <c r="H36" s="40" t="s">
        <v>391</v>
      </c>
      <c r="I36" s="40">
        <v>1980</v>
      </c>
      <c r="J36" s="40">
        <v>0.40500000000000003</v>
      </c>
      <c r="K36" s="40" t="s">
        <v>399</v>
      </c>
      <c r="L36" s="40" t="s">
        <v>394</v>
      </c>
      <c r="N36" s="40" t="s">
        <v>395</v>
      </c>
      <c r="O36" s="40">
        <v>1986</v>
      </c>
      <c r="P36" s="40">
        <v>1.6274593932158701</v>
      </c>
      <c r="Q36" s="40" t="s">
        <v>392</v>
      </c>
      <c r="R36" s="40" t="s">
        <v>396</v>
      </c>
      <c r="S36" s="40" t="s">
        <v>397</v>
      </c>
    </row>
    <row r="37" spans="2:19" s="40" customFormat="1">
      <c r="B37" s="40" t="s">
        <v>391</v>
      </c>
      <c r="C37" s="40">
        <v>1985</v>
      </c>
      <c r="D37" s="40">
        <v>0.45</v>
      </c>
      <c r="E37" s="40" t="s">
        <v>399</v>
      </c>
      <c r="F37" s="40" t="s">
        <v>393</v>
      </c>
      <c r="H37" s="40" t="s">
        <v>391</v>
      </c>
      <c r="I37" s="40">
        <v>1985</v>
      </c>
      <c r="J37" s="40">
        <v>0.40500000000000003</v>
      </c>
      <c r="K37" s="40" t="s">
        <v>399</v>
      </c>
      <c r="L37" s="40" t="s">
        <v>394</v>
      </c>
      <c r="N37" s="40" t="s">
        <v>395</v>
      </c>
      <c r="O37" s="40">
        <v>1987</v>
      </c>
      <c r="P37" s="40">
        <v>1.6193625803142999</v>
      </c>
      <c r="Q37" s="40" t="s">
        <v>392</v>
      </c>
      <c r="R37" s="40" t="s">
        <v>396</v>
      </c>
      <c r="S37" s="40" t="s">
        <v>397</v>
      </c>
    </row>
    <row r="38" spans="2:19" s="40" customFormat="1">
      <c r="B38" s="40" t="s">
        <v>391</v>
      </c>
      <c r="C38" s="40">
        <v>1990</v>
      </c>
      <c r="D38" s="40">
        <v>0.45</v>
      </c>
      <c r="E38" s="40" t="s">
        <v>399</v>
      </c>
      <c r="F38" s="40" t="s">
        <v>393</v>
      </c>
      <c r="H38" s="40" t="s">
        <v>391</v>
      </c>
      <c r="I38" s="40">
        <v>1990</v>
      </c>
      <c r="J38" s="40">
        <v>0.40500000000000003</v>
      </c>
      <c r="K38" s="40" t="s">
        <v>399</v>
      </c>
      <c r="L38" s="40" t="s">
        <v>394</v>
      </c>
      <c r="N38" s="40" t="s">
        <v>395</v>
      </c>
      <c r="O38" s="40">
        <v>1988</v>
      </c>
      <c r="P38" s="40">
        <v>1.61130605006398</v>
      </c>
      <c r="Q38" s="40" t="s">
        <v>392</v>
      </c>
      <c r="R38" s="40" t="s">
        <v>396</v>
      </c>
      <c r="S38" s="40" t="s">
        <v>397</v>
      </c>
    </row>
    <row r="39" spans="2:19" s="40" customFormat="1">
      <c r="B39" s="40" t="s">
        <v>391</v>
      </c>
      <c r="C39" s="40">
        <v>1995</v>
      </c>
      <c r="D39" s="40">
        <v>0.47499999999999998</v>
      </c>
      <c r="E39" s="40" t="s">
        <v>399</v>
      </c>
      <c r="F39" s="40" t="s">
        <v>393</v>
      </c>
      <c r="H39" s="40" t="s">
        <v>391</v>
      </c>
      <c r="I39" s="40">
        <v>1995</v>
      </c>
      <c r="J39" s="40">
        <v>0.42749999999999999</v>
      </c>
      <c r="K39" s="40" t="s">
        <v>399</v>
      </c>
      <c r="L39" s="40" t="s">
        <v>394</v>
      </c>
      <c r="N39" s="40" t="s">
        <v>395</v>
      </c>
      <c r="O39" s="40">
        <v>1989</v>
      </c>
      <c r="P39" s="40">
        <v>1.60328960205371</v>
      </c>
      <c r="Q39" s="40" t="s">
        <v>392</v>
      </c>
      <c r="R39" s="40" t="s">
        <v>396</v>
      </c>
      <c r="S39" s="40" t="s">
        <v>397</v>
      </c>
    </row>
    <row r="40" spans="2:19" s="40" customFormat="1">
      <c r="B40" s="40" t="s">
        <v>391</v>
      </c>
      <c r="C40" s="40">
        <v>2000</v>
      </c>
      <c r="D40" s="40">
        <v>0.5</v>
      </c>
      <c r="E40" s="40" t="s">
        <v>399</v>
      </c>
      <c r="F40" s="40" t="s">
        <v>393</v>
      </c>
      <c r="H40" s="40" t="s">
        <v>391</v>
      </c>
      <c r="I40" s="40">
        <v>2000</v>
      </c>
      <c r="J40" s="40">
        <v>0.45</v>
      </c>
      <c r="K40" s="40" t="s">
        <v>399</v>
      </c>
      <c r="L40" s="40" t="s">
        <v>394</v>
      </c>
      <c r="N40" s="40" t="s">
        <v>395</v>
      </c>
      <c r="O40" s="40">
        <v>1990</v>
      </c>
      <c r="P40" s="40">
        <v>1.59531303686936</v>
      </c>
      <c r="Q40" s="40" t="s">
        <v>392</v>
      </c>
      <c r="R40" s="40" t="s">
        <v>396</v>
      </c>
      <c r="S40" s="40" t="s">
        <v>397</v>
      </c>
    </row>
    <row r="41" spans="2:19" s="40" customFormat="1">
      <c r="B41" s="40" t="s">
        <v>391</v>
      </c>
      <c r="C41" s="40">
        <v>2005</v>
      </c>
      <c r="D41" s="40">
        <v>0.51500000000000001</v>
      </c>
      <c r="E41" s="40" t="s">
        <v>399</v>
      </c>
      <c r="F41" s="40" t="s">
        <v>393</v>
      </c>
      <c r="H41" s="40" t="s">
        <v>391</v>
      </c>
      <c r="I41" s="40">
        <v>2005</v>
      </c>
      <c r="J41" s="40">
        <v>0.46350000000000002</v>
      </c>
      <c r="K41" s="40" t="s">
        <v>399</v>
      </c>
      <c r="L41" s="40" t="s">
        <v>394</v>
      </c>
      <c r="N41" s="40" t="s">
        <v>395</v>
      </c>
      <c r="O41" s="40">
        <v>1991</v>
      </c>
      <c r="P41" s="40">
        <v>1.5873761560889199</v>
      </c>
      <c r="Q41" s="40" t="s">
        <v>392</v>
      </c>
      <c r="R41" s="40" t="s">
        <v>396</v>
      </c>
      <c r="S41" s="40" t="s">
        <v>397</v>
      </c>
    </row>
    <row r="42" spans="2:19" s="40" customFormat="1">
      <c r="B42" s="40" t="s">
        <v>391</v>
      </c>
      <c r="C42" s="40">
        <v>2010</v>
      </c>
      <c r="D42" s="40">
        <v>0.52</v>
      </c>
      <c r="E42" s="40" t="s">
        <v>399</v>
      </c>
      <c r="F42" s="40" t="s">
        <v>393</v>
      </c>
      <c r="H42" s="40" t="s">
        <v>391</v>
      </c>
      <c r="I42" s="40">
        <v>2010</v>
      </c>
      <c r="J42" s="40">
        <v>0.46800000000000003</v>
      </c>
      <c r="K42" s="40" t="s">
        <v>399</v>
      </c>
      <c r="L42" s="40" t="s">
        <v>394</v>
      </c>
      <c r="N42" s="40" t="s">
        <v>395</v>
      </c>
      <c r="O42" s="40">
        <v>1992</v>
      </c>
      <c r="P42" s="40">
        <v>1.5794787622775299</v>
      </c>
      <c r="Q42" s="40" t="s">
        <v>392</v>
      </c>
      <c r="R42" s="40" t="s">
        <v>396</v>
      </c>
      <c r="S42" s="40" t="s">
        <v>397</v>
      </c>
    </row>
    <row r="43" spans="2:19" s="40" customFormat="1">
      <c r="B43" s="40" t="s">
        <v>391</v>
      </c>
      <c r="C43" s="40">
        <v>2015</v>
      </c>
      <c r="D43" s="40">
        <v>0.53</v>
      </c>
      <c r="E43" s="40" t="s">
        <v>399</v>
      </c>
      <c r="F43" s="40" t="s">
        <v>393</v>
      </c>
      <c r="H43" s="40" t="s">
        <v>391</v>
      </c>
      <c r="I43" s="40">
        <v>2015</v>
      </c>
      <c r="J43" s="40">
        <v>0.47699999999999998</v>
      </c>
      <c r="K43" s="40" t="s">
        <v>399</v>
      </c>
      <c r="L43" s="40" t="s">
        <v>394</v>
      </c>
      <c r="N43" s="40" t="s">
        <v>395</v>
      </c>
      <c r="O43" s="40">
        <v>1993</v>
      </c>
      <c r="P43" s="40">
        <v>1.57162065898262</v>
      </c>
      <c r="Q43" s="40" t="s">
        <v>392</v>
      </c>
      <c r="R43" s="40" t="s">
        <v>396</v>
      </c>
      <c r="S43" s="40" t="s">
        <v>397</v>
      </c>
    </row>
    <row r="44" spans="2:19" s="40" customFormat="1">
      <c r="N44" s="40" t="s">
        <v>395</v>
      </c>
      <c r="O44" s="40">
        <v>1994</v>
      </c>
      <c r="P44" s="40">
        <v>1.56380165072897</v>
      </c>
      <c r="Q44" s="40" t="s">
        <v>392</v>
      </c>
      <c r="R44" s="40" t="s">
        <v>396</v>
      </c>
      <c r="S44" s="40" t="s">
        <v>397</v>
      </c>
    </row>
    <row r="45" spans="2:19" s="40" customFormat="1">
      <c r="N45" s="40" t="s">
        <v>395</v>
      </c>
      <c r="O45" s="40">
        <v>1995</v>
      </c>
      <c r="P45" s="40">
        <v>1.5560215430138999</v>
      </c>
      <c r="Q45" s="40" t="s">
        <v>392</v>
      </c>
      <c r="R45" s="40" t="s">
        <v>396</v>
      </c>
      <c r="S45" s="40" t="s">
        <v>397</v>
      </c>
    </row>
    <row r="46" spans="2:19" s="40" customFormat="1">
      <c r="N46" s="40" t="s">
        <v>395</v>
      </c>
      <c r="O46" s="40">
        <v>1996</v>
      </c>
      <c r="P46" s="40">
        <v>1.54828014230239</v>
      </c>
      <c r="Q46" s="40" t="s">
        <v>392</v>
      </c>
      <c r="R46" s="40" t="s">
        <v>396</v>
      </c>
      <c r="S46" s="40" t="s">
        <v>397</v>
      </c>
    </row>
    <row r="47" spans="2:19" s="40" customFormat="1">
      <c r="N47" s="40" t="s">
        <v>395</v>
      </c>
      <c r="O47" s="40">
        <v>1997</v>
      </c>
      <c r="P47" s="40">
        <v>1.5405772560222799</v>
      </c>
      <c r="Q47" s="40" t="s">
        <v>392</v>
      </c>
      <c r="R47" s="40" t="s">
        <v>396</v>
      </c>
      <c r="S47" s="40" t="s">
        <v>397</v>
      </c>
    </row>
    <row r="48" spans="2:19" s="40" customFormat="1">
      <c r="N48" s="40" t="s">
        <v>395</v>
      </c>
      <c r="O48" s="40">
        <v>1998</v>
      </c>
      <c r="P48" s="40">
        <v>1.53291269255948</v>
      </c>
      <c r="Q48" s="40" t="s">
        <v>392</v>
      </c>
      <c r="R48" s="40" t="s">
        <v>396</v>
      </c>
      <c r="S48" s="40" t="s">
        <v>397</v>
      </c>
    </row>
    <row r="49" spans="14:19" s="40" customFormat="1">
      <c r="N49" s="40" t="s">
        <v>395</v>
      </c>
      <c r="O49" s="40">
        <v>1999</v>
      </c>
      <c r="P49" s="40">
        <v>1.5252862612532201</v>
      </c>
      <c r="Q49" s="40" t="s">
        <v>392</v>
      </c>
      <c r="R49" s="40" t="s">
        <v>396</v>
      </c>
      <c r="S49" s="40" t="s">
        <v>397</v>
      </c>
    </row>
    <row r="50" spans="14:19" s="40" customFormat="1">
      <c r="N50" s="40" t="s">
        <v>395</v>
      </c>
      <c r="O50" s="40">
        <v>2000</v>
      </c>
      <c r="P50" s="40">
        <v>1.5176977723912599</v>
      </c>
      <c r="Q50" s="40" t="s">
        <v>392</v>
      </c>
      <c r="R50" s="40" t="s">
        <v>396</v>
      </c>
      <c r="S50" s="40" t="s">
        <v>397</v>
      </c>
    </row>
    <row r="51" spans="14:19" s="40" customFormat="1">
      <c r="N51" s="40" t="s">
        <v>395</v>
      </c>
      <c r="O51" s="40">
        <v>2001</v>
      </c>
      <c r="P51" s="40">
        <v>1.5101470372052399</v>
      </c>
      <c r="Q51" s="40" t="s">
        <v>392</v>
      </c>
      <c r="R51" s="40" t="s">
        <v>396</v>
      </c>
      <c r="S51" s="40" t="s">
        <v>397</v>
      </c>
    </row>
    <row r="52" spans="14:19" s="40" customFormat="1">
      <c r="N52" s="40" t="s">
        <v>395</v>
      </c>
      <c r="O52" s="40">
        <v>2002</v>
      </c>
      <c r="P52" s="40">
        <v>1.5026338678659099</v>
      </c>
      <c r="Q52" s="40" t="s">
        <v>392</v>
      </c>
      <c r="R52" s="40" t="s">
        <v>396</v>
      </c>
      <c r="S52" s="40" t="s">
        <v>397</v>
      </c>
    </row>
    <row r="53" spans="14:19" s="40" customFormat="1">
      <c r="N53" s="40" t="s">
        <v>395</v>
      </c>
      <c r="O53" s="40">
        <v>2003</v>
      </c>
      <c r="P53" s="40">
        <v>1.49515807747851</v>
      </c>
      <c r="Q53" s="40" t="s">
        <v>392</v>
      </c>
      <c r="R53" s="40" t="s">
        <v>396</v>
      </c>
      <c r="S53" s="40" t="s">
        <v>397</v>
      </c>
    </row>
    <row r="54" spans="14:19" s="40" customFormat="1">
      <c r="N54" s="40" t="s">
        <v>395</v>
      </c>
      <c r="O54" s="40">
        <v>2004</v>
      </c>
      <c r="P54" s="40">
        <v>1.4877194800781199</v>
      </c>
      <c r="Q54" s="40" t="s">
        <v>392</v>
      </c>
      <c r="R54" s="40" t="s">
        <v>396</v>
      </c>
      <c r="S54" s="40" t="s">
        <v>397</v>
      </c>
    </row>
    <row r="55" spans="14:19" s="40" customFormat="1">
      <c r="N55" s="40" t="s">
        <v>395</v>
      </c>
      <c r="O55" s="40">
        <v>2005</v>
      </c>
      <c r="P55" s="40">
        <v>1.4803178906250001</v>
      </c>
      <c r="Q55" s="40" t="s">
        <v>392</v>
      </c>
      <c r="R55" s="40" t="s">
        <v>396</v>
      </c>
      <c r="S55" s="40" t="s">
        <v>397</v>
      </c>
    </row>
    <row r="56" spans="14:19" s="40" customFormat="1">
      <c r="N56" s="40" t="s">
        <v>395</v>
      </c>
      <c r="O56" s="40">
        <v>2006</v>
      </c>
      <c r="P56" s="40">
        <v>1.4729531250000001</v>
      </c>
      <c r="Q56" s="40" t="s">
        <v>392</v>
      </c>
      <c r="R56" s="40" t="s">
        <v>396</v>
      </c>
      <c r="S56" s="40" t="s">
        <v>397</v>
      </c>
    </row>
    <row r="57" spans="14:19" s="40" customFormat="1">
      <c r="N57" s="40" t="s">
        <v>395</v>
      </c>
      <c r="O57" s="40">
        <v>2007</v>
      </c>
      <c r="P57" s="40">
        <v>1.465625</v>
      </c>
      <c r="Q57" s="40" t="s">
        <v>392</v>
      </c>
      <c r="R57" s="40" t="s">
        <v>396</v>
      </c>
      <c r="S57" s="40" t="s">
        <v>397</v>
      </c>
    </row>
    <row r="58" spans="14:19" s="40" customFormat="1">
      <c r="N58" s="40" t="s">
        <v>395</v>
      </c>
      <c r="O58" s="40">
        <v>2008</v>
      </c>
      <c r="P58" s="40">
        <v>1.4583333333333299</v>
      </c>
      <c r="Q58" s="40" t="s">
        <v>392</v>
      </c>
      <c r="R58" s="40" t="s">
        <v>396</v>
      </c>
      <c r="S58" s="40" t="s">
        <v>397</v>
      </c>
    </row>
    <row r="59" spans="14:19" s="40" customFormat="1">
      <c r="N59" s="40" t="s">
        <v>395</v>
      </c>
      <c r="O59" s="40">
        <v>2009</v>
      </c>
      <c r="P59" s="40">
        <v>1.4510416666666699</v>
      </c>
      <c r="Q59" s="40" t="s">
        <v>392</v>
      </c>
      <c r="R59" s="40" t="s">
        <v>396</v>
      </c>
      <c r="S59" s="40" t="s">
        <v>397</v>
      </c>
    </row>
    <row r="60" spans="14:19" s="40" customFormat="1">
      <c r="N60" s="40" t="s">
        <v>395</v>
      </c>
      <c r="O60" s="40">
        <v>2010</v>
      </c>
      <c r="P60" s="40">
        <v>1.44378645833333</v>
      </c>
      <c r="Q60" s="40" t="s">
        <v>392</v>
      </c>
      <c r="R60" s="40" t="s">
        <v>396</v>
      </c>
      <c r="S60" s="40" t="s">
        <v>397</v>
      </c>
    </row>
    <row r="61" spans="14:19" s="40" customFormat="1">
      <c r="N61" s="40" t="s">
        <v>395</v>
      </c>
      <c r="O61" s="40">
        <v>2011</v>
      </c>
      <c r="P61" s="40">
        <v>1.4365675260416699</v>
      </c>
      <c r="Q61" s="40" t="s">
        <v>392</v>
      </c>
      <c r="R61" s="40" t="s">
        <v>396</v>
      </c>
      <c r="S61" s="40" t="s">
        <v>397</v>
      </c>
    </row>
    <row r="62" spans="14:19" s="40" customFormat="1">
      <c r="N62" s="40" t="s">
        <v>395</v>
      </c>
      <c r="O62" s="40">
        <v>2012</v>
      </c>
      <c r="P62" s="40">
        <v>1.42938468841146</v>
      </c>
      <c r="Q62" s="40" t="s">
        <v>392</v>
      </c>
      <c r="R62" s="40" t="s">
        <v>396</v>
      </c>
      <c r="S62" s="40" t="s">
        <v>397</v>
      </c>
    </row>
    <row r="63" spans="14:19" s="40" customFormat="1">
      <c r="N63" s="40" t="s">
        <v>395</v>
      </c>
      <c r="O63" s="40">
        <v>2013</v>
      </c>
      <c r="P63" s="40">
        <v>1.4222377649694</v>
      </c>
      <c r="Q63" s="40" t="s">
        <v>392</v>
      </c>
      <c r="R63" s="40" t="s">
        <v>396</v>
      </c>
      <c r="S63" s="40" t="s">
        <v>397</v>
      </c>
    </row>
    <row r="64" spans="14:19" s="40" customFormat="1">
      <c r="N64" s="40" t="s">
        <v>395</v>
      </c>
      <c r="O64" s="40">
        <v>2014</v>
      </c>
      <c r="P64" s="40">
        <v>1.41512657614455</v>
      </c>
      <c r="Q64" s="40" t="s">
        <v>392</v>
      </c>
      <c r="R64" s="40" t="s">
        <v>396</v>
      </c>
      <c r="S64" s="40" t="s">
        <v>397</v>
      </c>
    </row>
    <row r="65" spans="14:19" s="40" customFormat="1">
      <c r="N65" s="40" t="s">
        <v>395</v>
      </c>
      <c r="O65" s="40">
        <v>2015</v>
      </c>
      <c r="P65" s="40">
        <v>1.40805094326383</v>
      </c>
      <c r="Q65" s="40" t="s">
        <v>392</v>
      </c>
      <c r="R65" s="40" t="s">
        <v>396</v>
      </c>
      <c r="S65" s="40" t="s">
        <v>397</v>
      </c>
    </row>
    <row r="66" spans="14:19" s="40" customFormat="1">
      <c r="N66" s="40" t="s">
        <v>395</v>
      </c>
      <c r="O66" s="40">
        <v>2016</v>
      </c>
      <c r="P66" s="40">
        <v>1.40101068854751</v>
      </c>
      <c r="Q66" s="40" t="s">
        <v>392</v>
      </c>
      <c r="R66" s="40" t="s">
        <v>396</v>
      </c>
      <c r="S66" s="40" t="s">
        <v>397</v>
      </c>
    </row>
    <row r="67" spans="14:19" s="40" customFormat="1">
      <c r="N67" s="40" t="s">
        <v>395</v>
      </c>
      <c r="O67" s="40">
        <v>2017</v>
      </c>
      <c r="P67" s="40">
        <v>1.39400563510477</v>
      </c>
      <c r="Q67" s="40" t="s">
        <v>392</v>
      </c>
      <c r="R67" s="40" t="s">
        <v>396</v>
      </c>
      <c r="S67" s="40" t="s">
        <v>397</v>
      </c>
    </row>
    <row r="68" spans="14:19" s="40" customFormat="1">
      <c r="N68" s="40" t="s">
        <v>395</v>
      </c>
      <c r="O68" s="40">
        <v>2018</v>
      </c>
      <c r="P68" s="40">
        <v>1.38703560692925</v>
      </c>
      <c r="Q68" s="40" t="s">
        <v>392</v>
      </c>
      <c r="R68" s="40" t="s">
        <v>396</v>
      </c>
      <c r="S68" s="40" t="s">
        <v>397</v>
      </c>
    </row>
    <row r="69" spans="14:19" s="40" customFormat="1">
      <c r="N69" s="40" t="s">
        <v>395</v>
      </c>
      <c r="O69" s="40">
        <v>2019</v>
      </c>
      <c r="P69" s="40">
        <v>1.3801004288945999</v>
      </c>
      <c r="Q69" s="40" t="s">
        <v>392</v>
      </c>
      <c r="R69" s="40" t="s">
        <v>396</v>
      </c>
      <c r="S69" s="40" t="s">
        <v>397</v>
      </c>
    </row>
    <row r="70" spans="14:19" s="40" customFormat="1">
      <c r="N70" s="40" t="s">
        <v>395</v>
      </c>
      <c r="O70" s="40">
        <v>2020</v>
      </c>
      <c r="P70" s="40">
        <v>1.37319992675013</v>
      </c>
      <c r="Q70" s="40" t="s">
        <v>392</v>
      </c>
      <c r="R70" s="40" t="s">
        <v>396</v>
      </c>
      <c r="S70" s="40" t="s">
        <v>397</v>
      </c>
    </row>
    <row r="71" spans="14:19" s="40" customFormat="1">
      <c r="N71" s="40" t="s">
        <v>395</v>
      </c>
      <c r="O71" s="40">
        <v>1960</v>
      </c>
      <c r="P71" s="40">
        <v>1.97631647281504</v>
      </c>
      <c r="Q71" s="40" t="s">
        <v>398</v>
      </c>
      <c r="R71" s="40" t="s">
        <v>396</v>
      </c>
      <c r="S71" s="40" t="s">
        <v>397</v>
      </c>
    </row>
    <row r="72" spans="14:19" s="40" customFormat="1">
      <c r="N72" s="40" t="s">
        <v>395</v>
      </c>
      <c r="O72" s="40">
        <v>1961</v>
      </c>
      <c r="P72" s="40">
        <v>1.96648405255228</v>
      </c>
      <c r="Q72" s="40" t="s">
        <v>398</v>
      </c>
      <c r="R72" s="40" t="s">
        <v>396</v>
      </c>
      <c r="S72" s="40" t="s">
        <v>397</v>
      </c>
    </row>
    <row r="73" spans="14:19" s="40" customFormat="1">
      <c r="N73" s="40" t="s">
        <v>395</v>
      </c>
      <c r="O73" s="40">
        <v>1962</v>
      </c>
      <c r="P73" s="40">
        <v>1.9567005498032599</v>
      </c>
      <c r="Q73" s="40" t="s">
        <v>398</v>
      </c>
      <c r="R73" s="40" t="s">
        <v>396</v>
      </c>
      <c r="S73" s="40" t="s">
        <v>397</v>
      </c>
    </row>
    <row r="74" spans="14:19" s="40" customFormat="1">
      <c r="N74" s="40" t="s">
        <v>395</v>
      </c>
      <c r="O74" s="40">
        <v>1963</v>
      </c>
      <c r="P74" s="40">
        <v>1.94696572119728</v>
      </c>
      <c r="Q74" s="40" t="s">
        <v>398</v>
      </c>
      <c r="R74" s="40" t="s">
        <v>396</v>
      </c>
      <c r="S74" s="40" t="s">
        <v>397</v>
      </c>
    </row>
    <row r="75" spans="14:19" s="40" customFormat="1">
      <c r="N75" s="40" t="s">
        <v>395</v>
      </c>
      <c r="O75" s="40">
        <v>1964</v>
      </c>
      <c r="P75" s="40">
        <v>1.9372793245744</v>
      </c>
      <c r="Q75" s="40" t="s">
        <v>398</v>
      </c>
      <c r="R75" s="40" t="s">
        <v>396</v>
      </c>
      <c r="S75" s="40" t="s">
        <v>397</v>
      </c>
    </row>
    <row r="76" spans="14:19" s="40" customFormat="1">
      <c r="N76" s="40" t="s">
        <v>395</v>
      </c>
      <c r="O76" s="40">
        <v>1965</v>
      </c>
      <c r="P76" s="40">
        <v>1.92764111897951</v>
      </c>
      <c r="Q76" s="40" t="s">
        <v>398</v>
      </c>
      <c r="R76" s="40" t="s">
        <v>396</v>
      </c>
      <c r="S76" s="40" t="s">
        <v>397</v>
      </c>
    </row>
    <row r="77" spans="14:19" s="40" customFormat="1">
      <c r="N77" s="40" t="s">
        <v>395</v>
      </c>
      <c r="O77" s="40">
        <v>1966</v>
      </c>
      <c r="P77" s="40">
        <v>1.91805086465623</v>
      </c>
      <c r="Q77" s="40" t="s">
        <v>398</v>
      </c>
      <c r="R77" s="40" t="s">
        <v>396</v>
      </c>
      <c r="S77" s="40" t="s">
        <v>397</v>
      </c>
    </row>
    <row r="78" spans="14:19" s="40" customFormat="1">
      <c r="N78" s="40" t="s">
        <v>395</v>
      </c>
      <c r="O78" s="40">
        <v>1967</v>
      </c>
      <c r="P78" s="40">
        <v>1.90850832304102</v>
      </c>
      <c r="Q78" s="40" t="s">
        <v>398</v>
      </c>
      <c r="R78" s="40" t="s">
        <v>396</v>
      </c>
      <c r="S78" s="40" t="s">
        <v>397</v>
      </c>
    </row>
    <row r="79" spans="14:19" s="40" customFormat="1">
      <c r="N79" s="40" t="s">
        <v>395</v>
      </c>
      <c r="O79" s="40">
        <v>1968</v>
      </c>
      <c r="P79" s="40">
        <v>1.89901325675723</v>
      </c>
      <c r="Q79" s="40" t="s">
        <v>398</v>
      </c>
      <c r="R79" s="40" t="s">
        <v>396</v>
      </c>
      <c r="S79" s="40" t="s">
        <v>397</v>
      </c>
    </row>
    <row r="80" spans="14:19" s="40" customFormat="1">
      <c r="N80" s="40" t="s">
        <v>395</v>
      </c>
      <c r="O80" s="40">
        <v>1969</v>
      </c>
      <c r="P80" s="40">
        <v>1.8895654296091899</v>
      </c>
      <c r="Q80" s="40" t="s">
        <v>398</v>
      </c>
      <c r="R80" s="40" t="s">
        <v>396</v>
      </c>
      <c r="S80" s="40" t="s">
        <v>397</v>
      </c>
    </row>
    <row r="81" spans="14:19" s="40" customFormat="1">
      <c r="N81" s="40" t="s">
        <v>395</v>
      </c>
      <c r="O81" s="40">
        <v>1970</v>
      </c>
      <c r="P81" s="40">
        <v>1.88016460657631</v>
      </c>
      <c r="Q81" s="40" t="s">
        <v>398</v>
      </c>
      <c r="R81" s="40" t="s">
        <v>396</v>
      </c>
      <c r="S81" s="40" t="s">
        <v>397</v>
      </c>
    </row>
    <row r="82" spans="14:19" s="40" customFormat="1">
      <c r="N82" s="40" t="s">
        <v>395</v>
      </c>
      <c r="O82" s="40">
        <v>1971</v>
      </c>
      <c r="P82" s="40">
        <v>1.8708105538072699</v>
      </c>
      <c r="Q82" s="40" t="s">
        <v>398</v>
      </c>
      <c r="R82" s="40" t="s">
        <v>396</v>
      </c>
      <c r="S82" s="40" t="s">
        <v>397</v>
      </c>
    </row>
    <row r="83" spans="14:19" s="40" customFormat="1">
      <c r="N83" s="40" t="s">
        <v>395</v>
      </c>
      <c r="O83" s="40">
        <v>1972</v>
      </c>
      <c r="P83" s="40">
        <v>1.8615030386142</v>
      </c>
      <c r="Q83" s="40" t="s">
        <v>398</v>
      </c>
      <c r="R83" s="40" t="s">
        <v>396</v>
      </c>
      <c r="S83" s="40" t="s">
        <v>397</v>
      </c>
    </row>
    <row r="84" spans="14:19" s="40" customFormat="1">
      <c r="N84" s="40" t="s">
        <v>395</v>
      </c>
      <c r="O84" s="40">
        <v>1973</v>
      </c>
      <c r="P84" s="40">
        <v>1.8522418294668701</v>
      </c>
      <c r="Q84" s="40" t="s">
        <v>398</v>
      </c>
      <c r="R84" s="40" t="s">
        <v>396</v>
      </c>
      <c r="S84" s="40" t="s">
        <v>397</v>
      </c>
    </row>
    <row r="85" spans="14:19" s="40" customFormat="1">
      <c r="N85" s="40" t="s">
        <v>395</v>
      </c>
      <c r="O85" s="40">
        <v>1974</v>
      </c>
      <c r="P85" s="40">
        <v>1.8430266959869299</v>
      </c>
      <c r="Q85" s="40" t="s">
        <v>398</v>
      </c>
      <c r="R85" s="40" t="s">
        <v>396</v>
      </c>
      <c r="S85" s="40" t="s">
        <v>397</v>
      </c>
    </row>
    <row r="86" spans="14:19" s="40" customFormat="1">
      <c r="N86" s="40" t="s">
        <v>395</v>
      </c>
      <c r="O86" s="40">
        <v>1975</v>
      </c>
      <c r="P86" s="40">
        <v>1.8338574089422199</v>
      </c>
      <c r="Q86" s="40" t="s">
        <v>398</v>
      </c>
      <c r="R86" s="40" t="s">
        <v>396</v>
      </c>
      <c r="S86" s="40" t="s">
        <v>397</v>
      </c>
    </row>
    <row r="87" spans="14:19" s="40" customFormat="1">
      <c r="N87" s="40" t="s">
        <v>395</v>
      </c>
      <c r="O87" s="40">
        <v>1976</v>
      </c>
      <c r="P87" s="40">
        <v>1.82473374024102</v>
      </c>
      <c r="Q87" s="40" t="s">
        <v>398</v>
      </c>
      <c r="R87" s="40" t="s">
        <v>396</v>
      </c>
      <c r="S87" s="40" t="s">
        <v>397</v>
      </c>
    </row>
    <row r="88" spans="14:19" s="40" customFormat="1">
      <c r="N88" s="40" t="s">
        <v>395</v>
      </c>
      <c r="O88" s="40">
        <v>1977</v>
      </c>
      <c r="P88" s="40">
        <v>1.8156554629263799</v>
      </c>
      <c r="Q88" s="40" t="s">
        <v>398</v>
      </c>
      <c r="R88" s="40" t="s">
        <v>396</v>
      </c>
      <c r="S88" s="40" t="s">
        <v>397</v>
      </c>
    </row>
    <row r="89" spans="14:19" s="40" customFormat="1">
      <c r="N89" s="40" t="s">
        <v>395</v>
      </c>
      <c r="O89" s="40">
        <v>1978</v>
      </c>
      <c r="P89" s="40">
        <v>1.8066223511705299</v>
      </c>
      <c r="Q89" s="40" t="s">
        <v>398</v>
      </c>
      <c r="R89" s="40" t="s">
        <v>396</v>
      </c>
      <c r="S89" s="40" t="s">
        <v>397</v>
      </c>
    </row>
    <row r="90" spans="14:19" s="40" customFormat="1">
      <c r="N90" s="40" t="s">
        <v>395</v>
      </c>
      <c r="O90" s="40">
        <v>1979</v>
      </c>
      <c r="P90" s="40">
        <v>1.79763418026919</v>
      </c>
      <c r="Q90" s="40" t="s">
        <v>398</v>
      </c>
      <c r="R90" s="40" t="s">
        <v>396</v>
      </c>
      <c r="S90" s="40" t="s">
        <v>397</v>
      </c>
    </row>
    <row r="91" spans="14:19" s="40" customFormat="1">
      <c r="N91" s="40" t="s">
        <v>395</v>
      </c>
      <c r="O91" s="40">
        <v>1980</v>
      </c>
      <c r="P91" s="40">
        <v>1.7886907266360099</v>
      </c>
      <c r="Q91" s="40" t="s">
        <v>398</v>
      </c>
      <c r="R91" s="40" t="s">
        <v>396</v>
      </c>
      <c r="S91" s="40" t="s">
        <v>397</v>
      </c>
    </row>
    <row r="92" spans="14:19" s="40" customFormat="1">
      <c r="N92" s="40" t="s">
        <v>395</v>
      </c>
      <c r="O92" s="40">
        <v>1981</v>
      </c>
      <c r="P92" s="40">
        <v>1.7797917677970201</v>
      </c>
      <c r="Q92" s="40" t="s">
        <v>398</v>
      </c>
      <c r="R92" s="40" t="s">
        <v>396</v>
      </c>
      <c r="S92" s="40" t="s">
        <v>397</v>
      </c>
    </row>
    <row r="93" spans="14:19" s="40" customFormat="1">
      <c r="N93" s="40" t="s">
        <v>395</v>
      </c>
      <c r="O93" s="40">
        <v>1982</v>
      </c>
      <c r="P93" s="40">
        <v>1.7709370823851001</v>
      </c>
      <c r="Q93" s="40" t="s">
        <v>398</v>
      </c>
      <c r="R93" s="40" t="s">
        <v>396</v>
      </c>
      <c r="S93" s="40" t="s">
        <v>397</v>
      </c>
    </row>
    <row r="94" spans="14:19" s="40" customFormat="1">
      <c r="N94" s="40" t="s">
        <v>395</v>
      </c>
      <c r="O94" s="40">
        <v>1983</v>
      </c>
      <c r="P94" s="40">
        <v>1.76212645013442</v>
      </c>
      <c r="Q94" s="40" t="s">
        <v>398</v>
      </c>
      <c r="R94" s="40" t="s">
        <v>396</v>
      </c>
      <c r="S94" s="40" t="s">
        <v>397</v>
      </c>
    </row>
    <row r="95" spans="14:19" s="40" customFormat="1">
      <c r="N95" s="40" t="s">
        <v>395</v>
      </c>
      <c r="O95" s="40">
        <v>1984</v>
      </c>
      <c r="P95" s="40">
        <v>1.7533596518750501</v>
      </c>
      <c r="Q95" s="40" t="s">
        <v>398</v>
      </c>
      <c r="R95" s="40" t="s">
        <v>396</v>
      </c>
      <c r="S95" s="40" t="s">
        <v>397</v>
      </c>
    </row>
    <row r="96" spans="14:19" s="40" customFormat="1">
      <c r="N96" s="40" t="s">
        <v>395</v>
      </c>
      <c r="O96" s="40">
        <v>1985</v>
      </c>
      <c r="P96" s="40">
        <v>1.7446364695274099</v>
      </c>
      <c r="Q96" s="40" t="s">
        <v>398</v>
      </c>
      <c r="R96" s="40" t="s">
        <v>396</v>
      </c>
      <c r="S96" s="40" t="s">
        <v>397</v>
      </c>
    </row>
    <row r="97" spans="14:19" s="40" customFormat="1">
      <c r="N97" s="40" t="s">
        <v>395</v>
      </c>
      <c r="O97" s="40">
        <v>1986</v>
      </c>
      <c r="P97" s="40">
        <v>1.73595668609693</v>
      </c>
      <c r="Q97" s="40" t="s">
        <v>398</v>
      </c>
      <c r="R97" s="40" t="s">
        <v>396</v>
      </c>
      <c r="S97" s="40" t="s">
        <v>397</v>
      </c>
    </row>
    <row r="98" spans="14:19" s="40" customFormat="1">
      <c r="N98" s="40" t="s">
        <v>395</v>
      </c>
      <c r="O98" s="40">
        <v>1987</v>
      </c>
      <c r="P98" s="40">
        <v>1.72732008566858</v>
      </c>
      <c r="Q98" s="40" t="s">
        <v>398</v>
      </c>
      <c r="R98" s="40" t="s">
        <v>396</v>
      </c>
      <c r="S98" s="40" t="s">
        <v>397</v>
      </c>
    </row>
    <row r="99" spans="14:19" s="40" customFormat="1">
      <c r="N99" s="40" t="s">
        <v>395</v>
      </c>
      <c r="O99" s="40">
        <v>1988</v>
      </c>
      <c r="P99" s="40">
        <v>1.71872645340158</v>
      </c>
      <c r="Q99" s="40" t="s">
        <v>398</v>
      </c>
      <c r="R99" s="40" t="s">
        <v>396</v>
      </c>
      <c r="S99" s="40" t="s">
        <v>397</v>
      </c>
    </row>
    <row r="100" spans="14:19" s="40" customFormat="1">
      <c r="N100" s="40" t="s">
        <v>395</v>
      </c>
      <c r="O100" s="40">
        <v>1989</v>
      </c>
      <c r="P100" s="40">
        <v>1.71017557552396</v>
      </c>
      <c r="Q100" s="40" t="s">
        <v>398</v>
      </c>
      <c r="R100" s="40" t="s">
        <v>396</v>
      </c>
      <c r="S100" s="40" t="s">
        <v>397</v>
      </c>
    </row>
    <row r="101" spans="14:19" s="40" customFormat="1">
      <c r="N101" s="40" t="s">
        <v>395</v>
      </c>
      <c r="O101" s="40">
        <v>1990</v>
      </c>
      <c r="P101" s="40">
        <v>1.70166723932732</v>
      </c>
      <c r="Q101" s="40" t="s">
        <v>398</v>
      </c>
      <c r="R101" s="40" t="s">
        <v>396</v>
      </c>
      <c r="S101" s="40" t="s">
        <v>397</v>
      </c>
    </row>
    <row r="102" spans="14:19" s="40" customFormat="1">
      <c r="N102" s="40" t="s">
        <v>395</v>
      </c>
      <c r="O102" s="40">
        <v>1991</v>
      </c>
      <c r="P102" s="40">
        <v>1.6932012331615101</v>
      </c>
      <c r="Q102" s="40" t="s">
        <v>398</v>
      </c>
      <c r="R102" s="40" t="s">
        <v>396</v>
      </c>
      <c r="S102" s="40" t="s">
        <v>397</v>
      </c>
    </row>
    <row r="103" spans="14:19" s="40" customFormat="1">
      <c r="N103" s="40" t="s">
        <v>395</v>
      </c>
      <c r="O103" s="40">
        <v>1992</v>
      </c>
      <c r="P103" s="40">
        <v>1.68477734642937</v>
      </c>
      <c r="Q103" s="40" t="s">
        <v>398</v>
      </c>
      <c r="R103" s="40" t="s">
        <v>396</v>
      </c>
      <c r="S103" s="40" t="s">
        <v>397</v>
      </c>
    </row>
    <row r="104" spans="14:19" s="40" customFormat="1">
      <c r="N104" s="40" t="s">
        <v>395</v>
      </c>
      <c r="O104" s="40">
        <v>1993</v>
      </c>
      <c r="P104" s="40">
        <v>1.67639536958146</v>
      </c>
      <c r="Q104" s="40" t="s">
        <v>398</v>
      </c>
      <c r="R104" s="40" t="s">
        <v>396</v>
      </c>
      <c r="S104" s="40" t="s">
        <v>397</v>
      </c>
    </row>
    <row r="105" spans="14:19" s="40" customFormat="1">
      <c r="N105" s="40" t="s">
        <v>395</v>
      </c>
      <c r="O105" s="40">
        <v>1994</v>
      </c>
      <c r="P105" s="40">
        <v>1.66805509411091</v>
      </c>
      <c r="Q105" s="40" t="s">
        <v>398</v>
      </c>
      <c r="R105" s="40" t="s">
        <v>396</v>
      </c>
      <c r="S105" s="40" t="s">
        <v>397</v>
      </c>
    </row>
    <row r="106" spans="14:19" s="40" customFormat="1">
      <c r="N106" s="40" t="s">
        <v>395</v>
      </c>
      <c r="O106" s="40">
        <v>1995</v>
      </c>
      <c r="P106" s="40">
        <v>1.65975631254817</v>
      </c>
      <c r="Q106" s="40" t="s">
        <v>398</v>
      </c>
      <c r="R106" s="40" t="s">
        <v>396</v>
      </c>
      <c r="S106" s="40" t="s">
        <v>397</v>
      </c>
    </row>
    <row r="107" spans="14:19" s="40" customFormat="1">
      <c r="N107" s="40" t="s">
        <v>395</v>
      </c>
      <c r="O107" s="40">
        <v>1996</v>
      </c>
      <c r="P107" s="40">
        <v>1.6514988184558901</v>
      </c>
      <c r="Q107" s="40" t="s">
        <v>398</v>
      </c>
      <c r="R107" s="40" t="s">
        <v>396</v>
      </c>
      <c r="S107" s="40" t="s">
        <v>397</v>
      </c>
    </row>
    <row r="108" spans="14:19" s="40" customFormat="1">
      <c r="N108" s="40" t="s">
        <v>395</v>
      </c>
      <c r="O108" s="40">
        <v>1997</v>
      </c>
      <c r="P108" s="40">
        <v>1.6432824064237701</v>
      </c>
      <c r="Q108" s="40" t="s">
        <v>398</v>
      </c>
      <c r="R108" s="40" t="s">
        <v>396</v>
      </c>
      <c r="S108" s="40" t="s">
        <v>397</v>
      </c>
    </row>
    <row r="109" spans="14:19" s="40" customFormat="1">
      <c r="N109" s="40" t="s">
        <v>395</v>
      </c>
      <c r="O109" s="40">
        <v>1998</v>
      </c>
      <c r="P109" s="40">
        <v>1.6351068720634501</v>
      </c>
      <c r="Q109" s="40" t="s">
        <v>398</v>
      </c>
      <c r="R109" s="40" t="s">
        <v>396</v>
      </c>
      <c r="S109" s="40" t="s">
        <v>397</v>
      </c>
    </row>
    <row r="110" spans="14:19" s="40" customFormat="1">
      <c r="N110" s="40" t="s">
        <v>395</v>
      </c>
      <c r="O110" s="40">
        <v>1999</v>
      </c>
      <c r="P110" s="40">
        <v>1.6269720120034299</v>
      </c>
      <c r="Q110" s="40" t="s">
        <v>398</v>
      </c>
      <c r="R110" s="40" t="s">
        <v>396</v>
      </c>
      <c r="S110" s="40" t="s">
        <v>397</v>
      </c>
    </row>
    <row r="111" spans="14:19" s="40" customFormat="1">
      <c r="N111" s="40" t="s">
        <v>395</v>
      </c>
      <c r="O111" s="40">
        <v>2000</v>
      </c>
      <c r="P111" s="40">
        <v>1.6188776238840099</v>
      </c>
      <c r="Q111" s="40" t="s">
        <v>398</v>
      </c>
      <c r="R111" s="40" t="s">
        <v>396</v>
      </c>
      <c r="S111" s="40" t="s">
        <v>397</v>
      </c>
    </row>
    <row r="112" spans="14:19" s="40" customFormat="1">
      <c r="N112" s="40" t="s">
        <v>395</v>
      </c>
      <c r="O112" s="40">
        <v>2001</v>
      </c>
      <c r="P112" s="40">
        <v>1.61082350635225</v>
      </c>
      <c r="Q112" s="40" t="s">
        <v>398</v>
      </c>
      <c r="R112" s="40" t="s">
        <v>396</v>
      </c>
      <c r="S112" s="40" t="s">
        <v>397</v>
      </c>
    </row>
    <row r="113" spans="14:19" s="40" customFormat="1">
      <c r="N113" s="40" t="s">
        <v>395</v>
      </c>
      <c r="O113" s="40">
        <v>2002</v>
      </c>
      <c r="P113" s="40">
        <v>1.6028094590569699</v>
      </c>
      <c r="Q113" s="40" t="s">
        <v>398</v>
      </c>
      <c r="R113" s="40" t="s">
        <v>396</v>
      </c>
      <c r="S113" s="40" t="s">
        <v>397</v>
      </c>
    </row>
    <row r="114" spans="14:19" s="40" customFormat="1">
      <c r="N114" s="40" t="s">
        <v>395</v>
      </c>
      <c r="O114" s="40">
        <v>2003</v>
      </c>
      <c r="P114" s="40">
        <v>1.59483528264375</v>
      </c>
      <c r="Q114" s="40" t="s">
        <v>398</v>
      </c>
      <c r="R114" s="40" t="s">
        <v>396</v>
      </c>
      <c r="S114" s="40" t="s">
        <v>397</v>
      </c>
    </row>
    <row r="115" spans="14:19" s="40" customFormat="1">
      <c r="N115" s="40" t="s">
        <v>395</v>
      </c>
      <c r="O115" s="40">
        <v>2004</v>
      </c>
      <c r="P115" s="40">
        <v>1.58690077875</v>
      </c>
      <c r="Q115" s="40" t="s">
        <v>398</v>
      </c>
      <c r="R115" s="40" t="s">
        <v>396</v>
      </c>
      <c r="S115" s="40" t="s">
        <v>397</v>
      </c>
    </row>
    <row r="116" spans="14:19" s="40" customFormat="1">
      <c r="N116" s="40" t="s">
        <v>395</v>
      </c>
      <c r="O116" s="40">
        <v>2005</v>
      </c>
      <c r="P116" s="40">
        <v>1.5790057500000001</v>
      </c>
      <c r="Q116" s="40" t="s">
        <v>398</v>
      </c>
      <c r="R116" s="40" t="s">
        <v>396</v>
      </c>
      <c r="S116" s="40" t="s">
        <v>397</v>
      </c>
    </row>
    <row r="117" spans="14:19" s="40" customFormat="1">
      <c r="N117" s="40" t="s">
        <v>395</v>
      </c>
      <c r="O117" s="40">
        <v>2006</v>
      </c>
      <c r="P117" s="40">
        <v>1.57115</v>
      </c>
      <c r="Q117" s="40" t="s">
        <v>398</v>
      </c>
      <c r="R117" s="40" t="s">
        <v>396</v>
      </c>
      <c r="S117" s="40" t="s">
        <v>397</v>
      </c>
    </row>
    <row r="118" spans="14:19" s="40" customFormat="1">
      <c r="N118" s="40" t="s">
        <v>395</v>
      </c>
      <c r="O118" s="40">
        <v>2007</v>
      </c>
      <c r="P118" s="40">
        <v>1.5633333333333299</v>
      </c>
      <c r="Q118" s="40" t="s">
        <v>398</v>
      </c>
      <c r="R118" s="40" t="s">
        <v>396</v>
      </c>
      <c r="S118" s="40" t="s">
        <v>397</v>
      </c>
    </row>
    <row r="119" spans="14:19" s="40" customFormat="1">
      <c r="N119" s="40" t="s">
        <v>395</v>
      </c>
      <c r="O119" s="40">
        <v>2008</v>
      </c>
      <c r="P119" s="40">
        <v>1.55555555555556</v>
      </c>
      <c r="Q119" s="40" t="s">
        <v>398</v>
      </c>
      <c r="R119" s="40" t="s">
        <v>396</v>
      </c>
      <c r="S119" s="40" t="s">
        <v>397</v>
      </c>
    </row>
    <row r="120" spans="14:19" s="40" customFormat="1">
      <c r="N120" s="40" t="s">
        <v>395</v>
      </c>
      <c r="O120" s="40">
        <v>2009</v>
      </c>
      <c r="P120" s="40">
        <v>1.5477777777777799</v>
      </c>
      <c r="Q120" s="40" t="s">
        <v>398</v>
      </c>
      <c r="R120" s="40" t="s">
        <v>396</v>
      </c>
      <c r="S120" s="40" t="s">
        <v>397</v>
      </c>
    </row>
    <row r="121" spans="14:19" s="40" customFormat="1">
      <c r="N121" s="40" t="s">
        <v>395</v>
      </c>
      <c r="O121" s="40">
        <v>2010</v>
      </c>
      <c r="P121" s="40">
        <v>1.5400388888888901</v>
      </c>
      <c r="Q121" s="40" t="s">
        <v>398</v>
      </c>
      <c r="R121" s="40" t="s">
        <v>396</v>
      </c>
      <c r="S121" s="40" t="s">
        <v>397</v>
      </c>
    </row>
    <row r="122" spans="14:19" s="40" customFormat="1">
      <c r="N122" s="40" t="s">
        <v>395</v>
      </c>
      <c r="O122" s="40">
        <v>2011</v>
      </c>
      <c r="P122" s="40">
        <v>1.5323386944444399</v>
      </c>
      <c r="Q122" s="40" t="s">
        <v>398</v>
      </c>
      <c r="R122" s="40" t="s">
        <v>396</v>
      </c>
      <c r="S122" s="40" t="s">
        <v>397</v>
      </c>
    </row>
    <row r="123" spans="14:19" s="40" customFormat="1">
      <c r="N123" s="40" t="s">
        <v>395</v>
      </c>
      <c r="O123" s="40">
        <v>2012</v>
      </c>
      <c r="P123" s="40">
        <v>1.5246770009722199</v>
      </c>
      <c r="Q123" s="40" t="s">
        <v>398</v>
      </c>
      <c r="R123" s="40" t="s">
        <v>396</v>
      </c>
      <c r="S123" s="40" t="s">
        <v>397</v>
      </c>
    </row>
    <row r="124" spans="14:19" s="40" customFormat="1">
      <c r="N124" s="40" t="s">
        <v>395</v>
      </c>
      <c r="O124" s="40">
        <v>2013</v>
      </c>
      <c r="P124" s="40">
        <v>1.51705361596736</v>
      </c>
      <c r="Q124" s="40" t="s">
        <v>398</v>
      </c>
      <c r="R124" s="40" t="s">
        <v>396</v>
      </c>
      <c r="S124" s="40" t="s">
        <v>397</v>
      </c>
    </row>
    <row r="125" spans="14:19" s="40" customFormat="1">
      <c r="N125" s="40" t="s">
        <v>395</v>
      </c>
      <c r="O125" s="40">
        <v>2014</v>
      </c>
      <c r="P125" s="40">
        <v>1.5094683478875199</v>
      </c>
      <c r="Q125" s="40" t="s">
        <v>398</v>
      </c>
      <c r="R125" s="40" t="s">
        <v>396</v>
      </c>
      <c r="S125" s="40" t="s">
        <v>397</v>
      </c>
    </row>
    <row r="126" spans="14:19" s="40" customFormat="1">
      <c r="N126" s="40" t="s">
        <v>395</v>
      </c>
      <c r="O126" s="40">
        <v>2015</v>
      </c>
      <c r="P126" s="40">
        <v>1.5019210061480901</v>
      </c>
      <c r="Q126" s="40" t="s">
        <v>398</v>
      </c>
      <c r="R126" s="40" t="s">
        <v>396</v>
      </c>
      <c r="S126" s="40" t="s">
        <v>397</v>
      </c>
    </row>
    <row r="127" spans="14:19" s="40" customFormat="1">
      <c r="N127" s="40" t="s">
        <v>395</v>
      </c>
      <c r="O127" s="40">
        <v>2016</v>
      </c>
      <c r="P127" s="40">
        <v>1.4944114011173499</v>
      </c>
      <c r="Q127" s="40" t="s">
        <v>398</v>
      </c>
      <c r="R127" s="40" t="s">
        <v>396</v>
      </c>
      <c r="S127" s="40" t="s">
        <v>397</v>
      </c>
    </row>
    <row r="128" spans="14:19" s="40" customFormat="1">
      <c r="N128" s="40" t="s">
        <v>395</v>
      </c>
      <c r="O128" s="40">
        <v>2017</v>
      </c>
      <c r="P128" s="40">
        <v>1.48693934411176</v>
      </c>
      <c r="Q128" s="40" t="s">
        <v>398</v>
      </c>
      <c r="R128" s="40" t="s">
        <v>396</v>
      </c>
      <c r="S128" s="40" t="s">
        <v>397</v>
      </c>
    </row>
    <row r="129" spans="14:19" s="40" customFormat="1">
      <c r="N129" s="40" t="s">
        <v>395</v>
      </c>
      <c r="O129" s="40">
        <v>2018</v>
      </c>
      <c r="P129" s="40">
        <v>1.4795046473911999</v>
      </c>
      <c r="Q129" s="40" t="s">
        <v>398</v>
      </c>
      <c r="R129" s="40" t="s">
        <v>396</v>
      </c>
      <c r="S129" s="40" t="s">
        <v>397</v>
      </c>
    </row>
    <row r="130" spans="14:19" s="40" customFormat="1">
      <c r="N130" s="40" t="s">
        <v>395</v>
      </c>
      <c r="O130" s="40">
        <v>2019</v>
      </c>
      <c r="P130" s="40">
        <v>1.4721071241542401</v>
      </c>
      <c r="Q130" s="40" t="s">
        <v>398</v>
      </c>
      <c r="R130" s="40" t="s">
        <v>396</v>
      </c>
      <c r="S130" s="40" t="s">
        <v>397</v>
      </c>
    </row>
    <row r="131" spans="14:19" s="40" customFormat="1">
      <c r="N131" s="40" t="s">
        <v>395</v>
      </c>
      <c r="O131" s="40">
        <v>2020</v>
      </c>
      <c r="P131" s="40">
        <v>1.4647465885334701</v>
      </c>
      <c r="Q131" s="40" t="s">
        <v>398</v>
      </c>
      <c r="R131" s="40" t="s">
        <v>396</v>
      </c>
      <c r="S131" s="40" t="s">
        <v>397</v>
      </c>
    </row>
    <row r="132" spans="14:19" s="40" customFormat="1">
      <c r="N132" s="40" t="s">
        <v>395</v>
      </c>
      <c r="O132" s="40">
        <v>1960</v>
      </c>
      <c r="P132" s="40">
        <v>1.1469693815444399</v>
      </c>
      <c r="Q132" s="40" t="s">
        <v>399</v>
      </c>
      <c r="R132" s="40" t="s">
        <v>396</v>
      </c>
      <c r="S132" s="40" t="s">
        <v>397</v>
      </c>
    </row>
    <row r="133" spans="14:19" s="40" customFormat="1">
      <c r="N133" s="40" t="s">
        <v>395</v>
      </c>
      <c r="O133" s="40">
        <v>1961</v>
      </c>
      <c r="P133" s="40">
        <v>1.14126306621337</v>
      </c>
      <c r="Q133" s="40" t="s">
        <v>399</v>
      </c>
      <c r="R133" s="40" t="s">
        <v>396</v>
      </c>
      <c r="S133" s="40" t="s">
        <v>397</v>
      </c>
    </row>
    <row r="134" spans="14:19" s="40" customFormat="1">
      <c r="N134" s="40" t="s">
        <v>395</v>
      </c>
      <c r="O134" s="40">
        <v>1962</v>
      </c>
      <c r="P134" s="40">
        <v>1.1355851405108199</v>
      </c>
      <c r="Q134" s="40" t="s">
        <v>399</v>
      </c>
      <c r="R134" s="40" t="s">
        <v>396</v>
      </c>
      <c r="S134" s="40" t="s">
        <v>397</v>
      </c>
    </row>
    <row r="135" spans="14:19" s="40" customFormat="1">
      <c r="N135" s="40" t="s">
        <v>395</v>
      </c>
      <c r="O135" s="40">
        <v>1963</v>
      </c>
      <c r="P135" s="40">
        <v>1.1299354631948499</v>
      </c>
      <c r="Q135" s="40" t="s">
        <v>399</v>
      </c>
      <c r="R135" s="40" t="s">
        <v>396</v>
      </c>
      <c r="S135" s="40" t="s">
        <v>397</v>
      </c>
    </row>
    <row r="136" spans="14:19" s="40" customFormat="1">
      <c r="N136" s="40" t="s">
        <v>395</v>
      </c>
      <c r="O136" s="40">
        <v>1964</v>
      </c>
      <c r="P136" s="40">
        <v>1.12431389372622</v>
      </c>
      <c r="Q136" s="40" t="s">
        <v>399</v>
      </c>
      <c r="R136" s="40" t="s">
        <v>396</v>
      </c>
      <c r="S136" s="40" t="s">
        <v>397</v>
      </c>
    </row>
    <row r="137" spans="14:19" s="40" customFormat="1">
      <c r="N137" s="40" t="s">
        <v>395</v>
      </c>
      <c r="O137" s="40">
        <v>1965</v>
      </c>
      <c r="P137" s="40">
        <v>1.11872029226489</v>
      </c>
      <c r="Q137" s="40" t="s">
        <v>399</v>
      </c>
      <c r="R137" s="40" t="s">
        <v>396</v>
      </c>
      <c r="S137" s="40" t="s">
        <v>397</v>
      </c>
    </row>
    <row r="138" spans="14:19" s="40" customFormat="1">
      <c r="N138" s="40" t="s">
        <v>395</v>
      </c>
      <c r="O138" s="40">
        <v>1966</v>
      </c>
      <c r="P138" s="40">
        <v>1.11315451966656</v>
      </c>
      <c r="Q138" s="40" t="s">
        <v>399</v>
      </c>
      <c r="R138" s="40" t="s">
        <v>396</v>
      </c>
      <c r="S138" s="40" t="s">
        <v>397</v>
      </c>
    </row>
    <row r="139" spans="14:19" s="40" customFormat="1">
      <c r="N139" s="40" t="s">
        <v>395</v>
      </c>
      <c r="O139" s="40">
        <v>1967</v>
      </c>
      <c r="P139" s="40">
        <v>1.1076164374791599</v>
      </c>
      <c r="Q139" s="40" t="s">
        <v>399</v>
      </c>
      <c r="R139" s="40" t="s">
        <v>396</v>
      </c>
      <c r="S139" s="40" t="s">
        <v>397</v>
      </c>
    </row>
    <row r="140" spans="14:19" s="40" customFormat="1">
      <c r="N140" s="40" t="s">
        <v>395</v>
      </c>
      <c r="O140" s="40">
        <v>1968</v>
      </c>
      <c r="P140" s="40">
        <v>1.1021059079394699</v>
      </c>
      <c r="Q140" s="40" t="s">
        <v>399</v>
      </c>
      <c r="R140" s="40" t="s">
        <v>396</v>
      </c>
      <c r="S140" s="40" t="s">
        <v>397</v>
      </c>
    </row>
    <row r="141" spans="14:19" s="40" customFormat="1">
      <c r="N141" s="40" t="s">
        <v>395</v>
      </c>
      <c r="O141" s="40">
        <v>1969</v>
      </c>
      <c r="P141" s="40">
        <v>1.09662279396962</v>
      </c>
      <c r="Q141" s="40" t="s">
        <v>399</v>
      </c>
      <c r="R141" s="40" t="s">
        <v>396</v>
      </c>
      <c r="S141" s="40" t="s">
        <v>397</v>
      </c>
    </row>
    <row r="142" spans="14:19" s="40" customFormat="1">
      <c r="N142" s="40" t="s">
        <v>395</v>
      </c>
      <c r="O142" s="40">
        <v>1970</v>
      </c>
      <c r="P142" s="40">
        <v>1.0911669591737501</v>
      </c>
      <c r="Q142" s="40" t="s">
        <v>399</v>
      </c>
      <c r="R142" s="40" t="s">
        <v>396</v>
      </c>
      <c r="S142" s="40" t="s">
        <v>397</v>
      </c>
    </row>
    <row r="143" spans="14:19" s="40" customFormat="1">
      <c r="N143" s="40" t="s">
        <v>395</v>
      </c>
      <c r="O143" s="40">
        <v>1971</v>
      </c>
      <c r="P143" s="40">
        <v>1.0857382678345799</v>
      </c>
      <c r="Q143" s="40" t="s">
        <v>399</v>
      </c>
      <c r="R143" s="40" t="s">
        <v>396</v>
      </c>
      <c r="S143" s="40" t="s">
        <v>397</v>
      </c>
    </row>
    <row r="144" spans="14:19" s="40" customFormat="1">
      <c r="N144" s="40" t="s">
        <v>395</v>
      </c>
      <c r="O144" s="40">
        <v>1972</v>
      </c>
      <c r="P144" s="40">
        <v>1.0803365849100299</v>
      </c>
      <c r="Q144" s="40" t="s">
        <v>399</v>
      </c>
      <c r="R144" s="40" t="s">
        <v>396</v>
      </c>
      <c r="S144" s="40" t="s">
        <v>397</v>
      </c>
    </row>
    <row r="145" spans="14:19" s="40" customFormat="1">
      <c r="N145" s="40" t="s">
        <v>395</v>
      </c>
      <c r="O145" s="40">
        <v>1973</v>
      </c>
      <c r="P145" s="40">
        <v>1.07496177602988</v>
      </c>
      <c r="Q145" s="40" t="s">
        <v>399</v>
      </c>
      <c r="R145" s="40" t="s">
        <v>396</v>
      </c>
      <c r="S145" s="40" t="s">
        <v>397</v>
      </c>
    </row>
    <row r="146" spans="14:19" s="40" customFormat="1">
      <c r="N146" s="40" t="s">
        <v>395</v>
      </c>
      <c r="O146" s="40">
        <v>1974</v>
      </c>
      <c r="P146" s="40">
        <v>1.0696137074924199</v>
      </c>
      <c r="Q146" s="40" t="s">
        <v>399</v>
      </c>
      <c r="R146" s="40" t="s">
        <v>396</v>
      </c>
      <c r="S146" s="40" t="s">
        <v>397</v>
      </c>
    </row>
    <row r="147" spans="14:19" s="40" customFormat="1">
      <c r="N147" s="40" t="s">
        <v>395</v>
      </c>
      <c r="O147" s="40">
        <v>1975</v>
      </c>
      <c r="P147" s="40">
        <v>1.06429224626111</v>
      </c>
      <c r="Q147" s="40" t="s">
        <v>399</v>
      </c>
      <c r="R147" s="40" t="s">
        <v>396</v>
      </c>
      <c r="S147" s="40" t="s">
        <v>397</v>
      </c>
    </row>
    <row r="148" spans="14:19" s="40" customFormat="1">
      <c r="N148" s="40" t="s">
        <v>395</v>
      </c>
      <c r="O148" s="40">
        <v>1976</v>
      </c>
      <c r="P148" s="40">
        <v>1.0589972599613</v>
      </c>
      <c r="Q148" s="40" t="s">
        <v>399</v>
      </c>
      <c r="R148" s="40" t="s">
        <v>396</v>
      </c>
      <c r="S148" s="40" t="s">
        <v>397</v>
      </c>
    </row>
    <row r="149" spans="14:19" s="40" customFormat="1">
      <c r="N149" s="40" t="s">
        <v>395</v>
      </c>
      <c r="O149" s="40">
        <v>1977</v>
      </c>
      <c r="P149" s="40">
        <v>1.05372861687692</v>
      </c>
      <c r="Q149" s="40" t="s">
        <v>399</v>
      </c>
      <c r="R149" s="40" t="s">
        <v>396</v>
      </c>
      <c r="S149" s="40" t="s">
        <v>397</v>
      </c>
    </row>
    <row r="150" spans="14:19" s="40" customFormat="1">
      <c r="N150" s="40" t="s">
        <v>395</v>
      </c>
      <c r="O150" s="40">
        <v>1978</v>
      </c>
      <c r="P150" s="40">
        <v>1.0484861859471799</v>
      </c>
      <c r="Q150" s="40" t="s">
        <v>399</v>
      </c>
      <c r="R150" s="40" t="s">
        <v>396</v>
      </c>
      <c r="S150" s="40" t="s">
        <v>397</v>
      </c>
    </row>
    <row r="151" spans="14:19" s="40" customFormat="1">
      <c r="N151" s="40" t="s">
        <v>395</v>
      </c>
      <c r="O151" s="40">
        <v>1979</v>
      </c>
      <c r="P151" s="40">
        <v>1.0432698367633699</v>
      </c>
      <c r="Q151" s="40" t="s">
        <v>399</v>
      </c>
      <c r="R151" s="40" t="s">
        <v>396</v>
      </c>
      <c r="S151" s="40" t="s">
        <v>397</v>
      </c>
    </row>
    <row r="152" spans="14:19" s="40" customFormat="1">
      <c r="N152" s="40" t="s">
        <v>395</v>
      </c>
      <c r="O152" s="40">
        <v>1980</v>
      </c>
      <c r="P152" s="40">
        <v>1.0380794395655399</v>
      </c>
      <c r="Q152" s="40" t="s">
        <v>399</v>
      </c>
      <c r="R152" s="40" t="s">
        <v>396</v>
      </c>
      <c r="S152" s="40" t="s">
        <v>397</v>
      </c>
    </row>
    <row r="153" spans="14:19" s="40" customFormat="1">
      <c r="N153" s="40" t="s">
        <v>395</v>
      </c>
      <c r="O153" s="40">
        <v>1981</v>
      </c>
      <c r="P153" s="40">
        <v>1.0329148652393401</v>
      </c>
      <c r="Q153" s="40" t="s">
        <v>399</v>
      </c>
      <c r="R153" s="40" t="s">
        <v>396</v>
      </c>
      <c r="S153" s="40" t="s">
        <v>397</v>
      </c>
    </row>
    <row r="154" spans="14:19" s="40" customFormat="1">
      <c r="N154" s="40" t="s">
        <v>395</v>
      </c>
      <c r="O154" s="40">
        <v>1982</v>
      </c>
      <c r="P154" s="40">
        <v>1.0277759853127799</v>
      </c>
      <c r="Q154" s="40" t="s">
        <v>399</v>
      </c>
      <c r="R154" s="40" t="s">
        <v>396</v>
      </c>
      <c r="S154" s="40" t="s">
        <v>397</v>
      </c>
    </row>
    <row r="155" spans="14:19" s="40" customFormat="1">
      <c r="N155" s="40" t="s">
        <v>395</v>
      </c>
      <c r="O155" s="40">
        <v>1983</v>
      </c>
      <c r="P155" s="40">
        <v>1.0226626719530101</v>
      </c>
      <c r="Q155" s="40" t="s">
        <v>399</v>
      </c>
      <c r="R155" s="40" t="s">
        <v>396</v>
      </c>
      <c r="S155" s="40" t="s">
        <v>397</v>
      </c>
    </row>
    <row r="156" spans="14:19" s="40" customFormat="1">
      <c r="N156" s="40" t="s">
        <v>395</v>
      </c>
      <c r="O156" s="40">
        <v>1984</v>
      </c>
      <c r="P156" s="40">
        <v>1.0175747979631999</v>
      </c>
      <c r="Q156" s="40" t="s">
        <v>399</v>
      </c>
      <c r="R156" s="40" t="s">
        <v>396</v>
      </c>
      <c r="S156" s="40" t="s">
        <v>397</v>
      </c>
    </row>
    <row r="157" spans="14:19" s="40" customFormat="1">
      <c r="N157" s="40" t="s">
        <v>395</v>
      </c>
      <c r="O157" s="40">
        <v>1985</v>
      </c>
      <c r="P157" s="40">
        <v>1.0125122367793</v>
      </c>
      <c r="Q157" s="40" t="s">
        <v>399</v>
      </c>
      <c r="R157" s="40" t="s">
        <v>396</v>
      </c>
      <c r="S157" s="40" t="s">
        <v>397</v>
      </c>
    </row>
    <row r="158" spans="14:19" s="40" customFormat="1">
      <c r="N158" s="40" t="s">
        <v>395</v>
      </c>
      <c r="O158" s="40">
        <v>1986</v>
      </c>
      <c r="P158" s="40">
        <v>1.00747486246697</v>
      </c>
      <c r="Q158" s="40" t="s">
        <v>399</v>
      </c>
      <c r="R158" s="40" t="s">
        <v>396</v>
      </c>
      <c r="S158" s="40" t="s">
        <v>397</v>
      </c>
    </row>
    <row r="159" spans="14:19" s="40" customFormat="1">
      <c r="N159" s="40" t="s">
        <v>395</v>
      </c>
      <c r="O159" s="40">
        <v>1987</v>
      </c>
      <c r="P159" s="40">
        <v>1.0024625497183699</v>
      </c>
      <c r="Q159" s="40" t="s">
        <v>399</v>
      </c>
      <c r="R159" s="40" t="s">
        <v>396</v>
      </c>
      <c r="S159" s="40" t="s">
        <v>397</v>
      </c>
    </row>
    <row r="160" spans="14:19" s="40" customFormat="1">
      <c r="N160" s="40" t="s">
        <v>395</v>
      </c>
      <c r="O160" s="40">
        <v>1988</v>
      </c>
      <c r="P160" s="40">
        <v>0.99747517384912898</v>
      </c>
      <c r="Q160" s="40" t="s">
        <v>399</v>
      </c>
      <c r="R160" s="40" t="s">
        <v>396</v>
      </c>
      <c r="S160" s="40" t="s">
        <v>397</v>
      </c>
    </row>
    <row r="161" spans="14:19" s="40" customFormat="1">
      <c r="N161" s="40" t="s">
        <v>395</v>
      </c>
      <c r="O161" s="40">
        <v>1989</v>
      </c>
      <c r="P161" s="40">
        <v>0.99251261079515396</v>
      </c>
      <c r="Q161" s="40" t="s">
        <v>399</v>
      </c>
      <c r="R161" s="40" t="s">
        <v>396</v>
      </c>
      <c r="S161" s="40" t="s">
        <v>397</v>
      </c>
    </row>
    <row r="162" spans="14:19" s="40" customFormat="1">
      <c r="N162" s="40" t="s">
        <v>395</v>
      </c>
      <c r="O162" s="40">
        <v>1990</v>
      </c>
      <c r="P162" s="40">
        <v>0.98757473710960597</v>
      </c>
      <c r="Q162" s="40" t="s">
        <v>399</v>
      </c>
      <c r="R162" s="40" t="s">
        <v>396</v>
      </c>
      <c r="S162" s="40" t="s">
        <v>397</v>
      </c>
    </row>
    <row r="163" spans="14:19" s="40" customFormat="1">
      <c r="N163" s="40" t="s">
        <v>395</v>
      </c>
      <c r="O163" s="40">
        <v>1991</v>
      </c>
      <c r="P163" s="40">
        <v>0.98266142995980699</v>
      </c>
      <c r="Q163" s="40" t="s">
        <v>399</v>
      </c>
      <c r="R163" s="40" t="s">
        <v>396</v>
      </c>
      <c r="S163" s="40" t="s">
        <v>397</v>
      </c>
    </row>
    <row r="164" spans="14:19" s="40" customFormat="1">
      <c r="N164" s="40" t="s">
        <v>395</v>
      </c>
      <c r="O164" s="40">
        <v>1992</v>
      </c>
      <c r="P164" s="40">
        <v>0.97777256712418603</v>
      </c>
      <c r="Q164" s="40" t="s">
        <v>399</v>
      </c>
      <c r="R164" s="40" t="s">
        <v>396</v>
      </c>
      <c r="S164" s="40" t="s">
        <v>397</v>
      </c>
    </row>
    <row r="165" spans="14:19" s="40" customFormat="1">
      <c r="N165" s="40" t="s">
        <v>395</v>
      </c>
      <c r="O165" s="40">
        <v>1993</v>
      </c>
      <c r="P165" s="40">
        <v>0.97290802698923995</v>
      </c>
      <c r="Q165" s="40" t="s">
        <v>399</v>
      </c>
      <c r="R165" s="40" t="s">
        <v>396</v>
      </c>
      <c r="S165" s="40" t="s">
        <v>397</v>
      </c>
    </row>
    <row r="166" spans="14:19" s="40" customFormat="1">
      <c r="N166" s="40" t="s">
        <v>395</v>
      </c>
      <c r="O166" s="40">
        <v>1994</v>
      </c>
      <c r="P166" s="40">
        <v>0.96806768854650804</v>
      </c>
      <c r="Q166" s="40" t="s">
        <v>399</v>
      </c>
      <c r="R166" s="40" t="s">
        <v>396</v>
      </c>
      <c r="S166" s="40" t="s">
        <v>397</v>
      </c>
    </row>
    <row r="167" spans="14:19" s="40" customFormat="1">
      <c r="N167" s="40" t="s">
        <v>395</v>
      </c>
      <c r="O167" s="40">
        <v>1995</v>
      </c>
      <c r="P167" s="40">
        <v>0.96325143138956004</v>
      </c>
      <c r="Q167" s="40" t="s">
        <v>399</v>
      </c>
      <c r="R167" s="40" t="s">
        <v>396</v>
      </c>
      <c r="S167" s="40" t="s">
        <v>397</v>
      </c>
    </row>
    <row r="168" spans="14:19" s="40" customFormat="1">
      <c r="N168" s="40" t="s">
        <v>395</v>
      </c>
      <c r="O168" s="40">
        <v>1996</v>
      </c>
      <c r="P168" s="40">
        <v>0.95845913571100505</v>
      </c>
      <c r="Q168" s="40" t="s">
        <v>399</v>
      </c>
      <c r="R168" s="40" t="s">
        <v>396</v>
      </c>
      <c r="S168" s="40" t="s">
        <v>397</v>
      </c>
    </row>
    <row r="169" spans="14:19" s="40" customFormat="1">
      <c r="N169" s="40" t="s">
        <v>395</v>
      </c>
      <c r="O169" s="40">
        <v>1997</v>
      </c>
      <c r="P169" s="40">
        <v>0.95369068229950804</v>
      </c>
      <c r="Q169" s="40" t="s">
        <v>399</v>
      </c>
      <c r="R169" s="40" t="s">
        <v>396</v>
      </c>
      <c r="S169" s="40" t="s">
        <v>397</v>
      </c>
    </row>
    <row r="170" spans="14:19" s="40" customFormat="1">
      <c r="N170" s="40" t="s">
        <v>395</v>
      </c>
      <c r="O170" s="40">
        <v>1998</v>
      </c>
      <c r="P170" s="40">
        <v>0.94894595253682401</v>
      </c>
      <c r="Q170" s="40" t="s">
        <v>399</v>
      </c>
      <c r="R170" s="40" t="s">
        <v>396</v>
      </c>
      <c r="S170" s="40" t="s">
        <v>397</v>
      </c>
    </row>
    <row r="171" spans="14:19" s="40" customFormat="1">
      <c r="N171" s="40" t="s">
        <v>395</v>
      </c>
      <c r="O171" s="40">
        <v>1999</v>
      </c>
      <c r="P171" s="40">
        <v>0.94422482839485</v>
      </c>
      <c r="Q171" s="40" t="s">
        <v>399</v>
      </c>
      <c r="R171" s="40" t="s">
        <v>396</v>
      </c>
      <c r="S171" s="40" t="s">
        <v>397</v>
      </c>
    </row>
    <row r="172" spans="14:19" s="40" customFormat="1">
      <c r="N172" s="40" t="s">
        <v>395</v>
      </c>
      <c r="O172" s="40">
        <v>2000</v>
      </c>
      <c r="P172" s="40">
        <v>0.93952719243268601</v>
      </c>
      <c r="Q172" s="40" t="s">
        <v>399</v>
      </c>
      <c r="R172" s="40" t="s">
        <v>396</v>
      </c>
      <c r="S172" s="40" t="s">
        <v>397</v>
      </c>
    </row>
    <row r="173" spans="14:19" s="40" customFormat="1">
      <c r="N173" s="40" t="s">
        <v>395</v>
      </c>
      <c r="O173" s="40">
        <v>2001</v>
      </c>
      <c r="P173" s="40">
        <v>0.93485292779371798</v>
      </c>
      <c r="Q173" s="40" t="s">
        <v>399</v>
      </c>
      <c r="R173" s="40" t="s">
        <v>396</v>
      </c>
      <c r="S173" s="40" t="s">
        <v>397</v>
      </c>
    </row>
    <row r="174" spans="14:19" s="40" customFormat="1">
      <c r="N174" s="40" t="s">
        <v>395</v>
      </c>
      <c r="O174" s="40">
        <v>2002</v>
      </c>
      <c r="P174" s="40">
        <v>0.93020191820270404</v>
      </c>
      <c r="Q174" s="40" t="s">
        <v>399</v>
      </c>
      <c r="R174" s="40" t="s">
        <v>396</v>
      </c>
      <c r="S174" s="40" t="s">
        <v>397</v>
      </c>
    </row>
    <row r="175" spans="14:19" s="40" customFormat="1">
      <c r="N175" s="40" t="s">
        <v>395</v>
      </c>
      <c r="O175" s="40">
        <v>2003</v>
      </c>
      <c r="P175" s="40">
        <v>0.92557404796289</v>
      </c>
      <c r="Q175" s="40" t="s">
        <v>399</v>
      </c>
      <c r="R175" s="40" t="s">
        <v>396</v>
      </c>
      <c r="S175" s="40" t="s">
        <v>397</v>
      </c>
    </row>
    <row r="176" spans="14:19" s="40" customFormat="1">
      <c r="N176" s="40" t="s">
        <v>395</v>
      </c>
      <c r="O176" s="40">
        <v>2004</v>
      </c>
      <c r="P176" s="40">
        <v>0.92096920195312504</v>
      </c>
      <c r="Q176" s="40" t="s">
        <v>399</v>
      </c>
      <c r="R176" s="40" t="s">
        <v>396</v>
      </c>
      <c r="S176" s="40" t="s">
        <v>397</v>
      </c>
    </row>
    <row r="177" spans="14:19" s="40" customFormat="1">
      <c r="N177" s="40" t="s">
        <v>395</v>
      </c>
      <c r="O177" s="40">
        <v>2005</v>
      </c>
      <c r="P177" s="40">
        <v>0.91638726562499995</v>
      </c>
      <c r="Q177" s="40" t="s">
        <v>399</v>
      </c>
      <c r="R177" s="40" t="s">
        <v>396</v>
      </c>
      <c r="S177" s="40" t="s">
        <v>397</v>
      </c>
    </row>
    <row r="178" spans="14:19" s="40" customFormat="1">
      <c r="N178" s="40" t="s">
        <v>395</v>
      </c>
      <c r="O178" s="40">
        <v>2006</v>
      </c>
      <c r="P178" s="40">
        <v>0.91182812499999999</v>
      </c>
      <c r="Q178" s="40" t="s">
        <v>399</v>
      </c>
      <c r="R178" s="40" t="s">
        <v>396</v>
      </c>
      <c r="S178" s="40" t="s">
        <v>397</v>
      </c>
    </row>
    <row r="179" spans="14:19" s="40" customFormat="1">
      <c r="N179" s="40" t="s">
        <v>395</v>
      </c>
      <c r="O179" s="40">
        <v>2007</v>
      </c>
      <c r="P179" s="40">
        <v>0.90729166666666705</v>
      </c>
      <c r="Q179" s="40" t="s">
        <v>399</v>
      </c>
      <c r="R179" s="40" t="s">
        <v>396</v>
      </c>
      <c r="S179" s="40" t="s">
        <v>397</v>
      </c>
    </row>
    <row r="180" spans="14:19" s="40" customFormat="1">
      <c r="N180" s="40" t="s">
        <v>395</v>
      </c>
      <c r="O180" s="40">
        <v>2008</v>
      </c>
      <c r="P180" s="40">
        <v>0.90277777777777801</v>
      </c>
      <c r="Q180" s="40" t="s">
        <v>399</v>
      </c>
      <c r="R180" s="40" t="s">
        <v>396</v>
      </c>
      <c r="S180" s="40" t="s">
        <v>397</v>
      </c>
    </row>
    <row r="181" spans="14:19" s="40" customFormat="1">
      <c r="N181" s="40" t="s">
        <v>395</v>
      </c>
      <c r="O181" s="40">
        <v>2009</v>
      </c>
      <c r="P181" s="40">
        <v>0.89826388888888897</v>
      </c>
      <c r="Q181" s="40" t="s">
        <v>399</v>
      </c>
      <c r="R181" s="40" t="s">
        <v>396</v>
      </c>
      <c r="S181" s="40" t="s">
        <v>397</v>
      </c>
    </row>
    <row r="182" spans="14:19" s="40" customFormat="1">
      <c r="N182" s="40" t="s">
        <v>395</v>
      </c>
      <c r="O182" s="40">
        <v>2010</v>
      </c>
      <c r="P182" s="40">
        <v>0.89377256944444405</v>
      </c>
      <c r="Q182" s="40" t="s">
        <v>399</v>
      </c>
      <c r="R182" s="40" t="s">
        <v>396</v>
      </c>
      <c r="S182" s="40" t="s">
        <v>397</v>
      </c>
    </row>
    <row r="183" spans="14:19" s="40" customFormat="1">
      <c r="N183" s="40" t="s">
        <v>395</v>
      </c>
      <c r="O183" s="40">
        <v>2011</v>
      </c>
      <c r="P183" s="40">
        <v>0.88930370659722202</v>
      </c>
      <c r="Q183" s="40" t="s">
        <v>399</v>
      </c>
      <c r="R183" s="40" t="s">
        <v>396</v>
      </c>
      <c r="S183" s="40" t="s">
        <v>397</v>
      </c>
    </row>
    <row r="184" spans="14:19" s="40" customFormat="1">
      <c r="N184" s="40" t="s">
        <v>395</v>
      </c>
      <c r="O184" s="40">
        <v>2012</v>
      </c>
      <c r="P184" s="40">
        <v>0.88485718806423597</v>
      </c>
      <c r="Q184" s="40" t="s">
        <v>399</v>
      </c>
      <c r="R184" s="40" t="s">
        <v>396</v>
      </c>
      <c r="S184" s="40" t="s">
        <v>397</v>
      </c>
    </row>
    <row r="185" spans="14:19" s="40" customFormat="1">
      <c r="N185" s="40" t="s">
        <v>395</v>
      </c>
      <c r="O185" s="40">
        <v>2013</v>
      </c>
      <c r="P185" s="40">
        <v>0.88043290212391501</v>
      </c>
      <c r="Q185" s="40" t="s">
        <v>399</v>
      </c>
      <c r="R185" s="40" t="s">
        <v>396</v>
      </c>
      <c r="S185" s="40" t="s">
        <v>397</v>
      </c>
    </row>
    <row r="186" spans="14:19" s="40" customFormat="1">
      <c r="N186" s="40" t="s">
        <v>395</v>
      </c>
      <c r="O186" s="40">
        <v>2014</v>
      </c>
      <c r="P186" s="40">
        <v>0.87603073761329497</v>
      </c>
      <c r="Q186" s="40" t="s">
        <v>399</v>
      </c>
      <c r="R186" s="40" t="s">
        <v>396</v>
      </c>
      <c r="S186" s="40" t="s">
        <v>397</v>
      </c>
    </row>
    <row r="187" spans="14:19" s="40" customFormat="1">
      <c r="N187" s="40" t="s">
        <v>395</v>
      </c>
      <c r="O187" s="40">
        <v>2015</v>
      </c>
      <c r="P187" s="40">
        <v>0.87165058392522898</v>
      </c>
      <c r="Q187" s="40" t="s">
        <v>399</v>
      </c>
      <c r="R187" s="40" t="s">
        <v>396</v>
      </c>
      <c r="S187" s="40" t="s">
        <v>397</v>
      </c>
    </row>
    <row r="188" spans="14:19" s="40" customFormat="1">
      <c r="N188" s="40" t="s">
        <v>395</v>
      </c>
      <c r="O188" s="40">
        <v>2016</v>
      </c>
      <c r="P188" s="40">
        <v>0.86729233100560299</v>
      </c>
      <c r="Q188" s="40" t="s">
        <v>399</v>
      </c>
      <c r="R188" s="40" t="s">
        <v>396</v>
      </c>
      <c r="S188" s="40" t="s">
        <v>397</v>
      </c>
    </row>
    <row r="189" spans="14:19" s="40" customFormat="1">
      <c r="N189" s="40" t="s">
        <v>395</v>
      </c>
      <c r="O189" s="40">
        <v>2017</v>
      </c>
      <c r="P189" s="40">
        <v>0.862955869350575</v>
      </c>
      <c r="Q189" s="40" t="s">
        <v>399</v>
      </c>
      <c r="R189" s="40" t="s">
        <v>396</v>
      </c>
      <c r="S189" s="40" t="s">
        <v>397</v>
      </c>
    </row>
    <row r="190" spans="14:19" s="40" customFormat="1">
      <c r="N190" s="40" t="s">
        <v>395</v>
      </c>
      <c r="O190" s="40">
        <v>2018</v>
      </c>
      <c r="P190" s="40">
        <v>0.85864109000382205</v>
      </c>
      <c r="Q190" s="40" t="s">
        <v>399</v>
      </c>
      <c r="R190" s="40" t="s">
        <v>396</v>
      </c>
      <c r="S190" s="40" t="s">
        <v>397</v>
      </c>
    </row>
    <row r="191" spans="14:19" s="40" customFormat="1">
      <c r="N191" s="40" t="s">
        <v>395</v>
      </c>
      <c r="O191" s="40">
        <v>2019</v>
      </c>
      <c r="P191" s="40">
        <v>0.85434788455380295</v>
      </c>
      <c r="Q191" s="40" t="s">
        <v>399</v>
      </c>
      <c r="R191" s="40" t="s">
        <v>396</v>
      </c>
      <c r="S191" s="40" t="s">
        <v>397</v>
      </c>
    </row>
    <row r="192" spans="14:19" s="40" customFormat="1">
      <c r="N192" s="40" t="s">
        <v>395</v>
      </c>
      <c r="O192" s="40">
        <v>2020</v>
      </c>
      <c r="P192" s="40">
        <v>0.85007614513103402</v>
      </c>
      <c r="Q192" s="40" t="s">
        <v>399</v>
      </c>
      <c r="R192" s="40" t="s">
        <v>396</v>
      </c>
      <c r="S192" s="40" t="s">
        <v>397</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63"/>
  <sheetViews>
    <sheetView workbookViewId="0">
      <selection activeCell="N2" sqref="N2"/>
    </sheetView>
  </sheetViews>
  <sheetFormatPr defaultColWidth="9" defaultRowHeight="12.5"/>
  <sheetData>
    <row r="1" spans="1:10" ht="50">
      <c r="A1" s="29" t="s">
        <v>400</v>
      </c>
      <c r="B1" s="30" t="s">
        <v>401</v>
      </c>
      <c r="C1" s="30" t="s">
        <v>402</v>
      </c>
      <c r="D1" s="30" t="s">
        <v>403</v>
      </c>
      <c r="E1" s="30" t="s">
        <v>404</v>
      </c>
      <c r="F1" s="30" t="s">
        <v>405</v>
      </c>
      <c r="G1" s="30" t="s">
        <v>406</v>
      </c>
      <c r="H1" s="30" t="s">
        <v>407</v>
      </c>
      <c r="J1">
        <v>36880</v>
      </c>
    </row>
    <row r="2" spans="1:10" ht="75">
      <c r="A2" s="31" t="s">
        <v>408</v>
      </c>
      <c r="B2" s="32" t="s">
        <v>409</v>
      </c>
      <c r="C2" s="33" t="s">
        <v>410</v>
      </c>
      <c r="D2" s="33" t="s">
        <v>411</v>
      </c>
      <c r="E2" s="34">
        <v>1864</v>
      </c>
      <c r="F2" s="33">
        <v>36</v>
      </c>
      <c r="G2" s="33">
        <v>24.39</v>
      </c>
      <c r="H2" s="33" t="s">
        <v>412</v>
      </c>
      <c r="J2" s="39">
        <f>SUM(E2:E63)</f>
        <v>36880</v>
      </c>
    </row>
    <row r="3" spans="1:10" ht="25">
      <c r="A3" s="31" t="s">
        <v>413</v>
      </c>
      <c r="B3" s="32" t="s">
        <v>414</v>
      </c>
      <c r="C3" s="33" t="s">
        <v>414</v>
      </c>
      <c r="D3" s="33" t="s">
        <v>411</v>
      </c>
      <c r="E3" s="33">
        <v>270</v>
      </c>
      <c r="F3" s="33">
        <v>6</v>
      </c>
      <c r="G3" s="33">
        <v>37.799999999999997</v>
      </c>
      <c r="H3" s="33" t="s">
        <v>415</v>
      </c>
    </row>
    <row r="4" spans="1:10" ht="50">
      <c r="A4" s="35" t="s">
        <v>416</v>
      </c>
      <c r="B4" s="32" t="s">
        <v>417</v>
      </c>
      <c r="C4" s="33" t="s">
        <v>418</v>
      </c>
      <c r="D4" s="33" t="s">
        <v>419</v>
      </c>
      <c r="E4" s="33">
        <v>768</v>
      </c>
      <c r="F4" s="33">
        <v>3</v>
      </c>
      <c r="G4" s="33">
        <v>63</v>
      </c>
      <c r="H4" s="33" t="s">
        <v>420</v>
      </c>
      <c r="J4">
        <f>SUM(E:E)</f>
        <v>36880</v>
      </c>
    </row>
    <row r="5" spans="1:10" ht="25">
      <c r="A5" s="35" t="s">
        <v>421</v>
      </c>
      <c r="B5" s="32" t="s">
        <v>422</v>
      </c>
      <c r="C5" s="33" t="s">
        <v>422</v>
      </c>
      <c r="D5" s="33" t="s">
        <v>419</v>
      </c>
      <c r="E5" s="34">
        <v>1178</v>
      </c>
      <c r="F5" s="33">
        <v>8</v>
      </c>
      <c r="G5" s="33">
        <v>266.7</v>
      </c>
      <c r="H5" s="33" t="s">
        <v>423</v>
      </c>
    </row>
    <row r="6" spans="1:10" ht="25">
      <c r="A6" s="31" t="s">
        <v>424</v>
      </c>
      <c r="B6" s="32" t="s">
        <v>422</v>
      </c>
      <c r="C6" s="33" t="s">
        <v>422</v>
      </c>
      <c r="D6" s="33" t="s">
        <v>411</v>
      </c>
      <c r="E6" s="33">
        <v>845</v>
      </c>
      <c r="F6" s="33">
        <v>5</v>
      </c>
      <c r="G6" s="33">
        <v>115.83</v>
      </c>
      <c r="H6" s="33" t="s">
        <v>425</v>
      </c>
    </row>
    <row r="7" spans="1:10" ht="25">
      <c r="A7" s="31" t="s">
        <v>426</v>
      </c>
      <c r="B7" s="32" t="s">
        <v>417</v>
      </c>
      <c r="C7" s="33" t="s">
        <v>427</v>
      </c>
      <c r="D7" s="33" t="s">
        <v>419</v>
      </c>
      <c r="E7" s="33">
        <v>469</v>
      </c>
      <c r="F7" s="33">
        <v>2</v>
      </c>
      <c r="G7" s="33">
        <v>37.5</v>
      </c>
      <c r="H7" s="33">
        <v>1993</v>
      </c>
    </row>
    <row r="8" spans="1:10" ht="25">
      <c r="A8" s="31" t="s">
        <v>428</v>
      </c>
      <c r="B8" s="32" t="s">
        <v>429</v>
      </c>
      <c r="C8" s="33" t="s">
        <v>430</v>
      </c>
      <c r="D8" s="33" t="s">
        <v>411</v>
      </c>
      <c r="E8" s="33">
        <v>61</v>
      </c>
      <c r="F8" s="33">
        <v>3</v>
      </c>
      <c r="G8" s="33">
        <v>18.29</v>
      </c>
      <c r="H8" s="33" t="s">
        <v>431</v>
      </c>
    </row>
    <row r="9" spans="1:10" ht="25">
      <c r="A9" s="31" t="s">
        <v>432</v>
      </c>
      <c r="B9" s="32" t="s">
        <v>429</v>
      </c>
      <c r="C9" s="33" t="s">
        <v>430</v>
      </c>
      <c r="D9" s="33" t="s">
        <v>411</v>
      </c>
      <c r="E9" s="33">
        <v>756</v>
      </c>
      <c r="F9" s="33">
        <v>14</v>
      </c>
      <c r="G9" s="33">
        <v>17.989999999999998</v>
      </c>
      <c r="H9" s="33" t="s">
        <v>433</v>
      </c>
    </row>
    <row r="10" spans="1:10" ht="25">
      <c r="A10" s="31" t="s">
        <v>434</v>
      </c>
      <c r="B10" s="32" t="s">
        <v>429</v>
      </c>
      <c r="C10" s="33" t="s">
        <v>435</v>
      </c>
      <c r="D10" s="33" t="s">
        <v>411</v>
      </c>
      <c r="E10" s="33">
        <v>152</v>
      </c>
      <c r="F10" s="33">
        <v>5</v>
      </c>
      <c r="G10" s="33">
        <v>28.35</v>
      </c>
      <c r="H10" s="33" t="s">
        <v>436</v>
      </c>
    </row>
    <row r="11" spans="1:10" ht="25">
      <c r="A11" s="31" t="s">
        <v>437</v>
      </c>
      <c r="B11" s="32" t="s">
        <v>414</v>
      </c>
      <c r="C11" s="33" t="s">
        <v>414</v>
      </c>
      <c r="D11" s="33" t="s">
        <v>411</v>
      </c>
      <c r="E11" s="33">
        <v>62</v>
      </c>
      <c r="F11" s="33">
        <v>6</v>
      </c>
      <c r="G11" s="33">
        <v>17.829999999999998</v>
      </c>
      <c r="H11" s="33" t="s">
        <v>438</v>
      </c>
    </row>
    <row r="12" spans="1:10" ht="25">
      <c r="A12" s="35" t="s">
        <v>439</v>
      </c>
      <c r="B12" s="32" t="s">
        <v>429</v>
      </c>
      <c r="C12" s="33" t="s">
        <v>440</v>
      </c>
      <c r="D12" s="33" t="s">
        <v>411</v>
      </c>
      <c r="E12" s="33">
        <v>10</v>
      </c>
      <c r="F12" s="33">
        <v>2</v>
      </c>
      <c r="G12" s="33">
        <v>17.8</v>
      </c>
      <c r="H12" s="33" t="s">
        <v>441</v>
      </c>
    </row>
    <row r="13" spans="1:10" ht="25">
      <c r="A13" s="31" t="s">
        <v>442</v>
      </c>
      <c r="B13" s="32" t="s">
        <v>429</v>
      </c>
      <c r="C13" s="33" t="s">
        <v>430</v>
      </c>
      <c r="D13" s="33" t="s">
        <v>411</v>
      </c>
      <c r="E13" s="33">
        <v>92</v>
      </c>
      <c r="F13" s="33">
        <v>4</v>
      </c>
      <c r="G13" s="33">
        <v>16.16</v>
      </c>
      <c r="H13" s="33">
        <v>1931</v>
      </c>
    </row>
    <row r="14" spans="1:10" ht="37.5">
      <c r="A14" s="31" t="s">
        <v>443</v>
      </c>
      <c r="B14" s="32" t="s">
        <v>444</v>
      </c>
      <c r="C14" s="33" t="s">
        <v>444</v>
      </c>
      <c r="D14" s="33" t="s">
        <v>411</v>
      </c>
      <c r="E14" s="33">
        <v>29</v>
      </c>
      <c r="F14" s="33">
        <v>6</v>
      </c>
      <c r="G14" s="33">
        <v>14.64</v>
      </c>
      <c r="H14" s="33">
        <v>1925</v>
      </c>
    </row>
    <row r="15" spans="1:10" ht="25">
      <c r="A15" s="31" t="s">
        <v>445</v>
      </c>
      <c r="B15" s="32" t="s">
        <v>444</v>
      </c>
      <c r="C15" s="33" t="s">
        <v>444</v>
      </c>
      <c r="D15" s="33" t="s">
        <v>411</v>
      </c>
      <c r="E15" s="33">
        <v>16</v>
      </c>
      <c r="F15" s="33">
        <v>4</v>
      </c>
      <c r="G15" s="33">
        <v>9.1</v>
      </c>
      <c r="H15" s="33" t="s">
        <v>446</v>
      </c>
    </row>
    <row r="16" spans="1:10" ht="25">
      <c r="A16" s="31" t="s">
        <v>447</v>
      </c>
      <c r="B16" s="32" t="s">
        <v>417</v>
      </c>
      <c r="C16" s="33" t="s">
        <v>418</v>
      </c>
      <c r="D16" s="33" t="s">
        <v>419</v>
      </c>
      <c r="E16" s="33">
        <v>480</v>
      </c>
      <c r="F16" s="33">
        <v>3</v>
      </c>
      <c r="G16" s="33">
        <v>63</v>
      </c>
      <c r="H16" s="33">
        <v>2006</v>
      </c>
    </row>
    <row r="17" spans="1:8" ht="25">
      <c r="A17" s="31" t="s">
        <v>448</v>
      </c>
      <c r="B17" s="32" t="s">
        <v>449</v>
      </c>
      <c r="C17" s="33" t="s">
        <v>448</v>
      </c>
      <c r="D17" s="33" t="s">
        <v>419</v>
      </c>
      <c r="E17" s="33">
        <v>51</v>
      </c>
      <c r="F17" s="33">
        <v>3</v>
      </c>
      <c r="G17" s="33">
        <v>39.6</v>
      </c>
      <c r="H17" s="33">
        <v>1960</v>
      </c>
    </row>
    <row r="18" spans="1:8" ht="37.5">
      <c r="A18" s="31" t="s">
        <v>450</v>
      </c>
      <c r="B18" s="32" t="s">
        <v>449</v>
      </c>
      <c r="C18" s="33" t="s">
        <v>449</v>
      </c>
      <c r="D18" s="33" t="s">
        <v>411</v>
      </c>
      <c r="E18" s="34">
        <v>1229</v>
      </c>
      <c r="F18" s="33">
        <v>8</v>
      </c>
      <c r="G18" s="33">
        <v>70.11</v>
      </c>
      <c r="H18" s="33" t="s">
        <v>451</v>
      </c>
    </row>
    <row r="19" spans="1:8" ht="25">
      <c r="A19" s="31" t="s">
        <v>452</v>
      </c>
      <c r="B19" s="32" t="s">
        <v>414</v>
      </c>
      <c r="C19" s="33" t="s">
        <v>414</v>
      </c>
      <c r="D19" s="33" t="s">
        <v>411</v>
      </c>
      <c r="E19" s="33">
        <v>131</v>
      </c>
      <c r="F19" s="33">
        <v>5</v>
      </c>
      <c r="G19" s="33">
        <v>17.38</v>
      </c>
      <c r="H19" s="33" t="s">
        <v>453</v>
      </c>
    </row>
    <row r="20" spans="1:8" ht="25">
      <c r="A20" s="31" t="s">
        <v>454</v>
      </c>
      <c r="B20" s="32" t="s">
        <v>417</v>
      </c>
      <c r="C20" s="33" t="s">
        <v>455</v>
      </c>
      <c r="D20" s="33" t="s">
        <v>411</v>
      </c>
      <c r="E20" s="34">
        <v>1436</v>
      </c>
      <c r="F20" s="33">
        <v>12</v>
      </c>
      <c r="G20" s="33">
        <v>27.5</v>
      </c>
      <c r="H20" s="33" t="s">
        <v>456</v>
      </c>
    </row>
    <row r="21" spans="1:8" ht="37.5">
      <c r="A21" s="31" t="s">
        <v>457</v>
      </c>
      <c r="B21" s="32" t="s">
        <v>417</v>
      </c>
      <c r="C21" s="33" t="s">
        <v>455</v>
      </c>
      <c r="D21" s="33" t="s">
        <v>419</v>
      </c>
      <c r="E21" s="34">
        <v>2106</v>
      </c>
      <c r="F21" s="33">
        <v>6</v>
      </c>
      <c r="G21" s="33">
        <v>138.5</v>
      </c>
      <c r="H21" s="33" t="s">
        <v>458</v>
      </c>
    </row>
    <row r="22" spans="1:8" ht="25">
      <c r="A22" s="31" t="s">
        <v>459</v>
      </c>
      <c r="B22" s="32" t="s">
        <v>417</v>
      </c>
      <c r="C22" s="33" t="s">
        <v>455</v>
      </c>
      <c r="D22" s="33" t="s">
        <v>419</v>
      </c>
      <c r="E22" s="34">
        <v>2417</v>
      </c>
      <c r="F22" s="33">
        <v>12</v>
      </c>
      <c r="G22" s="33">
        <v>79</v>
      </c>
      <c r="H22" s="33" t="s">
        <v>460</v>
      </c>
    </row>
    <row r="23" spans="1:8" ht="25">
      <c r="A23" s="31" t="s">
        <v>461</v>
      </c>
      <c r="B23" s="32" t="s">
        <v>417</v>
      </c>
      <c r="C23" s="33" t="s">
        <v>455</v>
      </c>
      <c r="D23" s="33" t="s">
        <v>419</v>
      </c>
      <c r="E23" s="34">
        <v>2779</v>
      </c>
      <c r="F23" s="33">
        <v>9</v>
      </c>
      <c r="G23" s="33">
        <v>116.7</v>
      </c>
      <c r="H23" s="33" t="s">
        <v>462</v>
      </c>
    </row>
    <row r="24" spans="1:8" ht="25">
      <c r="A24" s="31" t="s">
        <v>463</v>
      </c>
      <c r="B24" s="32" t="s">
        <v>414</v>
      </c>
      <c r="C24" s="33" t="s">
        <v>414</v>
      </c>
      <c r="D24" s="33" t="s">
        <v>411</v>
      </c>
      <c r="E24" s="33">
        <v>294</v>
      </c>
      <c r="F24" s="33">
        <v>6</v>
      </c>
      <c r="G24" s="33">
        <v>34.75</v>
      </c>
      <c r="H24" s="33" t="s">
        <v>464</v>
      </c>
    </row>
    <row r="25" spans="1:8" ht="37.5">
      <c r="A25" s="35" t="s">
        <v>465</v>
      </c>
      <c r="B25" s="32" t="s">
        <v>466</v>
      </c>
      <c r="C25" s="33" t="s">
        <v>466</v>
      </c>
      <c r="D25" s="33" t="s">
        <v>419</v>
      </c>
      <c r="E25" s="33">
        <v>22</v>
      </c>
      <c r="F25" s="33">
        <v>2</v>
      </c>
      <c r="G25" s="33">
        <v>38.5</v>
      </c>
      <c r="H25" s="33">
        <v>1995</v>
      </c>
    </row>
    <row r="26" spans="1:8" ht="25">
      <c r="A26" s="31" t="s">
        <v>467</v>
      </c>
      <c r="B26" s="32" t="s">
        <v>417</v>
      </c>
      <c r="C26" s="33" t="s">
        <v>468</v>
      </c>
      <c r="D26" s="33" t="s">
        <v>419</v>
      </c>
      <c r="E26" s="33">
        <v>878</v>
      </c>
      <c r="F26" s="33">
        <v>6</v>
      </c>
      <c r="G26" s="33">
        <v>57.3</v>
      </c>
      <c r="H26" s="33" t="s">
        <v>469</v>
      </c>
    </row>
    <row r="27" spans="1:8" ht="25">
      <c r="A27" s="31" t="s">
        <v>470</v>
      </c>
      <c r="B27" s="32" t="s">
        <v>417</v>
      </c>
      <c r="C27" s="33" t="s">
        <v>468</v>
      </c>
      <c r="D27" s="33" t="s">
        <v>411</v>
      </c>
      <c r="E27" s="33">
        <v>319</v>
      </c>
      <c r="F27" s="33">
        <v>2</v>
      </c>
      <c r="G27" s="33">
        <v>27.4</v>
      </c>
      <c r="H27" s="33">
        <v>1996</v>
      </c>
    </row>
    <row r="28" spans="1:8" ht="25">
      <c r="A28" s="31" t="s">
        <v>471</v>
      </c>
      <c r="B28" s="32" t="s">
        <v>409</v>
      </c>
      <c r="C28" s="33" t="s">
        <v>472</v>
      </c>
      <c r="D28" s="33" t="s">
        <v>411</v>
      </c>
      <c r="E28" s="33">
        <v>113</v>
      </c>
      <c r="F28" s="33">
        <v>12</v>
      </c>
      <c r="G28" s="33">
        <v>9.14</v>
      </c>
      <c r="H28" s="33" t="s">
        <v>473</v>
      </c>
    </row>
    <row r="29" spans="1:8" ht="25">
      <c r="A29" s="31" t="s">
        <v>474</v>
      </c>
      <c r="B29" s="32" t="s">
        <v>449</v>
      </c>
      <c r="C29" s="33" t="s">
        <v>449</v>
      </c>
      <c r="D29" s="33" t="s">
        <v>411</v>
      </c>
      <c r="E29" s="33">
        <v>184</v>
      </c>
      <c r="F29" s="33">
        <v>3</v>
      </c>
      <c r="G29" s="33">
        <v>36.58</v>
      </c>
      <c r="H29" s="33" t="s">
        <v>475</v>
      </c>
    </row>
    <row r="30" spans="1:8" ht="25">
      <c r="A30" s="31" t="s">
        <v>476</v>
      </c>
      <c r="B30" s="32" t="s">
        <v>449</v>
      </c>
      <c r="C30" s="33" t="s">
        <v>449</v>
      </c>
      <c r="D30" s="33" t="s">
        <v>419</v>
      </c>
      <c r="E30" s="34">
        <v>1596</v>
      </c>
      <c r="F30" s="33">
        <v>8</v>
      </c>
      <c r="G30" s="33">
        <v>141.80000000000001</v>
      </c>
      <c r="H30" s="33" t="s">
        <v>477</v>
      </c>
    </row>
    <row r="31" spans="1:8" ht="25">
      <c r="A31" s="31" t="s">
        <v>478</v>
      </c>
      <c r="B31" s="32" t="s">
        <v>449</v>
      </c>
      <c r="C31" s="33" t="s">
        <v>449</v>
      </c>
      <c r="D31" s="33" t="s">
        <v>419</v>
      </c>
      <c r="E31" s="34">
        <v>1064</v>
      </c>
      <c r="F31" s="33">
        <v>4</v>
      </c>
      <c r="G31" s="33">
        <v>144.5</v>
      </c>
      <c r="H31" s="33" t="s">
        <v>479</v>
      </c>
    </row>
    <row r="32" spans="1:8" ht="25">
      <c r="A32" s="31" t="s">
        <v>480</v>
      </c>
      <c r="B32" s="32" t="s">
        <v>449</v>
      </c>
      <c r="C32" s="33" t="s">
        <v>449</v>
      </c>
      <c r="D32" s="33" t="s">
        <v>411</v>
      </c>
      <c r="E32" s="33">
        <v>235</v>
      </c>
      <c r="F32" s="33">
        <v>7</v>
      </c>
      <c r="G32" s="33">
        <v>37.799999999999997</v>
      </c>
      <c r="H32" s="33">
        <v>1952</v>
      </c>
    </row>
    <row r="33" spans="1:8" ht="25">
      <c r="A33" s="31" t="s">
        <v>481</v>
      </c>
      <c r="B33" s="32" t="s">
        <v>429</v>
      </c>
      <c r="C33" s="33" t="s">
        <v>435</v>
      </c>
      <c r="D33" s="33" t="s">
        <v>419</v>
      </c>
      <c r="E33" s="33">
        <v>55</v>
      </c>
      <c r="F33" s="33">
        <v>5</v>
      </c>
      <c r="G33" s="33">
        <v>18</v>
      </c>
      <c r="H33" s="33">
        <v>2007</v>
      </c>
    </row>
    <row r="34" spans="1:8" ht="25">
      <c r="A34" s="31" t="s">
        <v>482</v>
      </c>
      <c r="B34" s="32" t="s">
        <v>483</v>
      </c>
      <c r="C34" s="33" t="s">
        <v>483</v>
      </c>
      <c r="D34" s="33" t="s">
        <v>411</v>
      </c>
      <c r="E34" s="33">
        <v>6</v>
      </c>
      <c r="F34" s="33">
        <v>2</v>
      </c>
      <c r="G34" s="33">
        <v>36.58</v>
      </c>
      <c r="H34" s="33" t="s">
        <v>484</v>
      </c>
    </row>
    <row r="35" spans="1:8" ht="25">
      <c r="A35" s="31" t="s">
        <v>485</v>
      </c>
      <c r="B35" s="32" t="s">
        <v>483</v>
      </c>
      <c r="C35" s="33" t="s">
        <v>483</v>
      </c>
      <c r="D35" s="33" t="s">
        <v>411</v>
      </c>
      <c r="E35" s="33">
        <v>4</v>
      </c>
      <c r="F35" s="33">
        <v>1</v>
      </c>
      <c r="G35" s="33">
        <v>22.86</v>
      </c>
      <c r="H35" s="33">
        <v>1947</v>
      </c>
    </row>
    <row r="36" spans="1:8" ht="25">
      <c r="A36" s="31" t="s">
        <v>486</v>
      </c>
      <c r="B36" s="32" t="s">
        <v>487</v>
      </c>
      <c r="C36" s="33" t="s">
        <v>487</v>
      </c>
      <c r="D36" s="33" t="s">
        <v>411</v>
      </c>
      <c r="E36" s="33">
        <v>523</v>
      </c>
      <c r="F36" s="33">
        <v>3</v>
      </c>
      <c r="G36" s="33">
        <v>82.3</v>
      </c>
      <c r="H36" s="33">
        <v>1978</v>
      </c>
    </row>
    <row r="37" spans="1:8" ht="25">
      <c r="A37" s="31" t="s">
        <v>488</v>
      </c>
      <c r="B37" s="32" t="s">
        <v>487</v>
      </c>
      <c r="C37" s="33" t="s">
        <v>487</v>
      </c>
      <c r="D37" s="33" t="s">
        <v>411</v>
      </c>
      <c r="E37" s="34">
        <v>1026</v>
      </c>
      <c r="F37" s="33">
        <v>4</v>
      </c>
      <c r="G37" s="33">
        <v>143.57</v>
      </c>
      <c r="H37" s="33">
        <v>1969</v>
      </c>
    </row>
    <row r="38" spans="1:8" ht="25">
      <c r="A38" s="31" t="s">
        <v>489</v>
      </c>
      <c r="B38" s="32" t="s">
        <v>487</v>
      </c>
      <c r="C38" s="33" t="s">
        <v>487</v>
      </c>
      <c r="D38" s="33" t="s">
        <v>419</v>
      </c>
      <c r="E38" s="33">
        <v>785</v>
      </c>
      <c r="F38" s="33">
        <v>4</v>
      </c>
      <c r="G38" s="33">
        <v>120.55</v>
      </c>
      <c r="H38" s="33">
        <v>1969</v>
      </c>
    </row>
    <row r="39" spans="1:8" ht="25">
      <c r="A39" s="31" t="s">
        <v>490</v>
      </c>
      <c r="B39" s="32" t="s">
        <v>429</v>
      </c>
      <c r="C39" s="33" t="s">
        <v>435</v>
      </c>
      <c r="D39" s="33" t="s">
        <v>411</v>
      </c>
      <c r="E39" s="33">
        <v>216</v>
      </c>
      <c r="F39" s="33">
        <v>8</v>
      </c>
      <c r="G39" s="33">
        <v>40.54</v>
      </c>
      <c r="H39" s="33" t="s">
        <v>491</v>
      </c>
    </row>
    <row r="40" spans="1:8" ht="25">
      <c r="A40" s="31" t="s">
        <v>492</v>
      </c>
      <c r="B40" s="32" t="s">
        <v>493</v>
      </c>
      <c r="C40" s="33" t="s">
        <v>430</v>
      </c>
      <c r="D40" s="33" t="s">
        <v>411</v>
      </c>
      <c r="E40" s="33">
        <v>131</v>
      </c>
      <c r="F40" s="33">
        <v>4</v>
      </c>
      <c r="G40" s="33">
        <v>22.26</v>
      </c>
      <c r="H40" s="33" t="s">
        <v>494</v>
      </c>
    </row>
    <row r="41" spans="1:8" ht="25">
      <c r="A41" s="31" t="s">
        <v>495</v>
      </c>
      <c r="B41" s="32" t="s">
        <v>495</v>
      </c>
      <c r="C41" s="33" t="s">
        <v>495</v>
      </c>
      <c r="D41" s="33" t="s">
        <v>411</v>
      </c>
      <c r="E41" s="33">
        <v>385</v>
      </c>
      <c r="F41" s="33">
        <v>3</v>
      </c>
      <c r="G41" s="33">
        <v>67.599999999999994</v>
      </c>
      <c r="H41" s="33" t="s">
        <v>496</v>
      </c>
    </row>
    <row r="42" spans="1:8" ht="25">
      <c r="A42" s="31" t="s">
        <v>497</v>
      </c>
      <c r="B42" s="32" t="s">
        <v>493</v>
      </c>
      <c r="C42" s="33" t="s">
        <v>430</v>
      </c>
      <c r="D42" s="33" t="s">
        <v>411</v>
      </c>
      <c r="E42" s="33">
        <v>61</v>
      </c>
      <c r="F42" s="33">
        <v>4</v>
      </c>
      <c r="G42" s="33">
        <v>20.43</v>
      </c>
      <c r="H42" s="33" t="s">
        <v>498</v>
      </c>
    </row>
    <row r="43" spans="1:8" ht="25">
      <c r="A43" s="31" t="s">
        <v>499</v>
      </c>
      <c r="B43" s="32" t="s">
        <v>493</v>
      </c>
      <c r="C43" s="33" t="s">
        <v>430</v>
      </c>
      <c r="D43" s="33" t="s">
        <v>419</v>
      </c>
      <c r="E43" s="33">
        <v>61</v>
      </c>
      <c r="F43" s="33">
        <v>4</v>
      </c>
      <c r="G43" s="33">
        <v>20.73</v>
      </c>
      <c r="H43" s="33" t="s">
        <v>500</v>
      </c>
    </row>
    <row r="44" spans="1:8" ht="25">
      <c r="A44" s="31" t="s">
        <v>501</v>
      </c>
      <c r="B44" s="32" t="s">
        <v>414</v>
      </c>
      <c r="C44" s="33" t="s">
        <v>414</v>
      </c>
      <c r="D44" s="33" t="s">
        <v>419</v>
      </c>
      <c r="E44" s="33">
        <v>204</v>
      </c>
      <c r="F44" s="33">
        <v>6</v>
      </c>
      <c r="G44" s="33">
        <v>32.92</v>
      </c>
      <c r="H44" s="33" t="s">
        <v>502</v>
      </c>
    </row>
    <row r="45" spans="1:8" ht="37.5">
      <c r="A45" s="31" t="s">
        <v>503</v>
      </c>
      <c r="B45" s="32" t="s">
        <v>414</v>
      </c>
      <c r="C45" s="33" t="s">
        <v>414</v>
      </c>
      <c r="D45" s="33" t="s">
        <v>411</v>
      </c>
      <c r="E45" s="33">
        <v>76</v>
      </c>
      <c r="F45" s="33">
        <v>6</v>
      </c>
      <c r="G45" s="33">
        <v>22.69</v>
      </c>
      <c r="H45" s="33" t="s">
        <v>438</v>
      </c>
    </row>
    <row r="46" spans="1:8" ht="37.5">
      <c r="A46" s="31" t="s">
        <v>504</v>
      </c>
      <c r="B46" s="32" t="s">
        <v>493</v>
      </c>
      <c r="C46" s="33" t="s">
        <v>430</v>
      </c>
      <c r="D46" s="33" t="s">
        <v>411</v>
      </c>
      <c r="E46" s="33">
        <v>109</v>
      </c>
      <c r="F46" s="33">
        <v>6</v>
      </c>
      <c r="G46" s="33">
        <v>25.9</v>
      </c>
      <c r="H46" s="33" t="s">
        <v>505</v>
      </c>
    </row>
    <row r="47" spans="1:8" ht="25">
      <c r="A47" s="31" t="s">
        <v>506</v>
      </c>
      <c r="B47" s="32" t="s">
        <v>493</v>
      </c>
      <c r="C47" s="33" t="s">
        <v>430</v>
      </c>
      <c r="D47" s="33" t="s">
        <v>411</v>
      </c>
      <c r="E47" s="33">
        <v>176</v>
      </c>
      <c r="F47" s="33">
        <v>4</v>
      </c>
      <c r="G47" s="33">
        <v>26.22</v>
      </c>
      <c r="H47" s="33" t="s">
        <v>507</v>
      </c>
    </row>
    <row r="48" spans="1:8" ht="25">
      <c r="A48" s="31" t="s">
        <v>508</v>
      </c>
      <c r="B48" s="32" t="s">
        <v>429</v>
      </c>
      <c r="C48" s="33" t="s">
        <v>435</v>
      </c>
      <c r="D48" s="33" t="s">
        <v>411</v>
      </c>
      <c r="E48" s="33">
        <v>104</v>
      </c>
      <c r="F48" s="33">
        <v>5</v>
      </c>
      <c r="G48" s="33">
        <v>20.12</v>
      </c>
      <c r="H48" s="33" t="s">
        <v>509</v>
      </c>
    </row>
    <row r="49" spans="1:8" ht="37.5">
      <c r="A49" s="31" t="s">
        <v>510</v>
      </c>
      <c r="B49" s="32" t="s">
        <v>449</v>
      </c>
      <c r="C49" s="33" t="s">
        <v>449</v>
      </c>
      <c r="D49" s="33" t="s">
        <v>411</v>
      </c>
      <c r="E49" s="34">
        <v>1326</v>
      </c>
      <c r="F49" s="33">
        <v>6</v>
      </c>
      <c r="G49" s="33">
        <v>94.19</v>
      </c>
      <c r="H49" s="33" t="s">
        <v>511</v>
      </c>
    </row>
    <row r="50" spans="1:8" ht="37.5">
      <c r="A50" s="31" t="s">
        <v>512</v>
      </c>
      <c r="B50" s="32" t="s">
        <v>409</v>
      </c>
      <c r="C50" s="33" t="s">
        <v>512</v>
      </c>
      <c r="D50" s="33" t="s">
        <v>411</v>
      </c>
      <c r="E50" s="33">
        <v>54</v>
      </c>
      <c r="F50" s="33">
        <v>6</v>
      </c>
      <c r="G50" s="33">
        <v>7.93</v>
      </c>
      <c r="H50" s="33" t="s">
        <v>513</v>
      </c>
    </row>
    <row r="51" spans="1:8" ht="25">
      <c r="A51" s="31" t="s">
        <v>514</v>
      </c>
      <c r="B51" s="32" t="s">
        <v>417</v>
      </c>
      <c r="C51" s="33" t="s">
        <v>455</v>
      </c>
      <c r="D51" s="33" t="s">
        <v>419</v>
      </c>
      <c r="E51" s="34">
        <v>5616</v>
      </c>
      <c r="F51" s="33">
        <v>16</v>
      </c>
      <c r="G51" s="33">
        <v>137.16</v>
      </c>
      <c r="H51" s="33" t="s">
        <v>515</v>
      </c>
    </row>
    <row r="52" spans="1:8" ht="37.5">
      <c r="A52" s="31" t="s">
        <v>516</v>
      </c>
      <c r="B52" s="32" t="s">
        <v>414</v>
      </c>
      <c r="C52" s="33" t="s">
        <v>414</v>
      </c>
      <c r="D52" s="33" t="s">
        <v>411</v>
      </c>
      <c r="E52" s="33">
        <v>230</v>
      </c>
      <c r="F52" s="33">
        <v>3</v>
      </c>
      <c r="G52" s="33">
        <v>24.3</v>
      </c>
      <c r="H52" s="33">
        <v>2004</v>
      </c>
    </row>
    <row r="53" spans="1:8" ht="25">
      <c r="A53" s="35" t="s">
        <v>517</v>
      </c>
      <c r="B53" s="32" t="s">
        <v>518</v>
      </c>
      <c r="C53" s="33" t="s">
        <v>518</v>
      </c>
      <c r="D53" s="33" t="s">
        <v>411</v>
      </c>
      <c r="E53" s="33">
        <v>270</v>
      </c>
      <c r="F53" s="33">
        <v>2</v>
      </c>
      <c r="G53" s="33">
        <v>61.5</v>
      </c>
      <c r="H53" s="33">
        <v>2015</v>
      </c>
    </row>
    <row r="54" spans="1:8" ht="25">
      <c r="A54" s="35" t="s">
        <v>519</v>
      </c>
      <c r="B54" s="32" t="s">
        <v>518</v>
      </c>
      <c r="C54" s="33" t="s">
        <v>518</v>
      </c>
      <c r="D54" s="33" t="s">
        <v>419</v>
      </c>
      <c r="E54" s="33">
        <v>640</v>
      </c>
      <c r="F54" s="33">
        <v>2</v>
      </c>
      <c r="G54" s="33">
        <v>156</v>
      </c>
      <c r="H54" s="33">
        <v>2014</v>
      </c>
    </row>
    <row r="55" spans="1:8" ht="25">
      <c r="A55" s="35" t="s">
        <v>520</v>
      </c>
      <c r="B55" s="32" t="s">
        <v>518</v>
      </c>
      <c r="C55" s="33" t="s">
        <v>518</v>
      </c>
      <c r="D55" s="33" t="s">
        <v>419</v>
      </c>
      <c r="E55" s="33">
        <v>395</v>
      </c>
      <c r="F55" s="33">
        <v>2</v>
      </c>
      <c r="G55" s="33">
        <v>119</v>
      </c>
      <c r="H55" s="33">
        <v>2017</v>
      </c>
    </row>
    <row r="56" spans="1:8" ht="25">
      <c r="A56" s="35" t="s">
        <v>521</v>
      </c>
      <c r="B56" s="32" t="s">
        <v>518</v>
      </c>
      <c r="C56" s="33" t="s">
        <v>518</v>
      </c>
      <c r="D56" s="33" t="s">
        <v>419</v>
      </c>
      <c r="E56" s="33">
        <v>245</v>
      </c>
      <c r="F56" s="33">
        <v>2</v>
      </c>
      <c r="G56" s="33" t="s">
        <v>522</v>
      </c>
      <c r="H56" s="33">
        <v>2022</v>
      </c>
    </row>
    <row r="57" spans="1:8" ht="37.5">
      <c r="A57" s="31" t="s">
        <v>523</v>
      </c>
      <c r="B57" s="32" t="s">
        <v>524</v>
      </c>
      <c r="C57" s="33" t="s">
        <v>524</v>
      </c>
      <c r="D57" s="33" t="s">
        <v>419</v>
      </c>
      <c r="E57" s="33">
        <v>882</v>
      </c>
      <c r="F57" s="33">
        <v>2</v>
      </c>
      <c r="G57" s="33">
        <v>330</v>
      </c>
      <c r="H57" s="33">
        <v>2003</v>
      </c>
    </row>
    <row r="58" spans="1:8" ht="25">
      <c r="A58" s="35" t="s">
        <v>525</v>
      </c>
      <c r="B58" s="32" t="s">
        <v>417</v>
      </c>
      <c r="C58" s="33" t="s">
        <v>418</v>
      </c>
      <c r="D58" s="33" t="s">
        <v>411</v>
      </c>
      <c r="E58" s="33">
        <v>150</v>
      </c>
      <c r="F58" s="33">
        <v>3</v>
      </c>
      <c r="G58" s="33" t="s">
        <v>526</v>
      </c>
      <c r="H58" s="33">
        <v>2013</v>
      </c>
    </row>
    <row r="59" spans="1:8" ht="25">
      <c r="A59" s="31" t="s">
        <v>527</v>
      </c>
      <c r="B59" s="32" t="s">
        <v>528</v>
      </c>
      <c r="C59" s="33" t="s">
        <v>528</v>
      </c>
      <c r="D59" s="33" t="s">
        <v>411</v>
      </c>
      <c r="E59" s="33">
        <v>22</v>
      </c>
      <c r="F59" s="33">
        <v>4</v>
      </c>
      <c r="G59" s="33">
        <v>124.97</v>
      </c>
      <c r="H59" s="33" t="s">
        <v>529</v>
      </c>
    </row>
    <row r="60" spans="1:8" ht="25">
      <c r="A60" s="31" t="s">
        <v>530</v>
      </c>
      <c r="B60" s="32" t="s">
        <v>414</v>
      </c>
      <c r="C60" s="33" t="s">
        <v>414</v>
      </c>
      <c r="D60" s="33" t="s">
        <v>411</v>
      </c>
      <c r="E60" s="33">
        <v>200</v>
      </c>
      <c r="F60" s="33">
        <v>8</v>
      </c>
      <c r="G60" s="33">
        <v>44.2</v>
      </c>
      <c r="H60" s="33" t="s">
        <v>531</v>
      </c>
    </row>
    <row r="61" spans="1:8" ht="25">
      <c r="A61" s="31" t="s">
        <v>532</v>
      </c>
      <c r="B61" s="32" t="s">
        <v>414</v>
      </c>
      <c r="C61" s="33" t="s">
        <v>414</v>
      </c>
      <c r="D61" s="33" t="s">
        <v>411</v>
      </c>
      <c r="E61" s="33">
        <v>194</v>
      </c>
      <c r="F61" s="33">
        <v>3</v>
      </c>
      <c r="G61" s="33">
        <v>44.2</v>
      </c>
      <c r="H61" s="33" t="s">
        <v>533</v>
      </c>
    </row>
    <row r="62" spans="1:8" ht="25">
      <c r="A62" s="31" t="s">
        <v>534</v>
      </c>
      <c r="B62" s="32" t="s">
        <v>449</v>
      </c>
      <c r="C62" s="33" t="s">
        <v>534</v>
      </c>
      <c r="D62" s="33" t="s">
        <v>419</v>
      </c>
      <c r="E62" s="33">
        <v>526</v>
      </c>
      <c r="F62" s="33">
        <v>2</v>
      </c>
      <c r="G62" s="33">
        <v>152</v>
      </c>
      <c r="H62" s="33">
        <v>2005</v>
      </c>
    </row>
    <row r="63" spans="1:8" ht="25">
      <c r="A63" s="36" t="s">
        <v>535</v>
      </c>
      <c r="B63" s="37" t="s">
        <v>414</v>
      </c>
      <c r="C63" s="38" t="s">
        <v>414</v>
      </c>
      <c r="D63" s="38" t="s">
        <v>411</v>
      </c>
      <c r="E63" s="38">
        <v>302</v>
      </c>
      <c r="F63" s="38">
        <v>6</v>
      </c>
      <c r="G63" s="38">
        <v>48.47</v>
      </c>
      <c r="H63" s="38" t="s">
        <v>536</v>
      </c>
    </row>
  </sheetData>
  <autoFilter ref="D1:D63" xr:uid="{00000000-0009-0000-0000-000007000000}"/>
  <hyperlinks>
    <hyperlink ref="A2" r:id="rId1" xr:uid="{00000000-0004-0000-0700-000000000000}"/>
    <hyperlink ref="B2" r:id="rId2" xr:uid="{00000000-0004-0000-0700-000001000000}"/>
    <hyperlink ref="A3" r:id="rId3" xr:uid="{00000000-0004-0000-0700-000002000000}"/>
    <hyperlink ref="B3" r:id="rId4" xr:uid="{00000000-0004-0000-0700-000003000000}"/>
    <hyperlink ref="B4" r:id="rId5" xr:uid="{00000000-0004-0000-0700-000004000000}"/>
    <hyperlink ref="B5" r:id="rId6" xr:uid="{00000000-0004-0000-0700-000005000000}"/>
    <hyperlink ref="A6" r:id="rId7" xr:uid="{00000000-0004-0000-0700-000006000000}"/>
    <hyperlink ref="B6" r:id="rId8" xr:uid="{00000000-0004-0000-0700-000007000000}"/>
    <hyperlink ref="A7" r:id="rId9" xr:uid="{00000000-0004-0000-0700-000008000000}"/>
    <hyperlink ref="B7" r:id="rId10" xr:uid="{00000000-0004-0000-0700-000009000000}"/>
    <hyperlink ref="A8" r:id="rId11" xr:uid="{00000000-0004-0000-0700-00000A000000}"/>
    <hyperlink ref="B8" r:id="rId12" xr:uid="{00000000-0004-0000-0700-00000B000000}"/>
    <hyperlink ref="A9" r:id="rId13" xr:uid="{00000000-0004-0000-0700-00000C000000}"/>
    <hyperlink ref="B9" r:id="rId14" xr:uid="{00000000-0004-0000-0700-00000D000000}"/>
    <hyperlink ref="A10" r:id="rId15" xr:uid="{00000000-0004-0000-0700-00000E000000}"/>
    <hyperlink ref="B10" r:id="rId16" xr:uid="{00000000-0004-0000-0700-00000F000000}"/>
    <hyperlink ref="A11" r:id="rId17" xr:uid="{00000000-0004-0000-0700-000010000000}"/>
    <hyperlink ref="B11" r:id="rId18" xr:uid="{00000000-0004-0000-0700-000011000000}"/>
    <hyperlink ref="B12" r:id="rId19" xr:uid="{00000000-0004-0000-0700-000012000000}"/>
    <hyperlink ref="A13" r:id="rId20" xr:uid="{00000000-0004-0000-0700-000013000000}"/>
    <hyperlink ref="B13" r:id="rId21" xr:uid="{00000000-0004-0000-0700-000014000000}"/>
    <hyperlink ref="A14" r:id="rId22" xr:uid="{00000000-0004-0000-0700-000015000000}"/>
    <hyperlink ref="B14" r:id="rId23" xr:uid="{00000000-0004-0000-0700-000016000000}"/>
    <hyperlink ref="A15" r:id="rId24" xr:uid="{00000000-0004-0000-0700-000017000000}"/>
    <hyperlink ref="B15" r:id="rId25" xr:uid="{00000000-0004-0000-0700-000018000000}"/>
    <hyperlink ref="A16" r:id="rId26" xr:uid="{00000000-0004-0000-0700-000019000000}"/>
    <hyperlink ref="B16" r:id="rId27" xr:uid="{00000000-0004-0000-0700-00001A000000}"/>
    <hyperlink ref="A17" r:id="rId28" xr:uid="{00000000-0004-0000-0700-00001B000000}"/>
    <hyperlink ref="B17" r:id="rId29" xr:uid="{00000000-0004-0000-0700-00001C000000}"/>
    <hyperlink ref="A18" r:id="rId30" xr:uid="{00000000-0004-0000-0700-00001D000000}"/>
    <hyperlink ref="B18" r:id="rId31" xr:uid="{00000000-0004-0000-0700-00001E000000}"/>
    <hyperlink ref="A19" r:id="rId32" xr:uid="{00000000-0004-0000-0700-00001F000000}"/>
    <hyperlink ref="B19" r:id="rId33" xr:uid="{00000000-0004-0000-0700-000020000000}"/>
    <hyperlink ref="A20" r:id="rId34" xr:uid="{00000000-0004-0000-0700-000021000000}"/>
    <hyperlink ref="B20" r:id="rId35" xr:uid="{00000000-0004-0000-0700-000022000000}"/>
    <hyperlink ref="A21" r:id="rId36" xr:uid="{00000000-0004-0000-0700-000023000000}"/>
    <hyperlink ref="B21" r:id="rId37" xr:uid="{00000000-0004-0000-0700-000024000000}"/>
    <hyperlink ref="A22" r:id="rId38" xr:uid="{00000000-0004-0000-0700-000025000000}"/>
    <hyperlink ref="B22" r:id="rId39" xr:uid="{00000000-0004-0000-0700-000026000000}"/>
    <hyperlink ref="A23" r:id="rId40" xr:uid="{00000000-0004-0000-0700-000027000000}"/>
    <hyperlink ref="B23" r:id="rId41" xr:uid="{00000000-0004-0000-0700-000028000000}"/>
    <hyperlink ref="A24" r:id="rId42" xr:uid="{00000000-0004-0000-0700-000029000000}"/>
    <hyperlink ref="B24" r:id="rId43" xr:uid="{00000000-0004-0000-0700-00002A000000}"/>
    <hyperlink ref="B25" r:id="rId44" xr:uid="{00000000-0004-0000-0700-00002B000000}"/>
    <hyperlink ref="A26" r:id="rId45" xr:uid="{00000000-0004-0000-0700-00002C000000}"/>
    <hyperlink ref="B26" r:id="rId46" xr:uid="{00000000-0004-0000-0700-00002D000000}"/>
    <hyperlink ref="A27" r:id="rId47" xr:uid="{00000000-0004-0000-0700-00002E000000}"/>
    <hyperlink ref="B27" r:id="rId48" xr:uid="{00000000-0004-0000-0700-00002F000000}"/>
    <hyperlink ref="A28" r:id="rId49" xr:uid="{00000000-0004-0000-0700-000030000000}"/>
    <hyperlink ref="B28" r:id="rId50" xr:uid="{00000000-0004-0000-0700-000031000000}"/>
    <hyperlink ref="A29" r:id="rId51" xr:uid="{00000000-0004-0000-0700-000032000000}"/>
    <hyperlink ref="B29" r:id="rId52" xr:uid="{00000000-0004-0000-0700-000033000000}"/>
    <hyperlink ref="A30" r:id="rId53" xr:uid="{00000000-0004-0000-0700-000034000000}"/>
    <hyperlink ref="B30" r:id="rId54" xr:uid="{00000000-0004-0000-0700-000035000000}"/>
    <hyperlink ref="A31" r:id="rId55" xr:uid="{00000000-0004-0000-0700-000036000000}"/>
    <hyperlink ref="B31" r:id="rId56" xr:uid="{00000000-0004-0000-0700-000037000000}"/>
    <hyperlink ref="A32" r:id="rId57" xr:uid="{00000000-0004-0000-0700-000038000000}"/>
    <hyperlink ref="B32" r:id="rId58" xr:uid="{00000000-0004-0000-0700-000039000000}"/>
    <hyperlink ref="A33" r:id="rId59" xr:uid="{00000000-0004-0000-0700-00003A000000}"/>
    <hyperlink ref="B33" r:id="rId60" xr:uid="{00000000-0004-0000-0700-00003B000000}"/>
    <hyperlink ref="A34" r:id="rId61" xr:uid="{00000000-0004-0000-0700-00003C000000}"/>
    <hyperlink ref="B34" r:id="rId62" xr:uid="{00000000-0004-0000-0700-00003D000000}"/>
    <hyperlink ref="A35" r:id="rId63" xr:uid="{00000000-0004-0000-0700-00003E000000}"/>
    <hyperlink ref="B35" r:id="rId64" xr:uid="{00000000-0004-0000-0700-00003F000000}"/>
    <hyperlink ref="A36" r:id="rId65" xr:uid="{00000000-0004-0000-0700-000040000000}"/>
    <hyperlink ref="B36" r:id="rId66" xr:uid="{00000000-0004-0000-0700-000041000000}"/>
    <hyperlink ref="A37" r:id="rId67" xr:uid="{00000000-0004-0000-0700-000042000000}"/>
    <hyperlink ref="B37" r:id="rId68" xr:uid="{00000000-0004-0000-0700-000043000000}"/>
    <hyperlink ref="A38" r:id="rId69" xr:uid="{00000000-0004-0000-0700-000044000000}"/>
    <hyperlink ref="B38" r:id="rId70" xr:uid="{00000000-0004-0000-0700-000045000000}"/>
    <hyperlink ref="A39" r:id="rId71" xr:uid="{00000000-0004-0000-0700-000046000000}"/>
    <hyperlink ref="B39" r:id="rId72" xr:uid="{00000000-0004-0000-0700-000047000000}"/>
    <hyperlink ref="A40" r:id="rId73" xr:uid="{00000000-0004-0000-0700-000048000000}"/>
    <hyperlink ref="B40" r:id="rId74" xr:uid="{00000000-0004-0000-0700-000049000000}"/>
    <hyperlink ref="A41" r:id="rId75" xr:uid="{00000000-0004-0000-0700-00004A000000}"/>
    <hyperlink ref="B41" r:id="rId76" xr:uid="{00000000-0004-0000-0700-00004B000000}"/>
    <hyperlink ref="A42" r:id="rId77" xr:uid="{00000000-0004-0000-0700-00004C000000}"/>
    <hyperlink ref="B42" r:id="rId78" xr:uid="{00000000-0004-0000-0700-00004D000000}"/>
    <hyperlink ref="A43" r:id="rId79" xr:uid="{00000000-0004-0000-0700-00004E000000}"/>
    <hyperlink ref="B43" r:id="rId80" xr:uid="{00000000-0004-0000-0700-00004F000000}"/>
    <hyperlink ref="A44" r:id="rId81" xr:uid="{00000000-0004-0000-0700-000050000000}"/>
    <hyperlink ref="B44" r:id="rId82" xr:uid="{00000000-0004-0000-0700-000051000000}"/>
    <hyperlink ref="A45" r:id="rId83" xr:uid="{00000000-0004-0000-0700-000052000000}"/>
    <hyperlink ref="B45" r:id="rId84" xr:uid="{00000000-0004-0000-0700-000053000000}"/>
    <hyperlink ref="A46" r:id="rId85" xr:uid="{00000000-0004-0000-0700-000054000000}"/>
    <hyperlink ref="B46" r:id="rId86" xr:uid="{00000000-0004-0000-0700-000055000000}"/>
    <hyperlink ref="A47" r:id="rId87" xr:uid="{00000000-0004-0000-0700-000056000000}"/>
    <hyperlink ref="B47" r:id="rId88" xr:uid="{00000000-0004-0000-0700-000057000000}"/>
    <hyperlink ref="A48" r:id="rId89" xr:uid="{00000000-0004-0000-0700-000058000000}"/>
    <hyperlink ref="B48" r:id="rId90" xr:uid="{00000000-0004-0000-0700-000059000000}"/>
    <hyperlink ref="A49" r:id="rId91" xr:uid="{00000000-0004-0000-0700-00005A000000}"/>
    <hyperlink ref="B49" r:id="rId92" xr:uid="{00000000-0004-0000-0700-00005B000000}"/>
    <hyperlink ref="A50" r:id="rId93" xr:uid="{00000000-0004-0000-0700-00005C000000}"/>
    <hyperlink ref="B50" r:id="rId94" xr:uid="{00000000-0004-0000-0700-00005D000000}"/>
    <hyperlink ref="A51" r:id="rId95" xr:uid="{00000000-0004-0000-0700-00005E000000}"/>
    <hyperlink ref="B51" r:id="rId96" xr:uid="{00000000-0004-0000-0700-00005F000000}"/>
    <hyperlink ref="A52" r:id="rId97" xr:uid="{00000000-0004-0000-0700-000060000000}"/>
    <hyperlink ref="B52" r:id="rId98" xr:uid="{00000000-0004-0000-0700-000061000000}"/>
    <hyperlink ref="B53" r:id="rId99" xr:uid="{00000000-0004-0000-0700-000062000000}"/>
    <hyperlink ref="B54" r:id="rId100" xr:uid="{00000000-0004-0000-0700-000063000000}"/>
    <hyperlink ref="B55" r:id="rId101" xr:uid="{00000000-0004-0000-0700-000064000000}"/>
    <hyperlink ref="B56" r:id="rId102" xr:uid="{00000000-0004-0000-0700-000065000000}"/>
    <hyperlink ref="A57" r:id="rId103" xr:uid="{00000000-0004-0000-0700-000066000000}"/>
    <hyperlink ref="B57" r:id="rId104" xr:uid="{00000000-0004-0000-0700-000067000000}"/>
    <hyperlink ref="B58" r:id="rId105" xr:uid="{00000000-0004-0000-0700-000068000000}"/>
    <hyperlink ref="A59" r:id="rId106" xr:uid="{00000000-0004-0000-0700-000069000000}"/>
    <hyperlink ref="B59" r:id="rId107" xr:uid="{00000000-0004-0000-0700-00006A000000}"/>
    <hyperlink ref="A60" r:id="rId108" xr:uid="{00000000-0004-0000-0700-00006B000000}"/>
    <hyperlink ref="B60" r:id="rId109" xr:uid="{00000000-0004-0000-0700-00006C000000}"/>
    <hyperlink ref="A61" r:id="rId110" xr:uid="{00000000-0004-0000-0700-00006D000000}"/>
    <hyperlink ref="B61" r:id="rId111" xr:uid="{00000000-0004-0000-0700-00006E000000}"/>
    <hyperlink ref="A62" r:id="rId112" xr:uid="{00000000-0004-0000-0700-00006F000000}"/>
    <hyperlink ref="B62" r:id="rId113" xr:uid="{00000000-0004-0000-0700-000070000000}"/>
    <hyperlink ref="A63" r:id="rId114" xr:uid="{00000000-0004-0000-0700-000071000000}"/>
    <hyperlink ref="B63" r:id="rId115" xr:uid="{00000000-0004-0000-0700-00007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
  <sheetViews>
    <sheetView workbookViewId="0">
      <selection activeCell="G14" sqref="G14"/>
    </sheetView>
  </sheetViews>
  <sheetFormatPr defaultColWidth="9" defaultRowHeight="12.5"/>
  <cols>
    <col min="3" max="3" width="12.81640625" customWidth="1"/>
  </cols>
  <sheetData>
    <row r="1" spans="1:10" ht="14.5">
      <c r="A1" s="25" t="s">
        <v>4</v>
      </c>
      <c r="B1" s="25" t="s">
        <v>537</v>
      </c>
      <c r="C1" s="25" t="s">
        <v>538</v>
      </c>
      <c r="D1" s="25" t="s">
        <v>539</v>
      </c>
      <c r="E1" s="25" t="s">
        <v>540</v>
      </c>
      <c r="F1" s="25" t="s">
        <v>541</v>
      </c>
      <c r="G1" s="25" t="s">
        <v>542</v>
      </c>
      <c r="H1" s="25" t="s">
        <v>543</v>
      </c>
      <c r="I1" s="25" t="s">
        <v>544</v>
      </c>
      <c r="J1" s="25" t="s">
        <v>545</v>
      </c>
    </row>
    <row r="2" spans="1:10" ht="14.5">
      <c r="A2" s="25" t="s">
        <v>546</v>
      </c>
      <c r="B2" s="25">
        <v>13089.2</v>
      </c>
      <c r="C2" s="26">
        <v>9201.2000000000007</v>
      </c>
      <c r="D2" s="25">
        <v>10802.28</v>
      </c>
      <c r="E2" s="25">
        <v>5473.3109999999997</v>
      </c>
      <c r="F2" s="25">
        <v>406.43</v>
      </c>
      <c r="G2" s="25">
        <v>2649.23</v>
      </c>
      <c r="H2" s="25">
        <v>9.75</v>
      </c>
      <c r="I2" s="25">
        <v>24.2</v>
      </c>
      <c r="J2" s="25">
        <v>41655.601000000002</v>
      </c>
    </row>
    <row r="3" spans="1:10" ht="14.5">
      <c r="A3" s="25" t="s">
        <v>547</v>
      </c>
      <c r="B3" s="27">
        <v>0.31419999999999998</v>
      </c>
      <c r="C3" s="28">
        <v>0.22090000000000001</v>
      </c>
      <c r="D3" s="27">
        <v>0.25929999999999997</v>
      </c>
      <c r="E3" s="27">
        <v>0.13139999999999999</v>
      </c>
      <c r="F3" s="27">
        <v>9.7999999999999997E-3</v>
      </c>
      <c r="G3" s="27">
        <v>6.3600000000000004E-2</v>
      </c>
      <c r="H3" s="27">
        <v>2.0000000000000001E-4</v>
      </c>
      <c r="I3" s="25" t="s">
        <v>548</v>
      </c>
      <c r="J3"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lpstr>Demand</vt:lpstr>
      <vt:lpstr>CO2PRICE</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2025-02-19T17:21:52Z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1033-12.2.0.19805</vt:lpwstr>
  </property>
</Properties>
</file>