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Trades/"/>
    </mc:Choice>
  </mc:AlternateContent>
  <xr:revisionPtr revIDLastSave="7" documentId="11_DA02D375A7B9D877F871EC6EE165A48837EA6E2A" xr6:coauthVersionLast="47" xr6:coauthVersionMax="47" xr10:uidLastSave="{C5D2612B-32B6-4810-9E3A-7D2FF21DB3D3}"/>
  <bookViews>
    <workbookView xWindow="-110" yWindow="-110" windowWidth="38620" windowHeight="11020" xr2:uid="{00000000-000D-0000-FFFF-FFFF00000000}"/>
  </bookViews>
  <sheets>
    <sheet name="Trade_Parameters" sheetId="3" r:id="rId1"/>
    <sheet name="NOTAPPLIEDattach_electricity" sheetId="6" r:id="rId2"/>
    <sheet name="attach_source_NG2020" sheetId="4" r:id="rId3"/>
    <sheet name="attach_source_OIL2020" sheetId="5" r:id="rId4"/>
    <sheet name="nouseTrade_Param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2" l="1"/>
  <c r="H84" i="2"/>
  <c r="H83" i="2"/>
  <c r="H76" i="2"/>
  <c r="D76" i="2"/>
  <c r="H75" i="2"/>
  <c r="D75" i="2"/>
  <c r="H74" i="2"/>
  <c r="D74" i="2"/>
  <c r="H73" i="2"/>
  <c r="D73" i="2"/>
  <c r="H72" i="2"/>
  <c r="H71" i="2"/>
  <c r="H70" i="2"/>
  <c r="H69" i="2"/>
  <c r="H68" i="2"/>
  <c r="H67" i="2"/>
  <c r="T15" i="2"/>
  <c r="V7" i="5"/>
  <c r="V6" i="5"/>
  <c r="V5" i="5"/>
  <c r="O5" i="5"/>
  <c r="AK4" i="5"/>
  <c r="V4" i="5"/>
  <c r="O4" i="5"/>
  <c r="AK3" i="5"/>
  <c r="AC3" i="5"/>
  <c r="V3" i="5"/>
  <c r="O3" i="5"/>
  <c r="G3" i="5"/>
  <c r="O10" i="4"/>
  <c r="O9" i="4"/>
  <c r="H9" i="4"/>
  <c r="O8" i="4"/>
  <c r="H8" i="4"/>
  <c r="O7" i="4"/>
  <c r="H7" i="4"/>
  <c r="O6" i="4"/>
  <c r="H6" i="4"/>
  <c r="O5" i="4"/>
  <c r="H5" i="4"/>
  <c r="V4" i="4"/>
  <c r="O4" i="4"/>
  <c r="H4" i="4"/>
  <c r="V3" i="4"/>
  <c r="O3" i="4"/>
  <c r="H3" i="4"/>
  <c r="O14" i="6"/>
  <c r="O7" i="6"/>
  <c r="O6" i="6"/>
  <c r="AQ5" i="6"/>
  <c r="AJ5" i="6"/>
  <c r="AC5" i="6"/>
  <c r="V5" i="6"/>
  <c r="O5" i="6"/>
  <c r="AQ4" i="6"/>
  <c r="AJ4" i="6"/>
  <c r="AC4" i="6"/>
  <c r="V4" i="6"/>
  <c r="O4" i="6"/>
  <c r="AX3" i="6"/>
  <c r="AQ3" i="6"/>
  <c r="AJ3" i="6"/>
  <c r="AC3" i="6"/>
  <c r="V3" i="6"/>
  <c r="O3" i="6"/>
  <c r="G3" i="6"/>
  <c r="D17" i="3"/>
  <c r="D19" i="3" s="1"/>
  <c r="D21" i="3" s="1"/>
  <c r="D23" i="3" s="1"/>
  <c r="D25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C13" authorId="0" shapeId="0" xr:uid="{00000000-0006-0000-0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are importer, should transpose the metraix in L:S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xli9</author>
    <author>Gary Goldstein</author>
  </authors>
  <commentList>
    <comment ref="C1" authorId="0" shapeId="0" xr:uid="{00000000-0006-0000-0400-000001000000}">
      <text>
        <r>
          <rPr>
            <b/>
            <sz val="8"/>
            <rFont val="Tahoma"/>
            <charset val="134"/>
          </rPr>
          <t>Insert Table</t>
        </r>
      </text>
    </comment>
    <comment ref="B2" authorId="1" shapeId="0" xr:uid="{00000000-0006-0000-0400-000002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I58" authorId="2" shapeId="0" xr:uid="{00000000-0006-0000-0400-000003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 shapeId="0" xr:uid="{00000000-0006-0000-0400-000004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 shapeId="0" xr:uid="{00000000-0006-0000-0400-000005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data source is not consistent with trading link so we updated it </t>
        </r>
      </text>
    </comment>
    <comment ref="H85" authorId="1" shapeId="0" xr:uid="{00000000-0006-0000-0400-000006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<sst xmlns="http://schemas.openxmlformats.org/spreadsheetml/2006/main" count="406" uniqueCount="133">
  <si>
    <t>*Elc trade bound is from electricity interchange 2023, CER ; and https://www.ieso.ca/power-data/supply-overview/imports-and-exports?utm_source=chatgpt.com [It should be noted that Atlantic region--Churchill Falls Generating Station (5,428 MW) in Labrador exports most of its power to Hydro-Québec under a long-term contract until 2041. ~101PJ from Atlantic to Quebec shown from 2020's NFL exports, so the number of TB_AT_QU is larger than others]</t>
  </si>
  <si>
    <t>*We only consider conventional crude oil interprovincial trade (excluding sythe crude oil) and conventional gas (excluding LNG). 2020 data as sourced. All sourced from https://www.statcan.gc.ca/hub-carrefour/cith-ccci/analysis-resources-analyses-ressources/trade-flows-flux-commerce-eng.htm</t>
  </si>
  <si>
    <t>*Multi-year average price as 591CAD/tonne, as shown in https://www150.statcan.gc.ca/n1/daily-quotidien/141204/cg-b001-eng.htm</t>
  </si>
  <si>
    <t>So, 1,000 CAD worth of conventional crude oil ≈ 0.00007666 PJ (or 76.66 GJ).</t>
  </si>
  <si>
    <t>*38.51 GJ/m3 for conventional crude oil, from https://apps.cer-rec.gc.ca/Conversion/conversion-tables.aspx?GoCTemplateCulture=en-CA#2-2</t>
  </si>
  <si>
    <t>*Multi-year natural gas price is 2.64CAD/GJ, from 2012-2024, of https://www.cga.ca/natural-gas-statistics/?utm_source=chatgpt.com</t>
  </si>
  <si>
    <t xml:space="preserve">So, 1000 CAD worth of natural gas ≈ 0.0003788 PJ </t>
  </si>
  <si>
    <t>~TFM_INS</t>
  </si>
  <si>
    <t>TimeSlice</t>
  </si>
  <si>
    <t>LimType</t>
  </si>
  <si>
    <t>Attribute</t>
  </si>
  <si>
    <t>*Attrib_Cond</t>
  </si>
  <si>
    <t>Year</t>
  </si>
  <si>
    <t>Pset_Set</t>
  </si>
  <si>
    <t>Pset_PN</t>
  </si>
  <si>
    <t>AllRegions</t>
  </si>
  <si>
    <t>NCAP_AF</t>
  </si>
  <si>
    <t>TB_ELC*</t>
  </si>
  <si>
    <t>*</t>
  </si>
  <si>
    <t>CAP2ACT</t>
  </si>
  <si>
    <t>FX</t>
  </si>
  <si>
    <t>CAP_BND</t>
  </si>
  <si>
    <t>-CAP_BND</t>
  </si>
  <si>
    <t>LIFE</t>
  </si>
  <si>
    <t>TU_*</t>
  </si>
  <si>
    <t>UP</t>
  </si>
  <si>
    <t>NCAP_BND</t>
  </si>
  <si>
    <t>TB_ELC_AT_QU_01</t>
  </si>
  <si>
    <t>TB_ELC_MA_SA_01</t>
  </si>
  <si>
    <t>TB_ELC_AL_BC_01</t>
  </si>
  <si>
    <t>TB_ELC_QU_ON_01</t>
  </si>
  <si>
    <t>TB_ELC_SA_AL_01</t>
  </si>
  <si>
    <t>TU_OILCRD_MA_ON_01</t>
  </si>
  <si>
    <t>*We relax the constraint on provincial oil/gas trade to avoild dummy imports</t>
  </si>
  <si>
    <t>TU_OILCRD_SA_ON_01</t>
  </si>
  <si>
    <t>TU_OILCRD_SA_AL_01</t>
  </si>
  <si>
    <t>TU_OILCRD_AL_QU_01</t>
  </si>
  <si>
    <t>TU_OILCRD_AL_ON_01</t>
  </si>
  <si>
    <t>TU_OILCRD_AL_SA_01</t>
  </si>
  <si>
    <t>TU_OILCRD_AL_BC_01</t>
  </si>
  <si>
    <t>TU_OILCRD_BC_AL_01</t>
  </si>
  <si>
    <t>TU_OILCRD_AT_ON_01</t>
  </si>
  <si>
    <t>TU_OILCRD_AT_QU_01</t>
  </si>
  <si>
    <t>TU_GASNAT_AL_ON_01</t>
  </si>
  <si>
    <t>TU_GASNAT_AL_SA_01</t>
  </si>
  <si>
    <t>TU_GASNAT_AL_BC_01</t>
  </si>
  <si>
    <t>TU_GASNAT_AL_MA_01</t>
  </si>
  <si>
    <t>TU_GASNAT_AL_QU_01</t>
  </si>
  <si>
    <t>TU_GASNAT_BC_QU_01</t>
  </si>
  <si>
    <t>TU_GASNAT_BC_ON_01</t>
  </si>
  <si>
    <t>TU_GASNAT_BC_MA_01</t>
  </si>
  <si>
    <t>TU_GASNAT_BC_SA_01</t>
  </si>
  <si>
    <t>TU_GASNAT_BC_AL_01</t>
  </si>
  <si>
    <t>TU_GASNAT_ON_AT_01</t>
  </si>
  <si>
    <t>*We have not used this results for electricity trade since more recent report (texts shown in trade link files) joint with Ontario goverment information shows that the CAP_BND is higher than those values in this spreadsheet, so we insist applying the original source for electricity trades</t>
  </si>
  <si>
    <t>*Multi-year electricity price is 12cents/kWh (2014-2021), sourced from https://oee.nrcan.gc.ca/corporate/statistics/neud/dpa/showTable.cfm?juris=00&amp;page=0&amp;rn=18&amp;sector=res&amp;type=HB&amp;utm_source=chatgpt.com</t>
  </si>
  <si>
    <t>So, 1,000 CAD worth of electricity at 12 cents CAD/kWh ≈ 0.00003 PJ</t>
  </si>
  <si>
    <t>PJ</t>
  </si>
  <si>
    <t>Newfoundland and Labrador</t>
  </si>
  <si>
    <t>Quebec</t>
  </si>
  <si>
    <t>Electricity [ENE221100]</t>
  </si>
  <si>
    <t>Ontario</t>
  </si>
  <si>
    <t>Manitoba</t>
  </si>
  <si>
    <t>Saskatchewan</t>
  </si>
  <si>
    <t>Alberta</t>
  </si>
  <si>
    <t>British Columbia</t>
  </si>
  <si>
    <t>Nova Scotia</t>
  </si>
  <si>
    <t>New Brunswick</t>
  </si>
  <si>
    <t>ELC</t>
  </si>
  <si>
    <t>AT</t>
  </si>
  <si>
    <t>QU</t>
  </si>
  <si>
    <t>ON</t>
  </si>
  <si>
    <t>MA</t>
  </si>
  <si>
    <t>SA</t>
  </si>
  <si>
    <t>AL</t>
  </si>
  <si>
    <t>BC</t>
  </si>
  <si>
    <t>1000 dollars</t>
  </si>
  <si>
    <t>Natural gas [ENE211102]</t>
  </si>
  <si>
    <t>Prince Edward Island</t>
  </si>
  <si>
    <t>Nunavut</t>
  </si>
  <si>
    <t>Yukon</t>
  </si>
  <si>
    <t>Date</t>
  </si>
  <si>
    <t>Origin</t>
  </si>
  <si>
    <t>Destination</t>
  </si>
  <si>
    <t>Product</t>
  </si>
  <si>
    <t>Value (thousands of dollars)</t>
  </si>
  <si>
    <t>pj</t>
  </si>
  <si>
    <t>AT need the supplementary from other year's data (since 2020 has no export for this province). so we use the maximum value from 2017-2021 (all available data until 2025/1) to represent it</t>
  </si>
  <si>
    <t>Conventional crude oil [ENE211105]</t>
  </si>
  <si>
    <t>*Act_BND for electricity trading are from SceTrade_Trade_Links, and ON's trade is 2020's trade in https://www.ieso.ca/power-data/supply-overview/imports-and-exports?utm_source=chatgpt.com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</si>
  <si>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</si>
  <si>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</si>
  <si>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</si>
  <si>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</si>
  <si>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</si>
  <si>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</si>
  <si>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</si>
  <si>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</si>
  <si>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TB_ELC_BC_AL_01</t>
  </si>
  <si>
    <t>ACT_BND</t>
  </si>
  <si>
    <t>TB_ELC_ON_QU_01</t>
  </si>
  <si>
    <t>TB_ELC_SA_MA_01</t>
  </si>
  <si>
    <t>TU_GASNAT_ON_QU_01</t>
  </si>
  <si>
    <t>TU_OILCRD_AL_MA_01</t>
  </si>
  <si>
    <t>TU_OILCRD_AT_BC_01</t>
  </si>
  <si>
    <t>TU_OILCRD_AT_MA_01</t>
  </si>
  <si>
    <t>TU_OILCRD_SA_BC_01</t>
  </si>
  <si>
    <t>TU_OILCRD_SA_MA_01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</si>
  <si>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</si>
  <si>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</si>
  <si>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</si>
  <si>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</si>
  <si>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Attrib_Cond</t>
  </si>
  <si>
    <t>Val_Cond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</si>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</sst>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sz val="16"/>
      <color rgb="FFFF0000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1"/>
      <color indexed="10"/>
      <name val="Calibri"/>
      <charset val="134"/>
    </font>
    <font>
      <b/>
      <sz val="11"/>
      <color rgb="FF9C65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rgb="FF0000FF"/>
      <name val="Arial"/>
      <charset val="134"/>
    </font>
    <font>
      <sz val="12"/>
      <color rgb="FF333333"/>
      <name val="Helvetica"/>
      <charset val="134"/>
    </font>
    <font>
      <b/>
      <i/>
      <sz val="11"/>
      <color rgb="FF000000"/>
      <name val="Calibri"/>
      <charset val="134"/>
    </font>
    <font>
      <sz val="11"/>
      <color indexed="60"/>
      <name val="Calibri"/>
      <charset val="134"/>
    </font>
    <font>
      <sz val="11"/>
      <color indexed="8"/>
      <name val="Calibri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8"/>
      <name val="Tahoma"/>
      <charset val="134"/>
    </font>
    <font>
      <sz val="8"/>
      <name val="Tahoma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8" fillId="16" borderId="0" applyNumberFormat="0" applyBorder="0" applyAlignment="0" applyProtection="0"/>
    <xf numFmtId="0" fontId="4" fillId="0" borderId="0"/>
    <xf numFmtId="0" fontId="19" fillId="0" borderId="0"/>
  </cellStyleXfs>
  <cellXfs count="65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right" wrapText="1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2" borderId="0" xfId="0" applyNumberFormat="1" applyFill="1"/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3" fontId="9" fillId="5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10" fillId="0" borderId="0" xfId="0" applyFont="1"/>
    <xf numFmtId="0" fontId="0" fillId="9" borderId="0" xfId="0" applyFill="1"/>
    <xf numFmtId="3" fontId="0" fillId="9" borderId="0" xfId="0" applyNumberFormat="1" applyFill="1"/>
    <xf numFmtId="0" fontId="9" fillId="7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6" borderId="0" xfId="0" applyFont="1" applyFill="1" applyAlignment="1">
      <alignment horizontal="right" wrapText="1"/>
    </xf>
    <xf numFmtId="0" fontId="11" fillId="0" borderId="0" xfId="0" applyFont="1"/>
    <xf numFmtId="0" fontId="0" fillId="2" borderId="0" xfId="0" applyFont="1" applyFill="1" applyAlignment="1"/>
    <xf numFmtId="0" fontId="12" fillId="0" borderId="0" xfId="0" applyFont="1" applyFill="1" applyBorder="1" applyAlignment="1"/>
    <xf numFmtId="0" fontId="13" fillId="0" borderId="0" xfId="1" applyFont="1" applyFill="1"/>
    <xf numFmtId="0" fontId="13" fillId="10" borderId="0" xfId="1" applyFont="1" applyFill="1"/>
    <xf numFmtId="0" fontId="14" fillId="11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9" fillId="5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5" fillId="0" borderId="0" xfId="0" applyFont="1"/>
    <xf numFmtId="0" fontId="4" fillId="0" borderId="0" xfId="0" applyFont="1"/>
    <xf numFmtId="0" fontId="2" fillId="13" borderId="5" xfId="0" applyFont="1" applyFill="1" applyBorder="1"/>
    <xf numFmtId="0" fontId="2" fillId="13" borderId="6" xfId="0" applyFont="1" applyFill="1" applyBorder="1"/>
    <xf numFmtId="0" fontId="5" fillId="14" borderId="0" xfId="0" applyFont="1" applyFill="1"/>
    <xf numFmtId="0" fontId="16" fillId="15" borderId="7" xfId="0" applyFont="1" applyFill="1" applyBorder="1" applyAlignment="1">
      <alignment horizontal="right" vertical="top" wrapText="1"/>
    </xf>
    <xf numFmtId="0" fontId="17" fillId="0" borderId="0" xfId="0" applyFon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4" fillId="2" borderId="0" xfId="0" applyFont="1" applyFill="1"/>
  </cellXfs>
  <cellStyles count="4">
    <cellStyle name="Neutral 2" xfId="1" xr:uid="{00000000-0005-0000-0000-000031000000}"/>
    <cellStyle name="Normal" xfId="0" builtinId="0"/>
    <cellStyle name="Normal 10" xfId="2" xr:uid="{00000000-0005-0000-0000-000032000000}"/>
    <cellStyle name="Normale_Scen_UC_IND-StrucConst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topLeftCell="A22" zoomScale="61" zoomScaleNormal="61" workbookViewId="0">
      <selection activeCell="B38" sqref="B38"/>
    </sheetView>
  </sheetViews>
  <sheetFormatPr defaultColWidth="8.7265625" defaultRowHeight="14.5"/>
  <cols>
    <col min="1" max="1" width="110" customWidth="1"/>
    <col min="2" max="2" width="71.1796875" customWidth="1"/>
    <col min="4" max="4" width="11.1796875" customWidth="1"/>
    <col min="5" max="5" width="12.90625" customWidth="1"/>
    <col min="8" max="8" width="23.453125" customWidth="1"/>
    <col min="9" max="9" width="10.7265625" customWidth="1"/>
  </cols>
  <sheetData>
    <row r="1" spans="1:24" ht="38" customHeight="1">
      <c r="A1" s="52" t="s">
        <v>0</v>
      </c>
    </row>
    <row r="2" spans="1:24">
      <c r="A2" t="s">
        <v>1</v>
      </c>
    </row>
    <row r="3" spans="1:24">
      <c r="A3" s="53" t="s">
        <v>2</v>
      </c>
      <c r="B3" s="62" t="s">
        <v>3</v>
      </c>
    </row>
    <row r="4" spans="1:24">
      <c r="A4" s="53" t="s">
        <v>4</v>
      </c>
      <c r="B4" s="62"/>
    </row>
    <row r="5" spans="1:24" ht="15.5">
      <c r="A5" s="54" t="s">
        <v>5</v>
      </c>
      <c r="B5" t="s">
        <v>6</v>
      </c>
      <c r="M5" s="60"/>
      <c r="N5" s="60"/>
      <c r="O5" s="60"/>
      <c r="P5" s="60"/>
      <c r="Q5" s="60"/>
      <c r="R5" s="60"/>
      <c r="S5" s="60"/>
      <c r="T5" s="60"/>
    </row>
    <row r="7" spans="1:24">
      <c r="A7" s="54"/>
    </row>
    <row r="8" spans="1:24">
      <c r="B8" s="55" t="s">
        <v>7</v>
      </c>
      <c r="C8" s="56"/>
      <c r="D8" s="56"/>
      <c r="E8" s="56"/>
      <c r="F8" s="56"/>
      <c r="G8" s="56"/>
      <c r="H8" s="56"/>
      <c r="I8" s="56"/>
      <c r="J8" s="3"/>
      <c r="K8" s="3"/>
      <c r="L8" s="3"/>
      <c r="M8" s="3"/>
      <c r="N8" s="3"/>
      <c r="O8" s="3"/>
      <c r="P8" s="3"/>
    </row>
    <row r="9" spans="1:24">
      <c r="B9" s="57" t="s">
        <v>8</v>
      </c>
      <c r="C9" s="58" t="s">
        <v>9</v>
      </c>
      <c r="D9" s="58" t="s">
        <v>10</v>
      </c>
      <c r="E9" s="58" t="s">
        <v>11</v>
      </c>
      <c r="F9" s="58" t="s">
        <v>12</v>
      </c>
      <c r="G9" s="58" t="s">
        <v>13</v>
      </c>
      <c r="H9" s="58" t="s">
        <v>14</v>
      </c>
      <c r="I9" s="58" t="s">
        <v>15</v>
      </c>
      <c r="J9" s="58"/>
      <c r="K9" s="3"/>
      <c r="L9" s="3"/>
      <c r="M9" s="3"/>
      <c r="N9" s="3"/>
      <c r="O9" s="3"/>
      <c r="P9" s="3"/>
    </row>
    <row r="10" spans="1:24">
      <c r="B10" s="56"/>
      <c r="C10" s="56"/>
      <c r="D10" s="56" t="s">
        <v>16</v>
      </c>
      <c r="E10" s="56"/>
      <c r="F10" s="56"/>
      <c r="G10" s="56"/>
      <c r="H10" s="56" t="s">
        <v>17</v>
      </c>
      <c r="I10" s="56">
        <v>1</v>
      </c>
      <c r="J10" s="3"/>
      <c r="K10" s="3"/>
      <c r="L10" s="3"/>
      <c r="Q10" s="56" t="s">
        <v>18</v>
      </c>
      <c r="R10" s="56"/>
      <c r="S10" s="3"/>
      <c r="T10" s="3"/>
      <c r="U10" s="56"/>
      <c r="V10" s="56"/>
      <c r="X10" s="3"/>
    </row>
    <row r="11" spans="1:24">
      <c r="B11" s="56"/>
      <c r="C11" s="56"/>
      <c r="D11" s="56" t="s">
        <v>19</v>
      </c>
      <c r="E11" s="56"/>
      <c r="F11" s="56"/>
      <c r="G11" s="56"/>
      <c r="H11" s="56" t="s">
        <v>17</v>
      </c>
      <c r="I11" s="56">
        <v>1</v>
      </c>
      <c r="J11" s="3"/>
      <c r="K11" s="3"/>
      <c r="L11" s="3"/>
      <c r="P11" s="3" t="s">
        <v>20</v>
      </c>
      <c r="Q11" s="56" t="s">
        <v>21</v>
      </c>
      <c r="R11" s="56" t="s">
        <v>22</v>
      </c>
      <c r="S11" s="3">
        <v>2020</v>
      </c>
      <c r="T11" s="56"/>
      <c r="U11" s="56" t="s">
        <v>17</v>
      </c>
      <c r="V11" s="56">
        <v>0</v>
      </c>
      <c r="W11" s="3"/>
      <c r="X11" s="3"/>
    </row>
    <row r="12" spans="1:24">
      <c r="B12" s="56"/>
      <c r="C12" s="56"/>
      <c r="D12" s="56" t="s">
        <v>23</v>
      </c>
      <c r="E12" s="56"/>
      <c r="F12" s="56"/>
      <c r="G12" s="56"/>
      <c r="H12" s="56" t="s">
        <v>17</v>
      </c>
      <c r="I12" s="56">
        <v>100</v>
      </c>
      <c r="J12" s="3"/>
      <c r="K12" s="3"/>
      <c r="L12" s="3"/>
      <c r="P12" s="3" t="s">
        <v>20</v>
      </c>
      <c r="Q12" s="56" t="s">
        <v>21</v>
      </c>
      <c r="R12" s="56" t="s">
        <v>22</v>
      </c>
      <c r="S12" s="3">
        <v>2025</v>
      </c>
      <c r="T12" s="56"/>
      <c r="U12" s="56" t="s">
        <v>17</v>
      </c>
      <c r="V12" s="56">
        <v>0</v>
      </c>
      <c r="W12" s="3"/>
      <c r="X12" s="3"/>
    </row>
    <row r="13" spans="1:24">
      <c r="D13" s="56" t="s">
        <v>16</v>
      </c>
      <c r="E13" s="56"/>
      <c r="F13" s="56"/>
      <c r="G13" s="56"/>
      <c r="H13" s="56" t="s">
        <v>24</v>
      </c>
      <c r="I13" s="56">
        <v>1</v>
      </c>
      <c r="P13" s="3" t="s">
        <v>20</v>
      </c>
      <c r="Q13" s="56" t="s">
        <v>21</v>
      </c>
      <c r="R13" s="56" t="s">
        <v>22</v>
      </c>
      <c r="S13" s="3">
        <v>2030</v>
      </c>
      <c r="T13" s="56"/>
      <c r="U13" s="56" t="s">
        <v>17</v>
      </c>
      <c r="V13" s="56">
        <v>0</v>
      </c>
      <c r="W13" s="3"/>
      <c r="X13" s="3"/>
    </row>
    <row r="14" spans="1:24">
      <c r="D14" s="56" t="s">
        <v>19</v>
      </c>
      <c r="E14" s="56"/>
      <c r="F14" s="56"/>
      <c r="G14" s="56"/>
      <c r="H14" s="56" t="s">
        <v>24</v>
      </c>
      <c r="I14" s="56">
        <v>1</v>
      </c>
      <c r="W14" s="3"/>
      <c r="X14" s="3"/>
    </row>
    <row r="15" spans="1:24">
      <c r="D15" s="56" t="s">
        <v>23</v>
      </c>
      <c r="E15" s="56"/>
      <c r="F15" s="3"/>
      <c r="G15" s="3"/>
      <c r="H15" s="56" t="s">
        <v>24</v>
      </c>
      <c r="I15" s="56">
        <v>50</v>
      </c>
      <c r="P15" s="3" t="s">
        <v>25</v>
      </c>
      <c r="Q15" s="56" t="s">
        <v>21</v>
      </c>
      <c r="R15" s="56" t="s">
        <v>22</v>
      </c>
      <c r="S15" s="3">
        <v>2035</v>
      </c>
      <c r="T15" s="56"/>
      <c r="U15" s="56" t="s">
        <v>17</v>
      </c>
      <c r="V15" s="56">
        <v>0</v>
      </c>
      <c r="W15" s="3"/>
      <c r="X15" s="3"/>
    </row>
    <row r="16" spans="1:24">
      <c r="C16" s="3" t="s">
        <v>25</v>
      </c>
      <c r="D16" s="56" t="s">
        <v>21</v>
      </c>
      <c r="E16" s="56" t="s">
        <v>22</v>
      </c>
      <c r="F16" s="3">
        <v>0</v>
      </c>
      <c r="G16" s="56"/>
      <c r="H16" s="56" t="s">
        <v>17</v>
      </c>
      <c r="I16" s="56">
        <v>5</v>
      </c>
      <c r="P16" s="3" t="s">
        <v>25</v>
      </c>
      <c r="Q16" s="56" t="s">
        <v>26</v>
      </c>
      <c r="R16" s="56"/>
      <c r="S16" s="3">
        <v>0</v>
      </c>
      <c r="T16" s="56"/>
      <c r="U16" s="56" t="s">
        <v>17</v>
      </c>
      <c r="V16" s="56"/>
      <c r="W16" s="3">
        <v>2</v>
      </c>
      <c r="X16" s="3"/>
    </row>
    <row r="17" spans="2:16">
      <c r="D17" t="str">
        <f>D36</f>
        <v>CAP_BND</v>
      </c>
      <c r="F17">
        <v>2020</v>
      </c>
      <c r="H17" s="59" t="s">
        <v>27</v>
      </c>
      <c r="I17">
        <v>101</v>
      </c>
    </row>
    <row r="18" spans="2:16">
      <c r="D18" t="s">
        <v>18</v>
      </c>
      <c r="H18" s="6"/>
      <c r="M18">
        <v>11.76</v>
      </c>
    </row>
    <row r="19" spans="2:16">
      <c r="B19" s="3"/>
      <c r="D19" t="str">
        <f>D17</f>
        <v>CAP_BND</v>
      </c>
      <c r="F19">
        <v>2020</v>
      </c>
      <c r="H19" s="59" t="s">
        <v>28</v>
      </c>
      <c r="I19">
        <v>4.16</v>
      </c>
      <c r="K19" s="3"/>
      <c r="L19" s="3"/>
    </row>
    <row r="20" spans="2:16">
      <c r="B20" s="3"/>
      <c r="D20" t="s">
        <v>18</v>
      </c>
      <c r="H20" s="6"/>
      <c r="K20" s="3"/>
      <c r="L20" s="61"/>
    </row>
    <row r="21" spans="2:16">
      <c r="B21" s="3"/>
      <c r="D21" t="str">
        <f>D19</f>
        <v>CAP_BND</v>
      </c>
      <c r="F21">
        <v>2020</v>
      </c>
      <c r="H21" s="59" t="s">
        <v>29</v>
      </c>
      <c r="I21">
        <v>18.399999999999999</v>
      </c>
      <c r="K21" s="3"/>
      <c r="L21" s="3"/>
      <c r="M21" s="3"/>
      <c r="N21" s="3"/>
      <c r="O21" s="3"/>
      <c r="P21" s="3"/>
    </row>
    <row r="22" spans="2:16">
      <c r="B22" s="3"/>
      <c r="D22" t="s">
        <v>18</v>
      </c>
      <c r="H22" s="6"/>
      <c r="L22" s="3"/>
      <c r="M22" s="3"/>
      <c r="N22" s="3"/>
      <c r="O22" s="3"/>
      <c r="P22" s="3"/>
    </row>
    <row r="23" spans="2:16">
      <c r="B23" s="3"/>
      <c r="D23" t="str">
        <f>D21</f>
        <v>CAP_BND</v>
      </c>
      <c r="F23">
        <v>2020</v>
      </c>
      <c r="H23" s="59" t="s">
        <v>30</v>
      </c>
      <c r="I23">
        <v>15.41</v>
      </c>
      <c r="L23" s="3"/>
      <c r="M23" s="3"/>
      <c r="N23" s="3"/>
      <c r="O23" s="3"/>
      <c r="P23" s="3"/>
    </row>
    <row r="24" spans="2:16">
      <c r="B24" s="3"/>
      <c r="D24" t="s">
        <v>18</v>
      </c>
      <c r="H24" s="6"/>
      <c r="L24" s="3"/>
      <c r="M24" s="3"/>
      <c r="N24" s="3"/>
      <c r="O24" s="3"/>
      <c r="P24" s="3"/>
    </row>
    <row r="25" spans="2:16">
      <c r="B25" s="3"/>
      <c r="D25" t="str">
        <f>D23</f>
        <v>CAP_BND</v>
      </c>
      <c r="F25">
        <v>2020</v>
      </c>
      <c r="H25" s="59" t="s">
        <v>31</v>
      </c>
      <c r="I25">
        <v>1.34</v>
      </c>
      <c r="L25" s="3"/>
      <c r="M25" s="3"/>
      <c r="N25" s="3"/>
      <c r="O25" s="3"/>
      <c r="P25" s="3"/>
    </row>
    <row r="26" spans="2:16">
      <c r="B26" s="3"/>
      <c r="L26" s="3"/>
      <c r="M26" s="3"/>
      <c r="N26" s="3"/>
      <c r="O26" s="3"/>
      <c r="P26" s="3"/>
    </row>
    <row r="27" spans="2:16">
      <c r="B27" s="3"/>
      <c r="H27" s="6"/>
      <c r="L27" s="3"/>
      <c r="M27" s="3"/>
      <c r="N27" s="3"/>
      <c r="O27" s="3"/>
      <c r="P27" s="3"/>
    </row>
    <row r="28" spans="2:16">
      <c r="B28" s="3"/>
      <c r="P28" s="3"/>
    </row>
    <row r="36" spans="3:15">
      <c r="C36" s="63" t="s">
        <v>25</v>
      </c>
      <c r="D36" s="64" t="s">
        <v>21</v>
      </c>
      <c r="E36" s="64" t="s">
        <v>22</v>
      </c>
      <c r="F36" s="63">
        <v>0</v>
      </c>
      <c r="G36" s="64"/>
      <c r="H36" s="64" t="s">
        <v>24</v>
      </c>
      <c r="I36" s="64">
        <v>5</v>
      </c>
    </row>
    <row r="37" spans="3:15">
      <c r="D37" s="5" t="str">
        <f>D25</f>
        <v>CAP_BND</v>
      </c>
      <c r="E37" s="5"/>
      <c r="F37" s="5">
        <v>2020</v>
      </c>
      <c r="G37" s="5"/>
      <c r="H37" s="6" t="s">
        <v>32</v>
      </c>
      <c r="I37" s="5"/>
      <c r="J37" s="5"/>
      <c r="K37" s="5"/>
      <c r="L37" s="63"/>
      <c r="M37" s="5">
        <v>41</v>
      </c>
      <c r="N37" s="63"/>
      <c r="O37" s="63" t="s">
        <v>33</v>
      </c>
    </row>
    <row r="38" spans="3:15">
      <c r="D38" s="5" t="str">
        <f t="shared" ref="D38:D46" si="0">D37</f>
        <v>CAP_BND</v>
      </c>
      <c r="E38" s="5"/>
      <c r="F38" s="5">
        <v>2020</v>
      </c>
      <c r="G38" s="5"/>
      <c r="H38" s="6" t="s">
        <v>34</v>
      </c>
      <c r="I38" s="5"/>
      <c r="J38" s="5"/>
      <c r="K38" s="5"/>
      <c r="L38" s="5"/>
      <c r="M38" s="5">
        <v>78</v>
      </c>
      <c r="N38" s="5"/>
      <c r="O38" s="5"/>
    </row>
    <row r="39" spans="3:15">
      <c r="D39" s="5" t="str">
        <f t="shared" si="0"/>
        <v>CAP_BND</v>
      </c>
      <c r="E39" s="5"/>
      <c r="F39" s="5">
        <v>2020</v>
      </c>
      <c r="G39" s="5"/>
      <c r="H39" s="6" t="s">
        <v>35</v>
      </c>
      <c r="I39" s="5"/>
      <c r="J39" s="5"/>
      <c r="K39" s="5"/>
      <c r="L39" s="5"/>
      <c r="M39" s="5">
        <v>1</v>
      </c>
      <c r="N39" s="5"/>
      <c r="O39" s="5"/>
    </row>
    <row r="40" spans="3:15">
      <c r="D40" s="5" t="str">
        <f t="shared" si="0"/>
        <v>CAP_BND</v>
      </c>
      <c r="E40" s="5"/>
      <c r="F40" s="5">
        <v>2020</v>
      </c>
      <c r="G40" s="5"/>
      <c r="H40" s="6" t="s">
        <v>36</v>
      </c>
      <c r="I40" s="5"/>
      <c r="J40" s="5"/>
      <c r="K40" s="5"/>
      <c r="L40" s="5"/>
      <c r="M40" s="5">
        <v>2</v>
      </c>
      <c r="N40" s="5"/>
      <c r="O40" s="5"/>
    </row>
    <row r="41" spans="3:15">
      <c r="D41" s="5" t="str">
        <f t="shared" si="0"/>
        <v>CAP_BND</v>
      </c>
      <c r="E41" s="5"/>
      <c r="F41" s="5">
        <v>2020</v>
      </c>
      <c r="G41" s="5"/>
      <c r="H41" s="6" t="s">
        <v>37</v>
      </c>
      <c r="I41" s="5"/>
      <c r="J41" s="5"/>
      <c r="K41" s="5"/>
      <c r="L41" s="5"/>
      <c r="M41" s="5">
        <v>169</v>
      </c>
      <c r="N41" s="5"/>
      <c r="O41" s="5"/>
    </row>
    <row r="42" spans="3:15">
      <c r="D42" s="5" t="str">
        <f t="shared" si="0"/>
        <v>CAP_BND</v>
      </c>
      <c r="E42" s="5"/>
      <c r="F42" s="5">
        <v>2020</v>
      </c>
      <c r="G42" s="5"/>
      <c r="H42" s="6" t="s">
        <v>38</v>
      </c>
      <c r="I42" s="5"/>
      <c r="J42" s="5"/>
      <c r="K42" s="5"/>
      <c r="L42" s="5"/>
      <c r="M42" s="5">
        <v>132</v>
      </c>
      <c r="N42" s="5"/>
      <c r="O42" s="5"/>
    </row>
    <row r="43" spans="3:15">
      <c r="D43" s="5" t="str">
        <f t="shared" si="0"/>
        <v>CAP_BND</v>
      </c>
      <c r="E43" s="5"/>
      <c r="F43" s="5">
        <v>2020</v>
      </c>
      <c r="G43" s="5"/>
      <c r="H43" s="6" t="s">
        <v>39</v>
      </c>
      <c r="I43" s="5"/>
      <c r="J43" s="5"/>
      <c r="K43" s="5"/>
      <c r="L43" s="5"/>
      <c r="M43" s="5">
        <v>30</v>
      </c>
      <c r="N43" s="5"/>
      <c r="O43" s="5"/>
    </row>
    <row r="44" spans="3:15">
      <c r="D44" s="5" t="str">
        <f t="shared" si="0"/>
        <v>CAP_BND</v>
      </c>
      <c r="E44" s="5"/>
      <c r="F44" s="5">
        <v>2020</v>
      </c>
      <c r="G44" s="5"/>
      <c r="H44" s="6" t="s">
        <v>40</v>
      </c>
      <c r="I44" s="5"/>
      <c r="J44" s="5"/>
      <c r="K44" s="5"/>
      <c r="L44" s="5"/>
      <c r="M44" s="5">
        <v>94</v>
      </c>
      <c r="N44" s="5"/>
      <c r="O44" s="5"/>
    </row>
    <row r="45" spans="3:15">
      <c r="D45" s="5" t="str">
        <f t="shared" si="0"/>
        <v>CAP_BND</v>
      </c>
      <c r="E45" s="5"/>
      <c r="F45" s="5">
        <v>2020</v>
      </c>
      <c r="G45" s="5"/>
      <c r="H45" s="6" t="s">
        <v>41</v>
      </c>
      <c r="I45" s="5"/>
      <c r="J45" s="5"/>
      <c r="K45" s="5"/>
      <c r="L45" s="5"/>
      <c r="M45" s="5">
        <v>17</v>
      </c>
      <c r="N45" s="5"/>
      <c r="O45" s="5"/>
    </row>
    <row r="46" spans="3:15">
      <c r="D46" s="5" t="str">
        <f t="shared" si="0"/>
        <v>CAP_BND</v>
      </c>
      <c r="E46" s="5"/>
      <c r="F46" s="5">
        <v>2020</v>
      </c>
      <c r="G46" s="5"/>
      <c r="H46" s="6" t="s">
        <v>42</v>
      </c>
      <c r="I46" s="5"/>
      <c r="J46" s="5"/>
      <c r="K46" s="5"/>
      <c r="L46" s="5"/>
      <c r="M46" s="5">
        <v>17</v>
      </c>
      <c r="N46" s="5"/>
      <c r="O46" s="5"/>
    </row>
    <row r="47" spans="3:15">
      <c r="D47" s="5" t="str">
        <f t="shared" ref="D47:D57" si="1">D46</f>
        <v>CAP_BND</v>
      </c>
      <c r="E47" s="5"/>
      <c r="F47" s="5">
        <v>2020</v>
      </c>
      <c r="G47" s="5"/>
      <c r="H47" s="6" t="s">
        <v>43</v>
      </c>
      <c r="I47" s="5"/>
      <c r="J47" s="5"/>
      <c r="K47" s="5"/>
      <c r="L47" s="5"/>
      <c r="M47" s="5">
        <v>294</v>
      </c>
      <c r="N47" s="5"/>
      <c r="O47" s="5"/>
    </row>
    <row r="48" spans="3:15">
      <c r="D48" s="5" t="str">
        <f t="shared" si="1"/>
        <v>CAP_BND</v>
      </c>
      <c r="E48" s="5"/>
      <c r="F48" s="5">
        <v>2020</v>
      </c>
      <c r="G48" s="5"/>
      <c r="H48" s="6" t="s">
        <v>44</v>
      </c>
      <c r="I48" s="5"/>
      <c r="J48" s="5"/>
      <c r="K48" s="5"/>
      <c r="L48" s="5"/>
      <c r="M48" s="5">
        <v>271</v>
      </c>
      <c r="N48" s="5"/>
      <c r="O48" s="5"/>
    </row>
    <row r="49" spans="4:15">
      <c r="D49" s="5" t="str">
        <f t="shared" si="1"/>
        <v>CAP_BND</v>
      </c>
      <c r="E49" s="5"/>
      <c r="F49" s="5">
        <v>2020</v>
      </c>
      <c r="G49" s="5"/>
      <c r="H49" s="6" t="s">
        <v>45</v>
      </c>
      <c r="I49" s="5"/>
      <c r="J49" s="5"/>
      <c r="K49" s="5"/>
      <c r="L49" s="5"/>
      <c r="M49" s="5">
        <v>26</v>
      </c>
      <c r="N49" s="5"/>
      <c r="O49" s="5"/>
    </row>
    <row r="50" spans="4:15">
      <c r="D50" s="5" t="str">
        <f t="shared" si="1"/>
        <v>CAP_BND</v>
      </c>
      <c r="E50" s="5"/>
      <c r="F50" s="5">
        <v>2020</v>
      </c>
      <c r="G50" s="5"/>
      <c r="H50" s="6" t="s">
        <v>46</v>
      </c>
      <c r="I50" s="5"/>
      <c r="J50" s="5"/>
      <c r="K50" s="5"/>
      <c r="L50" s="5"/>
      <c r="M50" s="5">
        <v>113</v>
      </c>
      <c r="N50" s="5"/>
      <c r="O50" s="5"/>
    </row>
    <row r="51" spans="4:15">
      <c r="D51" s="5" t="str">
        <f t="shared" si="1"/>
        <v>CAP_BND</v>
      </c>
      <c r="E51" s="5"/>
      <c r="F51" s="5">
        <v>2020</v>
      </c>
      <c r="G51" s="5"/>
      <c r="H51" s="6" t="s">
        <v>47</v>
      </c>
      <c r="I51" s="5"/>
      <c r="J51" s="5"/>
      <c r="K51" s="5"/>
      <c r="L51" s="5"/>
      <c r="M51" s="5">
        <v>76</v>
      </c>
      <c r="N51" s="5"/>
      <c r="O51" s="5"/>
    </row>
    <row r="52" spans="4:15">
      <c r="D52" s="5" t="str">
        <f t="shared" si="1"/>
        <v>CAP_BND</v>
      </c>
      <c r="E52" s="5"/>
      <c r="F52" s="5">
        <v>2020</v>
      </c>
      <c r="G52" s="5"/>
      <c r="H52" s="6" t="s">
        <v>48</v>
      </c>
      <c r="I52" s="5"/>
      <c r="J52" s="5"/>
      <c r="K52" s="5"/>
      <c r="L52" s="5"/>
      <c r="M52" s="5">
        <v>1</v>
      </c>
      <c r="N52" s="5"/>
      <c r="O52" s="5"/>
    </row>
    <row r="53" spans="4:15">
      <c r="D53" s="5" t="str">
        <f t="shared" si="1"/>
        <v>CAP_BND</v>
      </c>
      <c r="E53" s="5"/>
      <c r="F53" s="5">
        <v>2020</v>
      </c>
      <c r="G53" s="5"/>
      <c r="H53" s="6" t="s">
        <v>49</v>
      </c>
      <c r="I53" s="5"/>
      <c r="J53" s="5"/>
      <c r="K53" s="5"/>
      <c r="L53" s="5"/>
      <c r="M53" s="5">
        <v>106</v>
      </c>
      <c r="N53" s="5"/>
      <c r="O53" s="5"/>
    </row>
    <row r="54" spans="4:15">
      <c r="D54" s="5" t="str">
        <f t="shared" si="1"/>
        <v>CAP_BND</v>
      </c>
      <c r="E54" s="5"/>
      <c r="F54" s="5">
        <v>2020</v>
      </c>
      <c r="G54" s="5"/>
      <c r="H54" s="6" t="s">
        <v>50</v>
      </c>
      <c r="I54" s="5"/>
      <c r="J54" s="5"/>
      <c r="K54" s="5"/>
      <c r="L54" s="5"/>
      <c r="M54" s="5">
        <v>30</v>
      </c>
      <c r="N54" s="5"/>
      <c r="O54" s="5"/>
    </row>
    <row r="55" spans="4:15">
      <c r="D55" s="5" t="str">
        <f t="shared" si="1"/>
        <v>CAP_BND</v>
      </c>
      <c r="E55" s="5"/>
      <c r="F55" s="5">
        <v>2020</v>
      </c>
      <c r="G55" s="5"/>
      <c r="H55" s="6" t="s">
        <v>51</v>
      </c>
      <c r="I55" s="5"/>
      <c r="J55" s="5"/>
      <c r="K55" s="5"/>
      <c r="L55" s="5"/>
      <c r="M55" s="5">
        <v>106</v>
      </c>
      <c r="N55" s="5"/>
      <c r="O55" s="5"/>
    </row>
    <row r="56" spans="4:15">
      <c r="D56" s="5" t="str">
        <f t="shared" si="1"/>
        <v>CAP_BND</v>
      </c>
      <c r="E56" s="5"/>
      <c r="F56" s="5">
        <v>2020</v>
      </c>
      <c r="G56" s="5"/>
      <c r="H56" s="6" t="s">
        <v>52</v>
      </c>
      <c r="I56" s="5"/>
      <c r="J56" s="5"/>
      <c r="K56" s="5"/>
      <c r="L56" s="5"/>
      <c r="M56" s="5">
        <v>676</v>
      </c>
      <c r="N56" s="5"/>
      <c r="O56" s="5"/>
    </row>
    <row r="57" spans="4:15">
      <c r="D57" s="5" t="str">
        <f t="shared" si="1"/>
        <v>CAP_BND</v>
      </c>
      <c r="E57" s="5"/>
      <c r="F57" s="5">
        <v>2020</v>
      </c>
      <c r="G57" s="5"/>
      <c r="H57" s="6" t="s">
        <v>53</v>
      </c>
      <c r="I57" s="5"/>
      <c r="J57" s="5"/>
      <c r="K57" s="5"/>
      <c r="L57" s="5"/>
      <c r="M57" s="5">
        <v>1</v>
      </c>
      <c r="N57" s="5"/>
      <c r="O57" s="5"/>
    </row>
  </sheetData>
  <mergeCells count="1">
    <mergeCell ref="B3:B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X20"/>
  <sheetViews>
    <sheetView workbookViewId="0">
      <selection activeCell="G1" sqref="G1"/>
    </sheetView>
  </sheetViews>
  <sheetFormatPr defaultColWidth="8.7265625" defaultRowHeight="14.5"/>
  <cols>
    <col min="6" max="6" width="9.453125"/>
    <col min="21" max="21" width="12.81640625" customWidth="1"/>
    <col min="42" max="42" width="11.453125" customWidth="1"/>
  </cols>
  <sheetData>
    <row r="1" spans="2:50" ht="23.5">
      <c r="B1" s="38" t="s">
        <v>54</v>
      </c>
      <c r="F1" s="39" t="s">
        <v>55</v>
      </c>
      <c r="G1" s="5" t="s">
        <v>56</v>
      </c>
    </row>
    <row r="2" spans="2:50">
      <c r="G2" s="33" t="s">
        <v>57</v>
      </c>
      <c r="O2" s="33" t="s">
        <v>57</v>
      </c>
      <c r="V2" s="33" t="s">
        <v>57</v>
      </c>
      <c r="AC2" s="33" t="s">
        <v>57</v>
      </c>
      <c r="AJ2" s="33" t="s">
        <v>57</v>
      </c>
      <c r="AQ2" s="33" t="s">
        <v>57</v>
      </c>
      <c r="AX2" s="33" t="s">
        <v>57</v>
      </c>
    </row>
    <row r="3" spans="2:50" ht="77.5">
      <c r="B3" s="19">
        <v>2020</v>
      </c>
      <c r="C3" s="20" t="s">
        <v>58</v>
      </c>
      <c r="D3" s="20" t="s">
        <v>59</v>
      </c>
      <c r="E3" s="20" t="s">
        <v>60</v>
      </c>
      <c r="F3" s="21">
        <v>62199</v>
      </c>
      <c r="G3" s="34">
        <f>F3*0.00003</f>
        <v>1.8659699999999999</v>
      </c>
      <c r="J3" s="29">
        <v>2020</v>
      </c>
      <c r="K3" s="30" t="s">
        <v>59</v>
      </c>
      <c r="L3" s="30" t="s">
        <v>58</v>
      </c>
      <c r="M3" s="30" t="s">
        <v>60</v>
      </c>
      <c r="N3" s="31">
        <v>2410</v>
      </c>
      <c r="O3" s="34">
        <f>N3*0.00003</f>
        <v>7.2300000000000003E-2</v>
      </c>
      <c r="Q3" s="23">
        <v>2020</v>
      </c>
      <c r="R3" s="24" t="s">
        <v>61</v>
      </c>
      <c r="S3" s="24" t="s">
        <v>59</v>
      </c>
      <c r="T3" s="24" t="s">
        <v>60</v>
      </c>
      <c r="U3" s="25">
        <v>109603</v>
      </c>
      <c r="V3" s="34">
        <f>U3*0.00003</f>
        <v>3.28809</v>
      </c>
      <c r="X3" s="23">
        <v>2020</v>
      </c>
      <c r="Y3" s="24" t="s">
        <v>62</v>
      </c>
      <c r="Z3" s="24" t="s">
        <v>61</v>
      </c>
      <c r="AA3" s="24" t="s">
        <v>60</v>
      </c>
      <c r="AB3" s="25">
        <v>1887</v>
      </c>
      <c r="AC3" s="34">
        <f>AB3*0.00003</f>
        <v>5.6610000000000001E-2</v>
      </c>
      <c r="AE3" s="23">
        <v>2020</v>
      </c>
      <c r="AF3" s="24" t="s">
        <v>63</v>
      </c>
      <c r="AG3" s="24" t="s">
        <v>62</v>
      </c>
      <c r="AH3" s="24" t="s">
        <v>60</v>
      </c>
      <c r="AI3" s="35">
        <v>4</v>
      </c>
      <c r="AJ3" s="34">
        <f>AI3*0.00003</f>
        <v>1.2E-4</v>
      </c>
      <c r="AL3" s="19">
        <v>2020</v>
      </c>
      <c r="AM3" s="20" t="s">
        <v>64</v>
      </c>
      <c r="AN3" s="20" t="s">
        <v>63</v>
      </c>
      <c r="AO3" s="20" t="s">
        <v>60</v>
      </c>
      <c r="AP3" s="21">
        <v>1871</v>
      </c>
      <c r="AQ3" s="34">
        <f>AP3*0.00003</f>
        <v>5.6129999999999999E-2</v>
      </c>
      <c r="AS3" s="19">
        <v>2020</v>
      </c>
      <c r="AT3" s="20" t="s">
        <v>65</v>
      </c>
      <c r="AU3" s="20" t="s">
        <v>64</v>
      </c>
      <c r="AV3" s="20" t="s">
        <v>60</v>
      </c>
      <c r="AW3" s="21">
        <v>29095</v>
      </c>
      <c r="AX3" s="34">
        <f>AW3*0.00003</f>
        <v>0.87285000000000001</v>
      </c>
    </row>
    <row r="4" spans="2:50" ht="77.5">
      <c r="B4" s="19">
        <v>2019</v>
      </c>
      <c r="C4" s="20" t="s">
        <v>58</v>
      </c>
      <c r="D4" s="20" t="s">
        <v>59</v>
      </c>
      <c r="E4" s="20" t="s">
        <v>60</v>
      </c>
      <c r="F4" s="21">
        <v>112187</v>
      </c>
      <c r="J4" s="26">
        <v>2020</v>
      </c>
      <c r="K4" s="27" t="s">
        <v>59</v>
      </c>
      <c r="L4" s="27" t="s">
        <v>66</v>
      </c>
      <c r="M4" s="27" t="s">
        <v>60</v>
      </c>
      <c r="N4" s="51">
        <v>0</v>
      </c>
      <c r="O4" s="34">
        <f>N4*0.00003</f>
        <v>0</v>
      </c>
      <c r="Q4" s="26">
        <v>2020</v>
      </c>
      <c r="R4" s="27" t="s">
        <v>61</v>
      </c>
      <c r="S4" s="27" t="s">
        <v>61</v>
      </c>
      <c r="T4" s="27" t="s">
        <v>60</v>
      </c>
      <c r="U4" s="28">
        <v>13740172</v>
      </c>
      <c r="V4" s="34">
        <f>U4*0.00003</f>
        <v>412.20515999999998</v>
      </c>
      <c r="X4" s="26">
        <v>2020</v>
      </c>
      <c r="Y4" s="27" t="s">
        <v>62</v>
      </c>
      <c r="Z4" s="27" t="s">
        <v>62</v>
      </c>
      <c r="AA4" s="27" t="s">
        <v>60</v>
      </c>
      <c r="AB4" s="28">
        <v>1846708</v>
      </c>
      <c r="AC4" s="34">
        <f>AB4*0.00003</f>
        <v>55.401240000000001</v>
      </c>
      <c r="AE4" s="26">
        <v>2020</v>
      </c>
      <c r="AF4" s="27" t="s">
        <v>63</v>
      </c>
      <c r="AG4" s="27" t="s">
        <v>63</v>
      </c>
      <c r="AH4" s="27" t="s">
        <v>60</v>
      </c>
      <c r="AI4" s="28">
        <v>2690673</v>
      </c>
      <c r="AJ4" s="34">
        <f>AI4*0.00003</f>
        <v>80.720190000000002</v>
      </c>
      <c r="AL4" s="26">
        <v>2020</v>
      </c>
      <c r="AM4" s="27" t="s">
        <v>64</v>
      </c>
      <c r="AN4" s="27" t="s">
        <v>64</v>
      </c>
      <c r="AO4" s="27" t="s">
        <v>60</v>
      </c>
      <c r="AP4" s="28">
        <v>5418154</v>
      </c>
      <c r="AQ4" s="34">
        <f>AP4*0.00003</f>
        <v>162.54462000000001</v>
      </c>
      <c r="AX4" s="34"/>
    </row>
    <row r="5" spans="2:50" ht="62">
      <c r="J5" s="23">
        <v>2020</v>
      </c>
      <c r="K5" s="24" t="s">
        <v>59</v>
      </c>
      <c r="L5" s="24" t="s">
        <v>67</v>
      </c>
      <c r="M5" s="24" t="s">
        <v>60</v>
      </c>
      <c r="N5" s="25">
        <v>280221</v>
      </c>
      <c r="O5" s="34">
        <f>N5*0.00003</f>
        <v>8.4066299999999998</v>
      </c>
      <c r="Q5" s="19">
        <v>2020</v>
      </c>
      <c r="R5" s="20" t="s">
        <v>61</v>
      </c>
      <c r="S5" s="20" t="s">
        <v>62</v>
      </c>
      <c r="T5" s="20" t="s">
        <v>60</v>
      </c>
      <c r="U5" s="21">
        <v>14957</v>
      </c>
      <c r="V5" s="34">
        <f>U5*0.00003</f>
        <v>0.44871</v>
      </c>
      <c r="X5" s="19">
        <v>2020</v>
      </c>
      <c r="Y5" s="20" t="s">
        <v>62</v>
      </c>
      <c r="Z5" s="20" t="s">
        <v>63</v>
      </c>
      <c r="AA5" s="20" t="s">
        <v>60</v>
      </c>
      <c r="AB5" s="21">
        <v>7920</v>
      </c>
      <c r="AC5" s="34">
        <f>AB5*0.00003</f>
        <v>0.23760000000000001</v>
      </c>
      <c r="AE5" s="19">
        <v>2020</v>
      </c>
      <c r="AF5" s="20" t="s">
        <v>63</v>
      </c>
      <c r="AG5" s="20" t="s">
        <v>64</v>
      </c>
      <c r="AH5" s="20" t="s">
        <v>60</v>
      </c>
      <c r="AI5" s="21">
        <v>22136</v>
      </c>
      <c r="AJ5" s="34">
        <f>AI5*0.00003</f>
        <v>0.66408</v>
      </c>
      <c r="AL5" s="23">
        <v>2020</v>
      </c>
      <c r="AM5" s="24" t="s">
        <v>64</v>
      </c>
      <c r="AN5" s="24" t="s">
        <v>65</v>
      </c>
      <c r="AO5" s="24" t="s">
        <v>60</v>
      </c>
      <c r="AP5" s="25">
        <v>120223</v>
      </c>
      <c r="AQ5" s="34">
        <f>AP5*0.00003</f>
        <v>3.60669</v>
      </c>
      <c r="AX5" s="34"/>
    </row>
    <row r="6" spans="2:50" ht="62">
      <c r="J6" s="26">
        <v>2020</v>
      </c>
      <c r="K6" s="27" t="s">
        <v>59</v>
      </c>
      <c r="L6" s="27" t="s">
        <v>59</v>
      </c>
      <c r="M6" s="27" t="s">
        <v>60</v>
      </c>
      <c r="N6" s="28">
        <v>11539394</v>
      </c>
      <c r="O6" s="34">
        <f>N6*0.00003</f>
        <v>346.18182000000002</v>
      </c>
    </row>
    <row r="7" spans="2:50" ht="62">
      <c r="J7" s="19">
        <v>2020</v>
      </c>
      <c r="K7" s="20" t="s">
        <v>59</v>
      </c>
      <c r="L7" s="20" t="s">
        <v>61</v>
      </c>
      <c r="M7" s="20" t="s">
        <v>60</v>
      </c>
      <c r="N7" s="21">
        <v>72725</v>
      </c>
      <c r="O7" s="34">
        <f>N7*0.00003</f>
        <v>2.1817500000000001</v>
      </c>
    </row>
    <row r="11" spans="2:50">
      <c r="C11" t="s">
        <v>57</v>
      </c>
    </row>
    <row r="12" spans="2:50">
      <c r="C12" s="40" t="s">
        <v>68</v>
      </c>
      <c r="D12" s="41" t="s">
        <v>69</v>
      </c>
      <c r="E12" s="41" t="s">
        <v>70</v>
      </c>
      <c r="F12" s="41" t="s">
        <v>71</v>
      </c>
      <c r="G12" s="41" t="s">
        <v>72</v>
      </c>
      <c r="H12" s="41" t="s">
        <v>73</v>
      </c>
      <c r="I12" s="41" t="s">
        <v>74</v>
      </c>
      <c r="J12" s="41" t="s">
        <v>75</v>
      </c>
    </row>
    <row r="13" spans="2:50">
      <c r="C13" s="42" t="s">
        <v>69</v>
      </c>
      <c r="D13" s="43"/>
      <c r="E13" s="44">
        <v>2</v>
      </c>
      <c r="F13" s="44"/>
      <c r="G13" s="44"/>
      <c r="H13" s="44"/>
      <c r="I13" s="44"/>
      <c r="J13" s="44"/>
    </row>
    <row r="14" spans="2:50">
      <c r="C14" s="42" t="s">
        <v>70</v>
      </c>
      <c r="D14" s="45">
        <v>8</v>
      </c>
      <c r="E14" s="46"/>
      <c r="F14" s="47">
        <v>2</v>
      </c>
      <c r="G14" s="47"/>
      <c r="H14" s="47"/>
      <c r="I14" s="47"/>
      <c r="J14" s="47"/>
      <c r="O14">
        <f>0.03/1000</f>
        <v>3.0000000000000001E-5</v>
      </c>
    </row>
    <row r="15" spans="2:50">
      <c r="C15" s="42" t="s">
        <v>71</v>
      </c>
      <c r="D15" s="45"/>
      <c r="E15" s="47">
        <v>3</v>
      </c>
      <c r="F15" s="46"/>
      <c r="G15" s="47"/>
      <c r="H15" s="47"/>
      <c r="I15" s="47"/>
      <c r="J15" s="47"/>
    </row>
    <row r="16" spans="2:50">
      <c r="C16" s="42" t="s">
        <v>72</v>
      </c>
      <c r="D16" s="48"/>
      <c r="E16" s="49"/>
      <c r="F16" s="47"/>
      <c r="G16" s="46"/>
      <c r="H16" s="47">
        <v>0</v>
      </c>
      <c r="I16" s="49"/>
      <c r="J16" s="49"/>
    </row>
    <row r="17" spans="3:10">
      <c r="C17" s="42" t="s">
        <v>73</v>
      </c>
      <c r="D17" s="45"/>
      <c r="E17" s="47"/>
      <c r="F17" s="47"/>
      <c r="G17" s="47">
        <v>0</v>
      </c>
      <c r="H17" s="46"/>
      <c r="I17" s="47">
        <v>1</v>
      </c>
      <c r="J17" s="47"/>
    </row>
    <row r="18" spans="3:10">
      <c r="C18" s="42" t="s">
        <v>74</v>
      </c>
      <c r="D18" s="45"/>
      <c r="E18" s="47"/>
      <c r="F18" s="47"/>
      <c r="G18" s="47"/>
      <c r="H18" s="47">
        <v>0</v>
      </c>
      <c r="I18" s="46"/>
      <c r="J18" s="47">
        <v>4</v>
      </c>
    </row>
    <row r="19" spans="3:10">
      <c r="C19" s="42" t="s">
        <v>75</v>
      </c>
      <c r="D19" s="45"/>
      <c r="E19" s="47"/>
      <c r="F19" s="47"/>
      <c r="G19" s="47"/>
      <c r="H19" s="47"/>
      <c r="I19" s="47">
        <v>1</v>
      </c>
      <c r="J19" s="46"/>
    </row>
    <row r="20" spans="3:10">
      <c r="C20" s="50"/>
      <c r="D20" s="50"/>
      <c r="E20" s="50"/>
      <c r="F20" s="50"/>
      <c r="G20" s="50"/>
      <c r="H20" s="50"/>
      <c r="I20" s="50"/>
      <c r="J20" s="50"/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V10"/>
  <sheetViews>
    <sheetView zoomScale="66" zoomScaleNormal="66" workbookViewId="0">
      <selection activeCell="T9" sqref="T9"/>
    </sheetView>
  </sheetViews>
  <sheetFormatPr defaultColWidth="8.7265625" defaultRowHeight="14.5"/>
  <cols>
    <col min="6" max="6" width="8.26953125" customWidth="1"/>
    <col min="7" max="7" width="11.453125" customWidth="1"/>
    <col min="8" max="8" width="8.7265625" style="33"/>
    <col min="14" max="14" width="11.453125" customWidth="1"/>
  </cols>
  <sheetData>
    <row r="2" spans="3:22">
      <c r="G2" t="s">
        <v>76</v>
      </c>
      <c r="H2" s="33" t="s">
        <v>57</v>
      </c>
      <c r="O2" s="33" t="s">
        <v>57</v>
      </c>
      <c r="V2" s="33" t="s">
        <v>57</v>
      </c>
    </row>
    <row r="3" spans="3:22" ht="77.5">
      <c r="C3" s="29">
        <v>2020</v>
      </c>
      <c r="D3" s="30" t="s">
        <v>64</v>
      </c>
      <c r="E3" s="30" t="s">
        <v>61</v>
      </c>
      <c r="F3" s="30" t="s">
        <v>77</v>
      </c>
      <c r="G3" s="31">
        <v>775126</v>
      </c>
      <c r="H3" s="34">
        <f>G3*0.0003788</f>
        <v>293.61772880000001</v>
      </c>
      <c r="J3" s="19">
        <v>2020</v>
      </c>
      <c r="K3" s="20" t="s">
        <v>65</v>
      </c>
      <c r="L3" s="20" t="s">
        <v>59</v>
      </c>
      <c r="M3" s="20" t="s">
        <v>77</v>
      </c>
      <c r="N3" s="21">
        <v>2394</v>
      </c>
      <c r="O3" s="34">
        <f t="shared" ref="O3:O10" si="0">N3*0.0003788</f>
        <v>0.90684719999999996</v>
      </c>
      <c r="Q3" s="19">
        <v>2020</v>
      </c>
      <c r="R3" s="20" t="s">
        <v>61</v>
      </c>
      <c r="S3" s="20" t="s">
        <v>58</v>
      </c>
      <c r="T3" s="20" t="s">
        <v>77</v>
      </c>
      <c r="U3" s="37">
        <v>114</v>
      </c>
      <c r="V3" s="34">
        <f>U3*0.0003788</f>
        <v>4.3183199999999998E-2</v>
      </c>
    </row>
    <row r="4" spans="3:22" ht="62">
      <c r="C4" s="26">
        <v>2020</v>
      </c>
      <c r="D4" s="27" t="s">
        <v>64</v>
      </c>
      <c r="E4" s="27" t="s">
        <v>63</v>
      </c>
      <c r="F4" s="27" t="s">
        <v>77</v>
      </c>
      <c r="G4" s="28">
        <v>715001</v>
      </c>
      <c r="H4" s="34">
        <f t="shared" ref="H4:H9" si="1">G4*0.0003788</f>
        <v>270.84237880000001</v>
      </c>
      <c r="J4" s="26">
        <v>2020</v>
      </c>
      <c r="K4" s="27" t="s">
        <v>65</v>
      </c>
      <c r="L4" s="27" t="s">
        <v>61</v>
      </c>
      <c r="M4" s="27" t="s">
        <v>77</v>
      </c>
      <c r="N4" s="28">
        <v>279678</v>
      </c>
      <c r="O4" s="34">
        <f t="shared" si="0"/>
        <v>105.9420264</v>
      </c>
      <c r="Q4" s="23">
        <v>2020</v>
      </c>
      <c r="R4" s="24" t="s">
        <v>61</v>
      </c>
      <c r="S4" s="24" t="s">
        <v>78</v>
      </c>
      <c r="T4" s="24" t="s">
        <v>77</v>
      </c>
      <c r="U4" s="35">
        <v>143</v>
      </c>
      <c r="V4" s="34">
        <f>U4*0.0003788</f>
        <v>5.4168399999999998E-2</v>
      </c>
    </row>
    <row r="5" spans="3:22" ht="62">
      <c r="C5" s="29">
        <v>2020</v>
      </c>
      <c r="D5" s="30" t="s">
        <v>64</v>
      </c>
      <c r="E5" s="30" t="s">
        <v>65</v>
      </c>
      <c r="F5" s="30" t="s">
        <v>77</v>
      </c>
      <c r="G5" s="31">
        <v>68198</v>
      </c>
      <c r="H5" s="34">
        <f t="shared" si="1"/>
        <v>25.833402400000001</v>
      </c>
      <c r="J5" s="29">
        <v>2020</v>
      </c>
      <c r="K5" s="30" t="s">
        <v>65</v>
      </c>
      <c r="L5" s="30" t="s">
        <v>62</v>
      </c>
      <c r="M5" s="30" t="s">
        <v>77</v>
      </c>
      <c r="N5" s="31">
        <v>78128</v>
      </c>
      <c r="O5" s="34">
        <f t="shared" si="0"/>
        <v>29.5948864</v>
      </c>
    </row>
    <row r="6" spans="3:22" ht="62">
      <c r="C6" s="26">
        <v>2020</v>
      </c>
      <c r="D6" s="27" t="s">
        <v>64</v>
      </c>
      <c r="E6" s="27" t="s">
        <v>64</v>
      </c>
      <c r="F6" s="27" t="s">
        <v>77</v>
      </c>
      <c r="G6" s="28">
        <v>4219658</v>
      </c>
      <c r="H6" s="34">
        <f t="shared" si="1"/>
        <v>1598.4064504</v>
      </c>
      <c r="J6" s="26">
        <v>2020</v>
      </c>
      <c r="K6" s="27" t="s">
        <v>65</v>
      </c>
      <c r="L6" s="27" t="s">
        <v>63</v>
      </c>
      <c r="M6" s="27" t="s">
        <v>77</v>
      </c>
      <c r="N6" s="28">
        <v>280679</v>
      </c>
      <c r="O6" s="34">
        <f t="shared" si="0"/>
        <v>106.32120519999999</v>
      </c>
    </row>
    <row r="7" spans="3:22" ht="62">
      <c r="C7" s="23">
        <v>2020</v>
      </c>
      <c r="D7" s="24" t="s">
        <v>64</v>
      </c>
      <c r="E7" s="24" t="s">
        <v>79</v>
      </c>
      <c r="F7" s="24" t="s">
        <v>77</v>
      </c>
      <c r="G7" s="35">
        <v>3</v>
      </c>
      <c r="H7" s="34">
        <f t="shared" si="1"/>
        <v>1.1364000000000001E-3</v>
      </c>
      <c r="J7" s="29">
        <v>2020</v>
      </c>
      <c r="K7" s="30" t="s">
        <v>65</v>
      </c>
      <c r="L7" s="30" t="s">
        <v>64</v>
      </c>
      <c r="M7" s="30" t="s">
        <v>77</v>
      </c>
      <c r="N7" s="31">
        <v>1784916</v>
      </c>
      <c r="O7" s="34">
        <f t="shared" si="0"/>
        <v>676.12618080000004</v>
      </c>
    </row>
    <row r="8" spans="3:22" ht="62">
      <c r="C8" s="26">
        <v>2020</v>
      </c>
      <c r="D8" s="27" t="s">
        <v>64</v>
      </c>
      <c r="E8" s="27" t="s">
        <v>62</v>
      </c>
      <c r="F8" s="27" t="s">
        <v>77</v>
      </c>
      <c r="G8" s="28">
        <v>297763</v>
      </c>
      <c r="H8" s="34">
        <f t="shared" si="1"/>
        <v>112.79262439999999</v>
      </c>
      <c r="J8" s="26">
        <v>2020</v>
      </c>
      <c r="K8" s="27" t="s">
        <v>65</v>
      </c>
      <c r="L8" s="27" t="s">
        <v>65</v>
      </c>
      <c r="M8" s="27" t="s">
        <v>77</v>
      </c>
      <c r="N8" s="28">
        <v>279392</v>
      </c>
      <c r="O8" s="34">
        <f t="shared" si="0"/>
        <v>105.8336896</v>
      </c>
    </row>
    <row r="9" spans="3:22" ht="62">
      <c r="C9" s="19">
        <v>2020</v>
      </c>
      <c r="D9" s="20" t="s">
        <v>64</v>
      </c>
      <c r="E9" s="20" t="s">
        <v>59</v>
      </c>
      <c r="F9" s="20" t="s">
        <v>77</v>
      </c>
      <c r="G9" s="21">
        <v>201912</v>
      </c>
      <c r="H9" s="34">
        <f t="shared" si="1"/>
        <v>76.484265600000001</v>
      </c>
      <c r="J9" s="29">
        <v>2020</v>
      </c>
      <c r="K9" s="30" t="s">
        <v>65</v>
      </c>
      <c r="L9" s="30" t="s">
        <v>80</v>
      </c>
      <c r="M9" s="30" t="s">
        <v>77</v>
      </c>
      <c r="N9" s="36">
        <v>943</v>
      </c>
      <c r="O9" s="34">
        <f t="shared" si="0"/>
        <v>0.35720839999999998</v>
      </c>
    </row>
    <row r="10" spans="3:22" ht="62">
      <c r="J10" s="23">
        <v>2020</v>
      </c>
      <c r="K10" s="24" t="s">
        <v>65</v>
      </c>
      <c r="L10" s="24" t="s">
        <v>79</v>
      </c>
      <c r="M10" s="24" t="s">
        <v>77</v>
      </c>
      <c r="N10" s="35">
        <v>3</v>
      </c>
      <c r="O10" s="34">
        <f t="shared" si="0"/>
        <v>1.1364000000000001E-3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K7"/>
  <sheetViews>
    <sheetView topLeftCell="N1" zoomScale="56" zoomScaleNormal="56" workbookViewId="0">
      <selection activeCell="AC6" sqref="AC6"/>
    </sheetView>
  </sheetViews>
  <sheetFormatPr defaultColWidth="8.7265625" defaultRowHeight="14.5"/>
  <cols>
    <col min="14" max="14" width="11.453125" customWidth="1"/>
    <col min="21" max="21" width="11.453125" customWidth="1"/>
    <col min="28" max="28" width="11.453125" customWidth="1"/>
  </cols>
  <sheetData>
    <row r="2" spans="2:37" ht="94.5">
      <c r="B2" s="17" t="s">
        <v>81</v>
      </c>
      <c r="C2" s="17" t="s">
        <v>82</v>
      </c>
      <c r="D2" s="17" t="s">
        <v>83</v>
      </c>
      <c r="E2" s="17" t="s">
        <v>84</v>
      </c>
      <c r="F2" s="18" t="s">
        <v>85</v>
      </c>
      <c r="G2" s="5" t="s">
        <v>86</v>
      </c>
      <c r="O2" s="5" t="s">
        <v>86</v>
      </c>
      <c r="V2" s="5" t="s">
        <v>86</v>
      </c>
      <c r="AC2" s="5" t="s">
        <v>86</v>
      </c>
      <c r="AF2" s="32" t="s">
        <v>87</v>
      </c>
      <c r="AK2" s="5" t="s">
        <v>86</v>
      </c>
    </row>
    <row r="3" spans="2:37" ht="93">
      <c r="B3" s="19">
        <v>2020</v>
      </c>
      <c r="C3" s="20" t="s">
        <v>62</v>
      </c>
      <c r="D3" s="20" t="s">
        <v>61</v>
      </c>
      <c r="E3" s="20" t="s">
        <v>88</v>
      </c>
      <c r="F3" s="21">
        <v>531581</v>
      </c>
      <c r="G3" s="22">
        <f>F3*0.00007666</f>
        <v>40.750999460000003</v>
      </c>
      <c r="J3" s="23">
        <v>2020</v>
      </c>
      <c r="K3" s="24" t="s">
        <v>63</v>
      </c>
      <c r="L3" s="24" t="s">
        <v>61</v>
      </c>
      <c r="M3" s="24" t="s">
        <v>88</v>
      </c>
      <c r="N3" s="25">
        <v>1020225</v>
      </c>
      <c r="O3" s="22">
        <f>N3*0.00007666</f>
        <v>78.210448499999998</v>
      </c>
      <c r="Q3" s="23">
        <v>2020</v>
      </c>
      <c r="R3" s="24" t="s">
        <v>64</v>
      </c>
      <c r="S3" s="24" t="s">
        <v>59</v>
      </c>
      <c r="T3" s="24" t="s">
        <v>88</v>
      </c>
      <c r="U3" s="25">
        <v>32096</v>
      </c>
      <c r="V3" s="22">
        <f>U3*0.00007666</f>
        <v>2.4604793599999999</v>
      </c>
      <c r="X3" s="19">
        <v>2020</v>
      </c>
      <c r="Y3" s="20" t="s">
        <v>65</v>
      </c>
      <c r="Z3" s="20" t="s">
        <v>64</v>
      </c>
      <c r="AA3" s="20" t="s">
        <v>88</v>
      </c>
      <c r="AB3" s="21">
        <v>1225816</v>
      </c>
      <c r="AC3" s="22">
        <f>AB3*0.00007666</f>
        <v>93.971054559999999</v>
      </c>
      <c r="AF3" s="19">
        <v>2021</v>
      </c>
      <c r="AG3" s="20" t="s">
        <v>58</v>
      </c>
      <c r="AH3" s="20" t="s">
        <v>59</v>
      </c>
      <c r="AI3" s="20" t="s">
        <v>88</v>
      </c>
      <c r="AJ3" s="21">
        <v>219315</v>
      </c>
      <c r="AK3" s="22">
        <f>AJ3*0.00007666</f>
        <v>16.8126879</v>
      </c>
    </row>
    <row r="4" spans="2:37" ht="93">
      <c r="J4" s="26">
        <v>2020</v>
      </c>
      <c r="K4" s="27" t="s">
        <v>63</v>
      </c>
      <c r="L4" s="27" t="s">
        <v>63</v>
      </c>
      <c r="M4" s="27" t="s">
        <v>88</v>
      </c>
      <c r="N4" s="28">
        <v>741285</v>
      </c>
      <c r="O4" s="22">
        <f>N4*0.00007666</f>
        <v>56.826908099999997</v>
      </c>
      <c r="Q4" s="26">
        <v>2020</v>
      </c>
      <c r="R4" s="27" t="s">
        <v>64</v>
      </c>
      <c r="S4" s="27" t="s">
        <v>61</v>
      </c>
      <c r="T4" s="27" t="s">
        <v>88</v>
      </c>
      <c r="U4" s="28">
        <v>2198147</v>
      </c>
      <c r="V4" s="22">
        <f>U4*0.00007666</f>
        <v>168.50994901999999</v>
      </c>
      <c r="AF4" s="19">
        <v>2017</v>
      </c>
      <c r="AG4" s="20" t="s">
        <v>58</v>
      </c>
      <c r="AH4" s="20" t="s">
        <v>61</v>
      </c>
      <c r="AI4" s="20" t="s">
        <v>88</v>
      </c>
      <c r="AJ4" s="21">
        <v>226682</v>
      </c>
      <c r="AK4" s="22">
        <f>AJ4*0.00007666</f>
        <v>17.377442120000001</v>
      </c>
    </row>
    <row r="5" spans="2:37" ht="93">
      <c r="J5" s="19">
        <v>2020</v>
      </c>
      <c r="K5" s="20" t="s">
        <v>63</v>
      </c>
      <c r="L5" s="20" t="s">
        <v>64</v>
      </c>
      <c r="M5" s="20" t="s">
        <v>88</v>
      </c>
      <c r="N5" s="21">
        <v>13276</v>
      </c>
      <c r="O5" s="22">
        <f>N5*0.00007666</f>
        <v>1.0177381599999999</v>
      </c>
      <c r="Q5" s="29">
        <v>2020</v>
      </c>
      <c r="R5" s="30" t="s">
        <v>64</v>
      </c>
      <c r="S5" s="30" t="s">
        <v>63</v>
      </c>
      <c r="T5" s="30" t="s">
        <v>88</v>
      </c>
      <c r="U5" s="31">
        <v>1726494</v>
      </c>
      <c r="V5" s="22">
        <f>U5*0.00007666</f>
        <v>132.35303003999999</v>
      </c>
    </row>
    <row r="6" spans="2:37" ht="93">
      <c r="Q6" s="26">
        <v>2020</v>
      </c>
      <c r="R6" s="27" t="s">
        <v>64</v>
      </c>
      <c r="S6" s="27" t="s">
        <v>64</v>
      </c>
      <c r="T6" s="27" t="s">
        <v>88</v>
      </c>
      <c r="U6" s="28">
        <v>2331562</v>
      </c>
      <c r="V6" s="22">
        <f>U6*0.00007666</f>
        <v>178.73754292000001</v>
      </c>
    </row>
    <row r="7" spans="2:37" ht="93">
      <c r="Q7" s="19">
        <v>2020</v>
      </c>
      <c r="R7" s="20" t="s">
        <v>64</v>
      </c>
      <c r="S7" s="20" t="s">
        <v>65</v>
      </c>
      <c r="T7" s="20" t="s">
        <v>88</v>
      </c>
      <c r="U7" s="21">
        <v>384940</v>
      </c>
      <c r="V7" s="22">
        <f>U7*0.00007666</f>
        <v>29.5095004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"/>
  <sheetViews>
    <sheetView zoomScale="69" zoomScaleNormal="69" workbookViewId="0">
      <selection activeCell="E36" sqref="E36"/>
    </sheetView>
  </sheetViews>
  <sheetFormatPr defaultColWidth="9" defaultRowHeight="14.5"/>
  <cols>
    <col min="2" max="2" width="10.08984375" customWidth="1"/>
    <col min="3" max="3" width="10.453125" customWidth="1"/>
    <col min="4" max="4" width="11.6328125" customWidth="1"/>
    <col min="5" max="5" width="44.54296875" customWidth="1"/>
    <col min="6" max="6" width="23.453125" customWidth="1"/>
    <col min="7" max="7" width="9.7265625" customWidth="1"/>
    <col min="8" max="8" width="10.7265625" customWidth="1"/>
    <col min="9" max="9" width="18.81640625" customWidth="1"/>
    <col min="10" max="11" width="8.453125" customWidth="1"/>
    <col min="12" max="12" width="7.54296875" customWidth="1"/>
    <col min="13" max="13" width="8.54296875" customWidth="1"/>
    <col min="14" max="14" width="8.7265625" customWidth="1"/>
    <col min="15" max="16" width="8.453125" customWidth="1"/>
    <col min="19" max="19" width="28.36328125" customWidth="1"/>
  </cols>
  <sheetData>
    <row r="1" spans="2:26">
      <c r="C1" s="1"/>
      <c r="M1" s="3"/>
      <c r="R1" s="6" t="s">
        <v>89</v>
      </c>
      <c r="S1" s="3"/>
      <c r="T1" s="3"/>
      <c r="U1" s="3"/>
      <c r="V1" s="3"/>
      <c r="W1" s="3"/>
    </row>
    <row r="2" spans="2:26">
      <c r="B2" s="2"/>
      <c r="C2" s="2" t="s">
        <v>9</v>
      </c>
      <c r="D2" s="2" t="s">
        <v>12</v>
      </c>
      <c r="E2" s="3" t="s">
        <v>21</v>
      </c>
      <c r="F2" s="4" t="s">
        <v>14</v>
      </c>
      <c r="G2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S2" s="3"/>
      <c r="T2" s="3"/>
      <c r="U2" s="3"/>
      <c r="V2" s="3"/>
      <c r="W2" s="3"/>
    </row>
    <row r="3" spans="2:26">
      <c r="C3" s="5"/>
      <c r="D3">
        <v>2020</v>
      </c>
      <c r="E3">
        <v>11.76</v>
      </c>
      <c r="F3" s="6" t="s">
        <v>97</v>
      </c>
      <c r="G3" t="s">
        <v>70</v>
      </c>
      <c r="S3" s="3"/>
      <c r="T3" s="3"/>
      <c r="U3" s="3"/>
      <c r="V3" s="3"/>
      <c r="W3" s="3"/>
    </row>
    <row r="4" spans="2:26">
      <c r="C4" s="5"/>
      <c r="D4">
        <v>2020</v>
      </c>
      <c r="E4">
        <v>15.41</v>
      </c>
      <c r="F4" s="6" t="s">
        <v>30</v>
      </c>
      <c r="G4" t="s">
        <v>70</v>
      </c>
      <c r="S4" s="3"/>
      <c r="T4" s="3"/>
      <c r="U4" s="3"/>
      <c r="V4" s="3"/>
      <c r="W4" s="3"/>
    </row>
    <row r="5" spans="2:26">
      <c r="C5" s="5"/>
      <c r="D5">
        <v>2020</v>
      </c>
      <c r="E5">
        <v>4.16</v>
      </c>
      <c r="F5" s="6" t="s">
        <v>28</v>
      </c>
      <c r="G5" t="s">
        <v>72</v>
      </c>
      <c r="S5" s="3"/>
      <c r="T5" s="3"/>
      <c r="U5" s="3"/>
      <c r="V5" s="3"/>
      <c r="W5" s="3"/>
    </row>
    <row r="6" spans="2:26">
      <c r="C6" s="5"/>
      <c r="D6">
        <v>2020</v>
      </c>
      <c r="E6">
        <v>1.34</v>
      </c>
      <c r="F6" s="6" t="s">
        <v>31</v>
      </c>
      <c r="G6" t="s">
        <v>73</v>
      </c>
      <c r="S6" s="3"/>
      <c r="T6" s="3"/>
      <c r="U6" s="3"/>
      <c r="V6" s="3"/>
      <c r="W6" s="3"/>
    </row>
    <row r="7" spans="2:26">
      <c r="C7" s="5"/>
      <c r="D7">
        <v>2020</v>
      </c>
      <c r="E7">
        <v>18.399999999999999</v>
      </c>
      <c r="F7" s="6" t="s">
        <v>98</v>
      </c>
      <c r="G7" t="s">
        <v>75</v>
      </c>
      <c r="S7" s="3"/>
      <c r="T7" s="3"/>
      <c r="U7" s="3"/>
      <c r="V7" s="3"/>
      <c r="W7" s="3"/>
    </row>
    <row r="8" spans="2:26">
      <c r="C8" s="5"/>
      <c r="D8">
        <v>2020</v>
      </c>
      <c r="E8">
        <v>11.76</v>
      </c>
      <c r="F8" s="6" t="s">
        <v>97</v>
      </c>
      <c r="G8" t="s">
        <v>69</v>
      </c>
      <c r="S8" s="3"/>
      <c r="T8" s="3"/>
      <c r="U8" s="3"/>
      <c r="V8" s="3"/>
      <c r="W8" s="3"/>
    </row>
    <row r="9" spans="2:26">
      <c r="C9" s="5"/>
      <c r="D9">
        <v>2020</v>
      </c>
      <c r="E9">
        <v>15.41</v>
      </c>
      <c r="F9" s="6" t="s">
        <v>30</v>
      </c>
      <c r="G9" t="s">
        <v>71</v>
      </c>
    </row>
    <row r="10" spans="2:26">
      <c r="C10" s="5"/>
      <c r="D10">
        <v>2020</v>
      </c>
      <c r="E10">
        <v>4.16</v>
      </c>
      <c r="F10" s="6" t="s">
        <v>28</v>
      </c>
      <c r="G10" t="s">
        <v>73</v>
      </c>
    </row>
    <row r="11" spans="2:26">
      <c r="C11" s="5"/>
      <c r="D11">
        <v>2020</v>
      </c>
      <c r="E11">
        <v>1.34</v>
      </c>
      <c r="F11" s="6" t="s">
        <v>31</v>
      </c>
      <c r="G11" t="s">
        <v>74</v>
      </c>
    </row>
    <row r="12" spans="2:26">
      <c r="C12" s="5"/>
      <c r="D12">
        <v>2020</v>
      </c>
      <c r="E12">
        <v>18.399999999999999</v>
      </c>
      <c r="F12" s="6" t="s">
        <v>98</v>
      </c>
      <c r="G12" t="s">
        <v>74</v>
      </c>
    </row>
    <row r="13" spans="2:26">
      <c r="C13" s="7"/>
      <c r="D13">
        <v>2020</v>
      </c>
      <c r="E13" s="7">
        <v>10</v>
      </c>
      <c r="F13" s="8" t="s">
        <v>46</v>
      </c>
      <c r="G13" t="s">
        <v>74</v>
      </c>
      <c r="T13" s="5" t="s">
        <v>99</v>
      </c>
      <c r="U13" t="s">
        <v>18</v>
      </c>
      <c r="X13">
        <v>6.98</v>
      </c>
      <c r="Z13" s="6" t="s">
        <v>100</v>
      </c>
    </row>
    <row r="14" spans="2:26">
      <c r="C14" s="7"/>
      <c r="D14">
        <v>2020</v>
      </c>
      <c r="E14" s="7">
        <v>10</v>
      </c>
      <c r="F14" s="8" t="s">
        <v>43</v>
      </c>
      <c r="G14" t="s">
        <v>74</v>
      </c>
      <c r="T14" s="5" t="s">
        <v>99</v>
      </c>
      <c r="U14" t="s">
        <v>18</v>
      </c>
      <c r="X14">
        <v>1.5E-3</v>
      </c>
      <c r="Z14" s="6" t="s">
        <v>101</v>
      </c>
    </row>
    <row r="15" spans="2:26">
      <c r="C15" s="7"/>
      <c r="D15">
        <v>2020</v>
      </c>
      <c r="E15" s="7">
        <v>10</v>
      </c>
      <c r="F15" s="8" t="s">
        <v>44</v>
      </c>
      <c r="G15" t="s">
        <v>74</v>
      </c>
      <c r="T15" s="5">
        <f>C6</f>
        <v>0</v>
      </c>
      <c r="U15" t="s">
        <v>18</v>
      </c>
      <c r="X15">
        <v>3.38</v>
      </c>
      <c r="Z15" s="6" t="s">
        <v>29</v>
      </c>
    </row>
    <row r="16" spans="2:26">
      <c r="C16" s="7"/>
      <c r="D16">
        <v>2020</v>
      </c>
      <c r="E16" s="7">
        <v>10</v>
      </c>
      <c r="F16" s="8" t="s">
        <v>52</v>
      </c>
      <c r="G16" t="s">
        <v>75</v>
      </c>
    </row>
    <row r="17" spans="3:7">
      <c r="C17" s="7"/>
      <c r="D17">
        <v>2020</v>
      </c>
      <c r="E17" s="7">
        <v>10</v>
      </c>
      <c r="F17" s="8" t="s">
        <v>102</v>
      </c>
      <c r="G17" t="s">
        <v>71</v>
      </c>
    </row>
    <row r="18" spans="3:7">
      <c r="C18" s="7"/>
      <c r="D18">
        <v>2020</v>
      </c>
      <c r="E18" s="7">
        <v>10</v>
      </c>
      <c r="F18" s="9" t="s">
        <v>39</v>
      </c>
      <c r="G18" t="s">
        <v>74</v>
      </c>
    </row>
    <row r="19" spans="3:7">
      <c r="C19" s="7"/>
      <c r="D19">
        <v>2020</v>
      </c>
      <c r="E19" s="7">
        <v>10</v>
      </c>
      <c r="F19" s="9" t="s">
        <v>103</v>
      </c>
      <c r="G19" t="s">
        <v>74</v>
      </c>
    </row>
    <row r="20" spans="3:7">
      <c r="C20" s="7"/>
      <c r="D20">
        <v>2020</v>
      </c>
      <c r="E20" s="7">
        <v>10</v>
      </c>
      <c r="F20" s="9" t="s">
        <v>37</v>
      </c>
      <c r="G20" t="s">
        <v>74</v>
      </c>
    </row>
    <row r="21" spans="3:7">
      <c r="C21" s="7"/>
      <c r="D21">
        <v>2020</v>
      </c>
      <c r="E21" s="7">
        <v>10</v>
      </c>
      <c r="F21" s="9" t="s">
        <v>36</v>
      </c>
      <c r="G21" t="s">
        <v>74</v>
      </c>
    </row>
    <row r="22" spans="3:7">
      <c r="C22" s="7"/>
      <c r="D22">
        <v>2020</v>
      </c>
      <c r="E22" s="7">
        <v>10</v>
      </c>
      <c r="F22" s="9" t="s">
        <v>104</v>
      </c>
      <c r="G22" t="s">
        <v>69</v>
      </c>
    </row>
    <row r="23" spans="3:7">
      <c r="C23" s="7"/>
      <c r="D23">
        <v>2020</v>
      </c>
      <c r="E23" s="7">
        <v>10</v>
      </c>
      <c r="F23" s="9" t="s">
        <v>105</v>
      </c>
      <c r="G23" t="s">
        <v>69</v>
      </c>
    </row>
    <row r="24" spans="3:7">
      <c r="C24" s="7"/>
      <c r="D24">
        <v>2020</v>
      </c>
      <c r="E24" s="7">
        <v>10</v>
      </c>
      <c r="F24" s="9" t="s">
        <v>41</v>
      </c>
      <c r="G24" t="s">
        <v>69</v>
      </c>
    </row>
    <row r="25" spans="3:7">
      <c r="C25" s="7"/>
      <c r="D25">
        <v>2020</v>
      </c>
      <c r="E25" s="7">
        <v>10</v>
      </c>
      <c r="F25" s="9" t="s">
        <v>42</v>
      </c>
      <c r="G25" t="s">
        <v>69</v>
      </c>
    </row>
    <row r="26" spans="3:7">
      <c r="C26" s="7"/>
      <c r="D26">
        <v>2020</v>
      </c>
      <c r="E26" s="7">
        <v>10</v>
      </c>
      <c r="F26" s="9" t="s">
        <v>106</v>
      </c>
      <c r="G26" t="s">
        <v>73</v>
      </c>
    </row>
    <row r="27" spans="3:7">
      <c r="C27" s="7"/>
      <c r="D27">
        <v>2020</v>
      </c>
      <c r="E27" s="7">
        <v>10</v>
      </c>
      <c r="F27" s="9" t="s">
        <v>107</v>
      </c>
      <c r="G27" t="s">
        <v>73</v>
      </c>
    </row>
    <row r="28" spans="3:7">
      <c r="C28" s="7"/>
      <c r="D28">
        <v>2020</v>
      </c>
      <c r="E28" s="7">
        <v>10</v>
      </c>
      <c r="F28" s="9" t="s">
        <v>34</v>
      </c>
      <c r="G28" t="s">
        <v>73</v>
      </c>
    </row>
    <row r="29" spans="3:7">
      <c r="C29" s="7"/>
      <c r="D29">
        <v>2020</v>
      </c>
      <c r="E29" s="7">
        <v>10</v>
      </c>
      <c r="F29" s="9" t="s">
        <v>108</v>
      </c>
      <c r="G29" t="s">
        <v>73</v>
      </c>
    </row>
    <row r="57" spans="1:16">
      <c r="A57" t="s">
        <v>109</v>
      </c>
      <c r="D57" s="10" t="s">
        <v>110</v>
      </c>
      <c r="E57" s="10" t="s">
        <v>111</v>
      </c>
    </row>
    <row r="58" spans="1:16">
      <c r="I58" s="12"/>
      <c r="J58" s="13"/>
      <c r="K58" s="13"/>
      <c r="L58" s="13"/>
      <c r="M58" s="13"/>
      <c r="N58" s="13"/>
      <c r="O58" s="13"/>
      <c r="P58" s="13"/>
    </row>
    <row r="59" spans="1:16">
      <c r="B59" s="11" t="s">
        <v>8</v>
      </c>
      <c r="C59" s="11" t="s">
        <v>9</v>
      </c>
      <c r="D59" s="11" t="s">
        <v>10</v>
      </c>
      <c r="E59" s="11" t="s">
        <v>12</v>
      </c>
      <c r="F59" s="11" t="s">
        <v>112</v>
      </c>
      <c r="G59" s="11" t="s">
        <v>113</v>
      </c>
      <c r="H59" s="11" t="s">
        <v>15</v>
      </c>
      <c r="I59" s="14" t="s">
        <v>13</v>
      </c>
      <c r="J59" s="14" t="s">
        <v>14</v>
      </c>
      <c r="K59" s="14" t="s">
        <v>91</v>
      </c>
      <c r="L59" s="14" t="s">
        <v>92</v>
      </c>
      <c r="M59" s="14" t="s">
        <v>93</v>
      </c>
      <c r="N59" s="14" t="s">
        <v>94</v>
      </c>
      <c r="O59" s="14" t="s">
        <v>95</v>
      </c>
      <c r="P59" s="14" t="s">
        <v>96</v>
      </c>
    </row>
    <row r="60" spans="1:16">
      <c r="B60" s="5"/>
      <c r="C60" s="5"/>
      <c r="D60" s="5" t="s">
        <v>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B61" s="5"/>
      <c r="C61" s="5"/>
      <c r="D61" s="5" t="s">
        <v>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B62" s="5"/>
      <c r="C62" s="5"/>
      <c r="D62" s="5" t="s">
        <v>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B63" s="5"/>
      <c r="C63" s="5"/>
      <c r="D63" s="5" t="s">
        <v>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B64" s="5"/>
      <c r="C64" s="5"/>
      <c r="D64" s="5" t="s">
        <v>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20">
      <c r="B65" s="5"/>
      <c r="C65" s="5"/>
      <c r="D65" s="5" t="s">
        <v>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20">
      <c r="B66" s="5"/>
      <c r="C66" s="5"/>
      <c r="D66" s="5" t="s">
        <v>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99</v>
      </c>
      <c r="E67" s="5"/>
      <c r="F67" s="5"/>
      <c r="G67" s="5"/>
      <c r="H67" s="6">
        <f>1.35/0.2777</f>
        <v>4.8613611811307198</v>
      </c>
      <c r="I67" s="6"/>
      <c r="J67" s="6" t="s">
        <v>114</v>
      </c>
      <c r="K67" s="5"/>
      <c r="L67" s="5"/>
      <c r="M67" s="5"/>
      <c r="N67" s="5"/>
      <c r="O67" s="5"/>
      <c r="P67" s="5"/>
      <c r="R67" s="5"/>
      <c r="S67" s="5" t="s">
        <v>115</v>
      </c>
      <c r="T67" s="5"/>
    </row>
    <row r="68" spans="2:20">
      <c r="B68" s="5"/>
      <c r="C68" s="5"/>
      <c r="D68" s="5" t="s">
        <v>99</v>
      </c>
      <c r="E68" s="5"/>
      <c r="F68" s="5"/>
      <c r="G68" s="5"/>
      <c r="H68" s="6">
        <f>31.1/0.27777</f>
        <v>111.963134967779</v>
      </c>
      <c r="I68" s="6"/>
      <c r="J68" s="6" t="s">
        <v>116</v>
      </c>
      <c r="K68" s="5"/>
      <c r="L68" s="5"/>
      <c r="M68" s="5"/>
      <c r="N68" s="5"/>
      <c r="O68" s="5"/>
      <c r="P68" s="5"/>
      <c r="R68" s="5" t="s">
        <v>117</v>
      </c>
      <c r="S68" s="5" t="s">
        <v>118</v>
      </c>
      <c r="T68" s="5"/>
    </row>
    <row r="69" spans="2:20">
      <c r="B69" s="5"/>
      <c r="C69" s="5"/>
      <c r="D69" s="5" t="s">
        <v>99</v>
      </c>
      <c r="E69" s="5"/>
      <c r="F69" s="5"/>
      <c r="G69" s="5"/>
      <c r="H69" s="5">
        <f>7.9/3/0.27777</f>
        <v>9.4802654474325294</v>
      </c>
      <c r="I69" s="5"/>
      <c r="J69" s="5" t="s">
        <v>119</v>
      </c>
      <c r="K69" s="5"/>
      <c r="L69" s="5"/>
      <c r="M69" s="5"/>
      <c r="N69" s="5"/>
      <c r="O69" s="5"/>
      <c r="P69" s="5"/>
      <c r="R69" s="5"/>
      <c r="S69" s="5" t="s">
        <v>120</v>
      </c>
      <c r="T69" s="5"/>
    </row>
    <row r="70" spans="2:20">
      <c r="B70" s="5"/>
      <c r="C70" s="5"/>
      <c r="D70" s="5" t="s">
        <v>99</v>
      </c>
      <c r="E70" s="5"/>
      <c r="F70" s="5"/>
      <c r="G70" s="5"/>
      <c r="H70" s="6">
        <f>0.02/0.27777</f>
        <v>7.2002016056449597E-2</v>
      </c>
      <c r="I70" s="6"/>
      <c r="J70" s="6" t="s">
        <v>121</v>
      </c>
      <c r="K70" s="5"/>
      <c r="L70" s="5"/>
      <c r="M70" s="5"/>
      <c r="N70" s="5"/>
      <c r="O70" s="5"/>
      <c r="P70" s="5"/>
      <c r="R70" s="5"/>
      <c r="S70" s="5" t="s">
        <v>122</v>
      </c>
      <c r="T70" s="5"/>
    </row>
    <row r="71" spans="2:20">
      <c r="B71" s="5"/>
      <c r="C71" s="5"/>
      <c r="D71" s="5" t="s">
        <v>99</v>
      </c>
      <c r="E71" s="5"/>
      <c r="F71" s="5"/>
      <c r="G71" s="5"/>
      <c r="H71" s="6">
        <f>3.4/0.27777</f>
        <v>12.240342729596399</v>
      </c>
      <c r="I71" s="6"/>
      <c r="J71" s="6" t="s">
        <v>123</v>
      </c>
      <c r="K71" s="5"/>
      <c r="L71" s="5"/>
      <c r="M71" s="5"/>
      <c r="N71" s="5"/>
      <c r="O71" s="5"/>
      <c r="P71" s="5"/>
      <c r="R71" s="5"/>
      <c r="S71" s="5" t="s">
        <v>124</v>
      </c>
      <c r="T71" s="5"/>
    </row>
    <row r="72" spans="2:20">
      <c r="B72" s="5"/>
      <c r="C72" s="5"/>
      <c r="D72" s="5" t="s">
        <v>99</v>
      </c>
      <c r="E72" s="5"/>
      <c r="F72" s="5"/>
      <c r="G72" s="5"/>
      <c r="H72" s="6">
        <f>2.7/0.277777</f>
        <v>9.7200272160762093</v>
      </c>
      <c r="I72" s="6"/>
      <c r="J72" s="6" t="s">
        <v>125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5">
        <f>H71</f>
        <v>12.240342729596399</v>
      </c>
      <c r="I73" s="6"/>
      <c r="J73" s="6" t="s">
        <v>126</v>
      </c>
      <c r="K73" s="5"/>
      <c r="L73" s="5"/>
      <c r="M73" s="5"/>
      <c r="N73" s="5"/>
      <c r="O73" s="5"/>
      <c r="P73" s="5"/>
      <c r="R73" s="5"/>
      <c r="S73" s="5"/>
      <c r="T73" s="5"/>
    </row>
    <row r="74" spans="2:20">
      <c r="B74" s="5"/>
      <c r="C74" s="5"/>
      <c r="D74" s="5" t="str">
        <f>D73</f>
        <v>ACT_BND</v>
      </c>
      <c r="E74" s="5"/>
      <c r="F74" s="5"/>
      <c r="G74" s="5"/>
      <c r="H74" s="15">
        <f>H70</f>
        <v>7.2002016056449597E-2</v>
      </c>
      <c r="I74" s="6"/>
      <c r="J74" s="6" t="s">
        <v>127</v>
      </c>
      <c r="K74" s="5"/>
      <c r="L74" s="5"/>
      <c r="M74" s="5"/>
      <c r="N74" s="5"/>
      <c r="O74" s="5"/>
      <c r="P74" s="5"/>
    </row>
    <row r="75" spans="2:20">
      <c r="B75" s="5"/>
      <c r="C75" s="5"/>
      <c r="D75" s="5" t="str">
        <f>D74</f>
        <v>ACT_BND</v>
      </c>
      <c r="E75" s="5"/>
      <c r="F75" s="5"/>
      <c r="G75" s="5"/>
      <c r="H75" s="16">
        <f>H72</f>
        <v>9.7200272160762093</v>
      </c>
      <c r="I75" s="5"/>
      <c r="J75" s="5" t="s">
        <v>128</v>
      </c>
      <c r="K75" s="5"/>
      <c r="L75" s="5"/>
      <c r="M75" s="5"/>
      <c r="N75" s="5"/>
      <c r="O75" s="5"/>
      <c r="P75" s="5"/>
    </row>
    <row r="76" spans="2:20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9.4802654474325294</v>
      </c>
      <c r="I76" s="5"/>
      <c r="J76" s="5" t="s">
        <v>129</v>
      </c>
      <c r="K76" s="5"/>
      <c r="L76" s="5"/>
      <c r="M76" s="5"/>
      <c r="N76" s="5"/>
      <c r="O76" s="5"/>
      <c r="P76" s="5"/>
    </row>
    <row r="83" spans="5:15">
      <c r="E83" s="5" t="s">
        <v>130</v>
      </c>
      <c r="F83" s="5"/>
      <c r="G83" s="5"/>
      <c r="H83" s="5">
        <f>50*1.37</f>
        <v>68.5</v>
      </c>
      <c r="I83" s="5"/>
      <c r="J83" s="5" t="s">
        <v>24</v>
      </c>
      <c r="K83" s="5"/>
      <c r="L83" s="5"/>
      <c r="M83" s="5"/>
      <c r="N83" s="5"/>
      <c r="O83" s="5"/>
    </row>
    <row r="84" spans="5:15">
      <c r="E84" s="5" t="s">
        <v>130</v>
      </c>
      <c r="F84" s="5"/>
      <c r="G84" s="5"/>
      <c r="H84" s="5">
        <f>57.5*1.37</f>
        <v>78.775000000000006</v>
      </c>
      <c r="I84" s="5"/>
      <c r="J84" s="5" t="s">
        <v>131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24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131</v>
      </c>
      <c r="K86" s="5"/>
      <c r="L86" s="5"/>
      <c r="M86" s="5"/>
      <c r="N86" s="5"/>
      <c r="O86" s="5"/>
    </row>
    <row r="87" spans="5:15">
      <c r="E87" s="5" t="s">
        <v>132</v>
      </c>
      <c r="F87" s="5"/>
      <c r="G87" s="5"/>
      <c r="H87" s="5">
        <f>1.37*2.5</f>
        <v>3.4249999999999998</v>
      </c>
      <c r="I87" s="5"/>
      <c r="J87" s="5" t="s">
        <v>131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131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131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Trade_Parameters</vt:lpstr>
      <vt:lpstr>NOTAPPLIEDattach_electricity</vt:lpstr>
      <vt:lpstr>attach_source_NG2020</vt:lpstr>
      <vt:lpstr>attach_source_OIL2020</vt:lpstr>
      <vt:lpstr>nouseTrade_Param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2025-02-18T23:13:06Z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