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<sst xmlns="http://schemas.openxmlformats.org/spreadsheetml/2006/main" count="226" uniqueCount="78">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</sst>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sz val="9"/>
      <name val="Times New Roman"/>
      <charset val="0"/>
    </font>
    <font>
      <b/>
      <sz val="8"/>
      <name val="Tahoma"/>
      <charset val="134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7" fillId="6" borderId="0" xfId="0" applyFont="1" applyFill="1"/>
    <xf numFmtId="0" fontId="0" fillId="6" borderId="0" xfId="0" applyFill="1"/>
    <xf numFmtId="0" fontId="0" fillId="0" borderId="0" xfId="0" applyFill="1" applyBorder="1"/>
    <xf numFmtId="0" fontId="10" fillId="0" borderId="0" xfId="0" applyFont="1" applyFill="1" applyBorder="1" applyAlignment="1"/>
    <xf numFmtId="0" fontId="9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tabSelected="1" zoomScale="60" zoomScaleNormal="60" workbookViewId="0">
      <selection activeCell="L12" sqref="L12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1" t="s">
        <v>0</v>
      </c>
      <c r="B3" s="2"/>
      <c r="C3" s="2"/>
      <c r="D3" s="2"/>
      <c r="E3" s="2"/>
      <c r="F3" s="3"/>
    </row>
    <row r="4" ht="15.25" spans="1:22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7" t="s">
        <v>7</v>
      </c>
      <c r="Q4" s="1"/>
      <c r="R4" s="2"/>
      <c r="S4" s="2"/>
      <c r="T4" s="2"/>
      <c r="U4" s="2"/>
      <c r="V4" s="3"/>
    </row>
    <row r="5" ht="15.25" spans="1:22">
      <c r="A5" s="2"/>
      <c r="B5" s="2"/>
      <c r="C5" s="8" t="s">
        <v>8</v>
      </c>
      <c r="D5" s="2">
        <v>2050</v>
      </c>
      <c r="E5" s="2" t="s">
        <v>9</v>
      </c>
      <c r="F5" s="9" t="s">
        <v>10</v>
      </c>
      <c r="G5" s="10" t="s">
        <v>11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12</v>
      </c>
      <c r="Q5" s="4"/>
      <c r="R5" s="4"/>
      <c r="S5" s="4"/>
      <c r="T5" s="4"/>
      <c r="U5" s="5"/>
      <c r="V5" s="6"/>
    </row>
    <row r="6" spans="1:12">
      <c r="A6" s="2"/>
      <c r="B6" s="2"/>
      <c r="C6" s="8" t="s">
        <v>13</v>
      </c>
      <c r="D6" s="2">
        <v>2050</v>
      </c>
      <c r="E6" s="2" t="str">
        <f>E5</f>
        <v>*0.688889</v>
      </c>
      <c r="F6" s="9" t="s">
        <v>14</v>
      </c>
      <c r="G6" s="10" t="s">
        <v>11</v>
      </c>
      <c r="K6" s="2">
        <f>2100/1.229</f>
        <v>1708.70626525631</v>
      </c>
      <c r="L6" s="2" t="e">
        <f>#REF!</f>
        <v>#REF!</v>
      </c>
    </row>
    <row r="7" spans="1:12">
      <c r="A7" s="2"/>
      <c r="B7" s="2"/>
      <c r="C7" s="8" t="s">
        <v>13</v>
      </c>
      <c r="D7" s="2">
        <v>2050</v>
      </c>
      <c r="E7" s="2" t="str">
        <f t="shared" ref="E7:E16" si="0">E6</f>
        <v>*0.688889</v>
      </c>
      <c r="F7" s="9" t="s">
        <v>15</v>
      </c>
      <c r="G7" s="10" t="s">
        <v>11</v>
      </c>
      <c r="K7" s="2">
        <f>K6</f>
        <v>1708.70626525631</v>
      </c>
      <c r="L7" s="2" t="e">
        <f>#REF!</f>
        <v>#REF!</v>
      </c>
    </row>
    <row r="8" spans="1:12">
      <c r="A8" s="2"/>
      <c r="B8" s="2"/>
      <c r="C8" s="11" t="s">
        <v>8</v>
      </c>
      <c r="D8" s="2">
        <v>2050</v>
      </c>
      <c r="E8" s="2" t="str">
        <f t="shared" si="0"/>
        <v>*0.688889</v>
      </c>
      <c r="F8" s="12" t="s">
        <v>16</v>
      </c>
      <c r="G8" s="10" t="s">
        <v>11</v>
      </c>
      <c r="L8" s="2"/>
    </row>
    <row r="9" spans="1:7">
      <c r="A9" s="2"/>
      <c r="B9" s="2"/>
      <c r="C9" s="11" t="s">
        <v>8</v>
      </c>
      <c r="D9" s="2">
        <v>2050</v>
      </c>
      <c r="E9" s="2" t="str">
        <f t="shared" si="0"/>
        <v>*0.688889</v>
      </c>
      <c r="F9" s="12" t="s">
        <v>17</v>
      </c>
      <c r="G9" s="10" t="s">
        <v>11</v>
      </c>
    </row>
    <row r="10" spans="1:7">
      <c r="A10" s="2"/>
      <c r="B10" s="2"/>
      <c r="C10" s="11" t="s">
        <v>8</v>
      </c>
      <c r="D10" s="2">
        <v>2050</v>
      </c>
      <c r="E10" s="2" t="str">
        <f t="shared" si="0"/>
        <v>*0.688889</v>
      </c>
      <c r="F10" s="12" t="s">
        <v>18</v>
      </c>
      <c r="G10" s="10" t="s">
        <v>11</v>
      </c>
    </row>
    <row r="11" spans="1:7">
      <c r="A11" s="2"/>
      <c r="B11" s="2"/>
      <c r="C11" s="11" t="s">
        <v>8</v>
      </c>
      <c r="D11" s="2">
        <v>2050</v>
      </c>
      <c r="E11" s="2" t="str">
        <f t="shared" si="0"/>
        <v>*0.688889</v>
      </c>
      <c r="F11" s="13" t="s">
        <v>19</v>
      </c>
      <c r="G11" s="10" t="s">
        <v>11</v>
      </c>
    </row>
    <row r="12" spans="1:7">
      <c r="A12" s="2"/>
      <c r="B12" s="2"/>
      <c r="C12" s="11" t="s">
        <v>8</v>
      </c>
      <c r="D12" s="2">
        <v>2050</v>
      </c>
      <c r="E12" s="2" t="str">
        <f t="shared" si="0"/>
        <v>*0.688889</v>
      </c>
      <c r="F12" s="13" t="s">
        <v>20</v>
      </c>
      <c r="G12" s="10" t="s">
        <v>11</v>
      </c>
    </row>
    <row r="13" spans="1:7">
      <c r="A13" s="2"/>
      <c r="B13" s="2"/>
      <c r="C13" s="11" t="s">
        <v>8</v>
      </c>
      <c r="D13" s="2">
        <v>2050</v>
      </c>
      <c r="E13" s="2" t="str">
        <f t="shared" si="0"/>
        <v>*0.688889</v>
      </c>
      <c r="F13" s="13" t="s">
        <v>21</v>
      </c>
      <c r="G13" s="10" t="s">
        <v>11</v>
      </c>
    </row>
    <row r="14" spans="1:7">
      <c r="A14" s="2"/>
      <c r="B14" s="2"/>
      <c r="C14" s="11" t="s">
        <v>8</v>
      </c>
      <c r="D14" s="2">
        <v>2050</v>
      </c>
      <c r="E14" s="2" t="str">
        <f t="shared" si="0"/>
        <v>*0.688889</v>
      </c>
      <c r="F14" s="13" t="s">
        <v>22</v>
      </c>
      <c r="G14" s="10" t="s">
        <v>11</v>
      </c>
    </row>
    <row r="15" spans="3:7">
      <c r="C15" s="11" t="s">
        <v>8</v>
      </c>
      <c r="D15" s="2">
        <v>2050</v>
      </c>
      <c r="E15" s="2" t="str">
        <f t="shared" si="0"/>
        <v>*0.688889</v>
      </c>
      <c r="F15" s="13" t="s">
        <v>23</v>
      </c>
      <c r="G15" s="10" t="s">
        <v>11</v>
      </c>
    </row>
    <row r="16" spans="3:7">
      <c r="C16" s="11" t="s">
        <v>8</v>
      </c>
      <c r="D16" s="2">
        <v>2050</v>
      </c>
      <c r="E16" s="2" t="str">
        <f t="shared" si="0"/>
        <v>*0.688889</v>
      </c>
      <c r="F16" s="13" t="s">
        <v>24</v>
      </c>
      <c r="G16" s="10" t="s">
        <v>11</v>
      </c>
    </row>
    <row r="17" spans="3:10">
      <c r="C17" s="8" t="s">
        <v>8</v>
      </c>
      <c r="D17" s="2">
        <v>2030</v>
      </c>
      <c r="E17" s="2" t="s">
        <v>25</v>
      </c>
      <c r="F17" s="9" t="s">
        <v>10</v>
      </c>
      <c r="G17" s="10" t="s">
        <v>11</v>
      </c>
      <c r="J17">
        <f>70/95</f>
        <v>0.736842105263158</v>
      </c>
    </row>
    <row r="18" spans="3:7">
      <c r="C18" s="8" t="s">
        <v>13</v>
      </c>
      <c r="D18" s="2">
        <v>2030</v>
      </c>
      <c r="E18" s="2" t="str">
        <f t="shared" ref="E18:E28" si="1">E17</f>
        <v>*0.736842</v>
      </c>
      <c r="F18" s="9" t="s">
        <v>14</v>
      </c>
      <c r="G18" s="10" t="s">
        <v>11</v>
      </c>
    </row>
    <row r="19" spans="3:7">
      <c r="C19" s="8" t="s">
        <v>13</v>
      </c>
      <c r="D19" s="2">
        <v>2030</v>
      </c>
      <c r="E19" s="2" t="str">
        <f t="shared" si="1"/>
        <v>*0.736842</v>
      </c>
      <c r="F19" s="9" t="s">
        <v>15</v>
      </c>
      <c r="G19" s="10" t="s">
        <v>11</v>
      </c>
    </row>
    <row r="20" spans="3:7">
      <c r="C20" s="11" t="s">
        <v>8</v>
      </c>
      <c r="D20" s="2">
        <v>2030</v>
      </c>
      <c r="E20" s="2" t="str">
        <f t="shared" si="1"/>
        <v>*0.736842</v>
      </c>
      <c r="F20" s="12" t="s">
        <v>16</v>
      </c>
      <c r="G20" s="10" t="s">
        <v>11</v>
      </c>
    </row>
    <row r="21" spans="3:7">
      <c r="C21" s="11" t="s">
        <v>8</v>
      </c>
      <c r="D21" s="2">
        <v>2030</v>
      </c>
      <c r="E21" s="2" t="str">
        <f t="shared" si="1"/>
        <v>*0.736842</v>
      </c>
      <c r="F21" s="12" t="s">
        <v>17</v>
      </c>
      <c r="G21" s="10" t="s">
        <v>11</v>
      </c>
    </row>
    <row r="22" spans="3:7">
      <c r="C22" s="11" t="s">
        <v>8</v>
      </c>
      <c r="D22" s="2">
        <v>2030</v>
      </c>
      <c r="E22" s="2" t="str">
        <f t="shared" si="1"/>
        <v>*0.736842</v>
      </c>
      <c r="F22" s="12" t="s">
        <v>18</v>
      </c>
      <c r="G22" s="10" t="s">
        <v>11</v>
      </c>
    </row>
    <row r="23" spans="3:7">
      <c r="C23" s="11" t="s">
        <v>8</v>
      </c>
      <c r="D23" s="2">
        <v>2030</v>
      </c>
      <c r="E23" s="2" t="str">
        <f t="shared" si="1"/>
        <v>*0.736842</v>
      </c>
      <c r="F23" s="13" t="s">
        <v>19</v>
      </c>
      <c r="G23" s="10" t="s">
        <v>11</v>
      </c>
    </row>
    <row r="24" spans="3:7">
      <c r="C24" s="11" t="s">
        <v>8</v>
      </c>
      <c r="D24" s="2">
        <v>2030</v>
      </c>
      <c r="E24" s="2" t="str">
        <f t="shared" si="1"/>
        <v>*0.736842</v>
      </c>
      <c r="F24" s="13" t="s">
        <v>20</v>
      </c>
      <c r="G24" s="10" t="s">
        <v>11</v>
      </c>
    </row>
    <row r="25" spans="3:7">
      <c r="C25" s="11" t="s">
        <v>8</v>
      </c>
      <c r="D25" s="2">
        <v>2030</v>
      </c>
      <c r="E25" s="2" t="str">
        <f t="shared" si="1"/>
        <v>*0.736842</v>
      </c>
      <c r="F25" s="13" t="s">
        <v>21</v>
      </c>
      <c r="G25" s="10" t="s">
        <v>11</v>
      </c>
    </row>
    <row r="26" spans="3:7">
      <c r="C26" s="11" t="s">
        <v>8</v>
      </c>
      <c r="D26" s="2">
        <v>2030</v>
      </c>
      <c r="E26" s="2" t="str">
        <f t="shared" si="1"/>
        <v>*0.736842</v>
      </c>
      <c r="F26" s="13" t="s">
        <v>22</v>
      </c>
      <c r="G26" s="10" t="s">
        <v>11</v>
      </c>
    </row>
    <row r="27" spans="3:7">
      <c r="C27" s="11" t="s">
        <v>8</v>
      </c>
      <c r="D27" s="2">
        <v>2030</v>
      </c>
      <c r="E27" s="2" t="str">
        <f t="shared" si="1"/>
        <v>*0.736842</v>
      </c>
      <c r="F27" s="13" t="s">
        <v>23</v>
      </c>
      <c r="G27" s="10" t="s">
        <v>11</v>
      </c>
    </row>
    <row r="28" spans="3:7">
      <c r="C28" s="11" t="s">
        <v>8</v>
      </c>
      <c r="D28" s="2">
        <v>2030</v>
      </c>
      <c r="E28" s="2" t="str">
        <f t="shared" si="1"/>
        <v>*0.736842</v>
      </c>
      <c r="F28" s="13" t="s">
        <v>24</v>
      </c>
      <c r="G28" s="10" t="s">
        <v>11</v>
      </c>
    </row>
    <row r="29" spans="1:10">
      <c r="A29" s="2"/>
      <c r="B29" s="2"/>
      <c r="C29" s="11" t="s">
        <v>8</v>
      </c>
      <c r="D29" s="2">
        <v>2050</v>
      </c>
      <c r="E29" s="2" t="s">
        <v>26</v>
      </c>
      <c r="F29" s="12" t="s">
        <v>27</v>
      </c>
      <c r="G29" s="14" t="s">
        <v>28</v>
      </c>
      <c r="J29">
        <f>23/25</f>
        <v>0.92</v>
      </c>
    </row>
    <row r="30" spans="1:10">
      <c r="A30" s="2"/>
      <c r="B30" s="2"/>
      <c r="C30" s="11" t="s">
        <v>8</v>
      </c>
      <c r="D30" s="2">
        <v>2035</v>
      </c>
      <c r="E30" s="2" t="s">
        <v>29</v>
      </c>
      <c r="F30" s="12" t="s">
        <v>27</v>
      </c>
      <c r="G30" s="14" t="str">
        <f t="shared" ref="G30:G32" si="2">G29</f>
        <v>23_TECHS_CCUS</v>
      </c>
      <c r="J30">
        <f>330/350</f>
        <v>0.942857142857143</v>
      </c>
    </row>
    <row r="31" spans="2:7">
      <c r="B31" s="2"/>
      <c r="C31" s="11" t="s">
        <v>8</v>
      </c>
      <c r="D31" s="2">
        <v>2050</v>
      </c>
      <c r="E31" s="2" t="s">
        <v>30</v>
      </c>
      <c r="F31" s="12" t="s">
        <v>31</v>
      </c>
      <c r="G31" s="14" t="str">
        <f t="shared" si="2"/>
        <v>23_TECHS_CCUS</v>
      </c>
    </row>
    <row r="32" ht="15.25" spans="2:7">
      <c r="B32" s="2"/>
      <c r="C32" s="11" t="s">
        <v>8</v>
      </c>
      <c r="D32" s="2">
        <v>2030</v>
      </c>
      <c r="E32" s="2" t="s">
        <v>30</v>
      </c>
      <c r="F32" s="12" t="s">
        <v>31</v>
      </c>
      <c r="G32" s="14" t="str">
        <f t="shared" si="2"/>
        <v>23_TECHS_CCUS</v>
      </c>
    </row>
    <row r="33" ht="23.75" spans="1:10">
      <c r="A33" s="2"/>
      <c r="B33" s="2"/>
      <c r="C33" t="s">
        <v>8</v>
      </c>
      <c r="D33">
        <v>2050</v>
      </c>
      <c r="E33" s="2" t="s">
        <v>32</v>
      </c>
      <c r="F33" s="15" t="s">
        <v>33</v>
      </c>
      <c r="G33" s="16" t="s">
        <v>34</v>
      </c>
      <c r="J33">
        <f>38/90</f>
        <v>0.422222222222222</v>
      </c>
    </row>
    <row r="34" spans="1:7">
      <c r="A34" s="2"/>
      <c r="B34" s="2"/>
      <c r="C34" t="s">
        <v>8</v>
      </c>
      <c r="D34">
        <v>2050</v>
      </c>
      <c r="E34" s="2" t="str">
        <f>E33</f>
        <v>*0.422222</v>
      </c>
      <c r="F34" s="17" t="s">
        <v>35</v>
      </c>
      <c r="G34" t="str">
        <f>G33</f>
        <v>11_TECHS_Power</v>
      </c>
    </row>
    <row r="35" spans="1:5">
      <c r="A35" s="2"/>
      <c r="B35" s="2"/>
      <c r="C35" t="s">
        <v>13</v>
      </c>
      <c r="E35" s="2" t="str">
        <f t="shared" ref="E35:E45" si="3">E34</f>
        <v>*0.422222</v>
      </c>
    </row>
    <row r="36" spans="1:5">
      <c r="A36" s="2"/>
      <c r="B36" s="2"/>
      <c r="C36" t="s">
        <v>13</v>
      </c>
      <c r="E36" s="2" t="str">
        <f t="shared" si="3"/>
        <v>*0.422222</v>
      </c>
    </row>
    <row r="37" spans="1:5">
      <c r="A37" s="2"/>
      <c r="B37" s="2"/>
      <c r="C37" t="s">
        <v>13</v>
      </c>
      <c r="E37" s="2" t="str">
        <f t="shared" si="3"/>
        <v>*0.422222</v>
      </c>
    </row>
    <row r="38" spans="1:5">
      <c r="A38" s="2"/>
      <c r="B38" s="2"/>
      <c r="C38" t="s">
        <v>13</v>
      </c>
      <c r="E38" s="2" t="str">
        <f t="shared" si="3"/>
        <v>*0.422222</v>
      </c>
    </row>
    <row r="39" spans="1:5">
      <c r="A39" s="2"/>
      <c r="B39" s="2"/>
      <c r="C39" t="s">
        <v>13</v>
      </c>
      <c r="E39" s="2" t="str">
        <f t="shared" si="3"/>
        <v>*0.422222</v>
      </c>
    </row>
    <row r="40" spans="1:5">
      <c r="A40" s="2"/>
      <c r="B40" s="2"/>
      <c r="C40" t="s">
        <v>13</v>
      </c>
      <c r="E40" s="2" t="str">
        <f t="shared" si="3"/>
        <v>*0.422222</v>
      </c>
    </row>
    <row r="41" spans="1:5">
      <c r="A41" s="2"/>
      <c r="B41" s="2"/>
      <c r="C41" t="s">
        <v>13</v>
      </c>
      <c r="E41" s="2" t="str">
        <f t="shared" si="3"/>
        <v>*0.422222</v>
      </c>
    </row>
    <row r="42" spans="1:5">
      <c r="A42" s="2"/>
      <c r="B42" s="2"/>
      <c r="C42" t="s">
        <v>13</v>
      </c>
      <c r="E42" s="2" t="str">
        <f t="shared" si="3"/>
        <v>*0.422222</v>
      </c>
    </row>
    <row r="43" spans="3:5">
      <c r="C43" t="s">
        <v>13</v>
      </c>
      <c r="E43" s="2" t="str">
        <f t="shared" si="3"/>
        <v>*0.422222</v>
      </c>
    </row>
    <row r="44" spans="3:5">
      <c r="C44" t="s">
        <v>13</v>
      </c>
      <c r="E44" s="2" t="str">
        <f t="shared" si="3"/>
        <v>*0.422222</v>
      </c>
    </row>
    <row r="45" spans="3:5">
      <c r="C45" t="s">
        <v>13</v>
      </c>
      <c r="E45" s="2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2"/>
      <c r="B51" s="2"/>
      <c r="C51" t="s">
        <v>8</v>
      </c>
      <c r="D51">
        <v>2030</v>
      </c>
      <c r="E51" s="2" t="s">
        <v>38</v>
      </c>
      <c r="F51" s="15" t="s">
        <v>33</v>
      </c>
      <c r="G51" t="str">
        <f>G47</f>
        <v>11_TECHS_Power</v>
      </c>
      <c r="J51">
        <f>56.43/95</f>
        <v>0.594</v>
      </c>
    </row>
    <row r="52" spans="1:10">
      <c r="A52" s="2"/>
      <c r="B52" s="2"/>
      <c r="C52" t="s">
        <v>8</v>
      </c>
      <c r="D52">
        <v>2030</v>
      </c>
      <c r="E52" s="2" t="str">
        <f>E51</f>
        <v>*0.594</v>
      </c>
      <c r="F52" s="17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2"/>
      <c r="C53" s="11" t="s">
        <v>8</v>
      </c>
      <c r="D53" s="2">
        <v>2030</v>
      </c>
      <c r="E53" s="2" t="s">
        <v>39</v>
      </c>
      <c r="F53" s="17" t="s">
        <v>40</v>
      </c>
      <c r="G53" t="s">
        <v>41</v>
      </c>
      <c r="K53">
        <f>0.82/0.95</f>
        <v>0.863157894736842</v>
      </c>
      <c r="O53" s="18" t="s">
        <v>42</v>
      </c>
    </row>
    <row r="54" spans="2:15">
      <c r="B54" s="2"/>
      <c r="C54" s="11" t="s">
        <v>8</v>
      </c>
      <c r="D54" s="2">
        <v>2050</v>
      </c>
      <c r="E54" s="2" t="s">
        <v>43</v>
      </c>
      <c r="F54" s="17" t="s">
        <v>40</v>
      </c>
      <c r="G54" t="str">
        <f t="shared" si="4"/>
        <v>15_TECHS_HYDROGEN</v>
      </c>
      <c r="K54">
        <f>0.75/0.9</f>
        <v>0.833333333333333</v>
      </c>
      <c r="O54" s="18"/>
    </row>
    <row r="55" spans="2:15">
      <c r="B55" s="2"/>
      <c r="C55" s="11" t="s">
        <v>8</v>
      </c>
      <c r="D55" s="2">
        <v>2030</v>
      </c>
      <c r="E55" s="2" t="s">
        <v>44</v>
      </c>
      <c r="F55" s="17" t="s">
        <v>45</v>
      </c>
      <c r="G55" t="str">
        <f t="shared" si="4"/>
        <v>15_TECHS_HYDROGEN</v>
      </c>
      <c r="K55">
        <f>0.75/0.95</f>
        <v>0.789473684210526</v>
      </c>
      <c r="O55" s="18" t="s">
        <v>46</v>
      </c>
    </row>
    <row r="56" spans="2:15">
      <c r="B56" s="2"/>
      <c r="C56" s="11" t="s">
        <v>8</v>
      </c>
      <c r="D56" s="2">
        <v>2050</v>
      </c>
      <c r="E56" s="2" t="s">
        <v>47</v>
      </c>
      <c r="F56" s="17" t="s">
        <v>45</v>
      </c>
      <c r="G56" t="str">
        <f t="shared" si="4"/>
        <v>15_TECHS_HYDROGEN</v>
      </c>
      <c r="K56">
        <f>0.6/0.9</f>
        <v>0.666666666666667</v>
      </c>
      <c r="O56" s="18"/>
    </row>
    <row r="57" spans="2:15">
      <c r="B57" s="2"/>
      <c r="C57" s="11" t="s">
        <v>8</v>
      </c>
      <c r="D57" s="2">
        <v>2030</v>
      </c>
      <c r="E57" s="2" t="str">
        <f>E55</f>
        <v>*0.78947368</v>
      </c>
      <c r="F57" s="17" t="s">
        <v>48</v>
      </c>
      <c r="G57" t="str">
        <f t="shared" si="4"/>
        <v>15_TECHS_HYDROGEN</v>
      </c>
      <c r="O57" s="19" t="s">
        <v>49</v>
      </c>
    </row>
    <row r="58" spans="2:15">
      <c r="B58" s="2"/>
      <c r="C58" s="11" t="s">
        <v>8</v>
      </c>
      <c r="D58" s="2">
        <v>2050</v>
      </c>
      <c r="E58" s="2" t="str">
        <f>E56</f>
        <v>*0.66666667</v>
      </c>
      <c r="F58" s="17" t="s">
        <v>48</v>
      </c>
      <c r="G58" t="str">
        <f t="shared" si="4"/>
        <v>15_TECHS_HYDROGEN</v>
      </c>
      <c r="O58" s="19"/>
    </row>
    <row r="59" spans="2:15">
      <c r="B59" s="2"/>
      <c r="C59" s="11" t="s">
        <v>8</v>
      </c>
      <c r="D59" s="2">
        <v>2030</v>
      </c>
      <c r="E59" s="2" t="s">
        <v>50</v>
      </c>
      <c r="F59" s="17" t="s">
        <v>51</v>
      </c>
      <c r="G59" t="str">
        <f t="shared" si="4"/>
        <v>15_TECHS_HYDROGEN</v>
      </c>
      <c r="K59">
        <f>0.2/0.95</f>
        <v>0.210526315789474</v>
      </c>
      <c r="O59" s="20" t="s">
        <v>52</v>
      </c>
    </row>
    <row r="60" spans="2:15">
      <c r="B60" s="2"/>
      <c r="C60" s="11" t="s">
        <v>8</v>
      </c>
      <c r="D60" s="2">
        <v>2050</v>
      </c>
      <c r="E60" s="2" t="s">
        <v>53</v>
      </c>
      <c r="F60" s="17" t="s">
        <v>51</v>
      </c>
      <c r="G60" t="str">
        <f t="shared" si="4"/>
        <v>15_TECHS_HYDROGEN</v>
      </c>
      <c r="K60">
        <f>0.16/0.9</f>
        <v>0.177777777777778</v>
      </c>
      <c r="O60" s="20"/>
    </row>
    <row r="61" spans="3:5">
      <c r="C61" t="s">
        <v>13</v>
      </c>
      <c r="E61" s="2" t="str">
        <f>E60</f>
        <v>*0.17777778</v>
      </c>
    </row>
    <row r="62" spans="3:5">
      <c r="C62" t="s">
        <v>13</v>
      </c>
      <c r="E62" s="2" t="str">
        <f>E61</f>
        <v>*0.17777778</v>
      </c>
    </row>
    <row r="63" spans="3:5">
      <c r="C63" t="s">
        <v>13</v>
      </c>
      <c r="E63" s="2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1" t="s">
        <v>8</v>
      </c>
      <c r="D67" s="2">
        <v>2030</v>
      </c>
      <c r="E67" s="2" t="s">
        <v>55</v>
      </c>
      <c r="F67" s="17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1" t="s">
        <v>8</v>
      </c>
      <c r="D68" s="2">
        <v>2050</v>
      </c>
      <c r="E68" s="2" t="s">
        <v>57</v>
      </c>
      <c r="F68" s="17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2"/>
      <c r="C69" t="s">
        <v>13</v>
      </c>
      <c r="D69" s="2"/>
      <c r="E69" s="2"/>
      <c r="F69" s="21"/>
      <c r="O69" s="2"/>
    </row>
    <row r="70" spans="2:15">
      <c r="B70" s="2"/>
      <c r="C70" t="s">
        <v>13</v>
      </c>
      <c r="D70" s="2"/>
      <c r="E70" s="2"/>
      <c r="F70" s="21"/>
      <c r="O70" s="2"/>
    </row>
    <row r="71" spans="2:15">
      <c r="B71" s="2"/>
      <c r="C71" s="11" t="s">
        <v>8</v>
      </c>
      <c r="D71" s="2">
        <v>2030</v>
      </c>
      <c r="E71" s="2" t="s">
        <v>58</v>
      </c>
      <c r="F71" s="17" t="s">
        <v>59</v>
      </c>
      <c r="G71" s="10" t="s">
        <v>60</v>
      </c>
      <c r="L71">
        <f>98.054/90.56</f>
        <v>1.08275176678445</v>
      </c>
      <c r="O71" s="2"/>
    </row>
    <row r="72" spans="2:15">
      <c r="B72" s="2"/>
      <c r="C72" s="11" t="s">
        <v>8</v>
      </c>
      <c r="D72" s="2">
        <v>2030</v>
      </c>
      <c r="E72" s="2" t="str">
        <f t="shared" ref="E70:E78" si="6">E71</f>
        <v>*1.08275</v>
      </c>
      <c r="F72" s="17" t="s">
        <v>61</v>
      </c>
      <c r="G72" t="str">
        <f t="shared" si="5"/>
        <v>14_TECHS_STORAGE</v>
      </c>
      <c r="L72">
        <f>790/1400</f>
        <v>0.564285714285714</v>
      </c>
      <c r="O72" s="2"/>
    </row>
    <row r="73" spans="2:15">
      <c r="B73" s="2"/>
      <c r="C73" s="11" t="s">
        <v>8</v>
      </c>
      <c r="D73" s="2">
        <v>2030</v>
      </c>
      <c r="E73" s="2" t="str">
        <f t="shared" si="6"/>
        <v>*1.08275</v>
      </c>
      <c r="F73" s="17" t="s">
        <v>62</v>
      </c>
      <c r="G73" t="str">
        <f t="shared" si="5"/>
        <v>14_TECHS_STORAGE</v>
      </c>
      <c r="O73" s="2"/>
    </row>
    <row r="74" spans="2:15">
      <c r="B74" s="2"/>
      <c r="C74" s="11" t="s">
        <v>13</v>
      </c>
      <c r="D74" s="2"/>
      <c r="E74" s="2"/>
      <c r="F74" s="21"/>
      <c r="O74" s="2"/>
    </row>
    <row r="75" spans="2:15">
      <c r="B75" s="2"/>
      <c r="C75" s="11" t="s">
        <v>13</v>
      </c>
      <c r="D75" s="2"/>
      <c r="E75" s="2"/>
      <c r="F75" s="21"/>
      <c r="O75" s="2"/>
    </row>
    <row r="76" spans="2:15">
      <c r="B76" s="2"/>
      <c r="C76" s="11" t="s">
        <v>8</v>
      </c>
      <c r="D76" s="2">
        <v>2050</v>
      </c>
      <c r="E76" s="2" t="s">
        <v>30</v>
      </c>
      <c r="F76" s="17" t="s">
        <v>59</v>
      </c>
      <c r="G76" t="str">
        <f>G73</f>
        <v>14_TECHS_STORAGE</v>
      </c>
      <c r="O76" s="2"/>
    </row>
    <row r="77" spans="2:15">
      <c r="B77" s="2"/>
      <c r="C77" s="11" t="s">
        <v>8</v>
      </c>
      <c r="D77" s="2">
        <v>2050</v>
      </c>
      <c r="E77" s="2" t="str">
        <f t="shared" si="6"/>
        <v>*1</v>
      </c>
      <c r="F77" s="17" t="s">
        <v>61</v>
      </c>
      <c r="G77" t="str">
        <f t="shared" ref="G77:G80" si="7">G76</f>
        <v>14_TECHS_STORAGE</v>
      </c>
      <c r="O77" s="2"/>
    </row>
    <row r="78" spans="2:15">
      <c r="B78" s="2"/>
      <c r="C78" s="11" t="s">
        <v>8</v>
      </c>
      <c r="D78" s="2">
        <v>2050</v>
      </c>
      <c r="E78" s="2" t="str">
        <f t="shared" si="6"/>
        <v>*1</v>
      </c>
      <c r="F78" s="17" t="s">
        <v>62</v>
      </c>
      <c r="G78" t="str">
        <f t="shared" si="7"/>
        <v>14_TECHS_STORAGE</v>
      </c>
      <c r="O78" s="2"/>
    </row>
    <row r="79" spans="3:15">
      <c r="C79" s="22" t="s">
        <v>8</v>
      </c>
      <c r="D79" s="23">
        <v>2050</v>
      </c>
      <c r="E79" t="s">
        <v>63</v>
      </c>
      <c r="F79" t="s">
        <v>64</v>
      </c>
      <c r="G79" s="10" t="s">
        <v>11</v>
      </c>
      <c r="O79" s="29" t="s">
        <v>65</v>
      </c>
    </row>
    <row r="80" spans="3:15">
      <c r="C80" s="22" t="s">
        <v>8</v>
      </c>
      <c r="D80" s="23">
        <v>2030</v>
      </c>
      <c r="E80" t="s">
        <v>66</v>
      </c>
      <c r="F80" t="s">
        <v>64</v>
      </c>
      <c r="G80" t="str">
        <f t="shared" si="7"/>
        <v>NewTechForOtherSec</v>
      </c>
      <c r="O80" s="29"/>
    </row>
    <row r="81" spans="3:15">
      <c r="C81" s="22" t="s">
        <v>67</v>
      </c>
      <c r="D81" s="23">
        <v>2050</v>
      </c>
      <c r="E81" s="24">
        <v>1</v>
      </c>
      <c r="F81" t="s">
        <v>68</v>
      </c>
      <c r="G81" s="25" t="s">
        <v>11</v>
      </c>
      <c r="I81" s="27"/>
      <c r="J81" s="27"/>
      <c r="O81" s="29" t="s">
        <v>69</v>
      </c>
    </row>
    <row r="82" spans="3:15">
      <c r="C82" s="22" t="s">
        <v>67</v>
      </c>
      <c r="D82" s="23">
        <v>2050</v>
      </c>
      <c r="E82" s="24" t="s">
        <v>70</v>
      </c>
      <c r="F82" t="s">
        <v>71</v>
      </c>
      <c r="G82" s="26" t="str">
        <f t="shared" ref="G82:G86" si="8">G81</f>
        <v>NewTechForOtherSec</v>
      </c>
      <c r="I82" s="27"/>
      <c r="J82" s="27"/>
      <c r="O82" s="29"/>
    </row>
    <row r="83" spans="3:10">
      <c r="C83" s="11" t="s">
        <v>72</v>
      </c>
      <c r="D83" s="2">
        <v>2050</v>
      </c>
      <c r="E83" s="2" t="s">
        <v>26</v>
      </c>
      <c r="F83" s="12" t="s">
        <v>27</v>
      </c>
      <c r="G83" s="10" t="s">
        <v>28</v>
      </c>
      <c r="J83">
        <f>23/25</f>
        <v>0.92</v>
      </c>
    </row>
    <row r="84" spans="3:10">
      <c r="C84" s="11" t="s">
        <v>72</v>
      </c>
      <c r="D84" s="2">
        <v>2035</v>
      </c>
      <c r="E84" s="2" t="s">
        <v>29</v>
      </c>
      <c r="F84" s="12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1" t="s">
        <v>73</v>
      </c>
      <c r="D85" s="2">
        <v>2050</v>
      </c>
      <c r="E85" s="2" t="s">
        <v>26</v>
      </c>
      <c r="F85" s="12" t="s">
        <v>27</v>
      </c>
      <c r="G85" t="str">
        <f t="shared" si="8"/>
        <v>23_TECHS_CCUS</v>
      </c>
      <c r="J85">
        <f>23/25</f>
        <v>0.92</v>
      </c>
    </row>
    <row r="86" ht="15.25" spans="3:10">
      <c r="C86" s="11" t="s">
        <v>73</v>
      </c>
      <c r="D86" s="2">
        <v>2035</v>
      </c>
      <c r="E86" s="2" t="s">
        <v>29</v>
      </c>
      <c r="F86" s="12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1" t="s">
        <v>8</v>
      </c>
      <c r="D87" s="27">
        <v>2030</v>
      </c>
      <c r="E87" s="27" t="s">
        <v>74</v>
      </c>
      <c r="F87" s="28" t="s">
        <v>75</v>
      </c>
      <c r="G87" s="16" t="s">
        <v>34</v>
      </c>
      <c r="I87" s="27"/>
      <c r="J87" s="27">
        <f>(8348/9262)/0.95</f>
        <v>0.948754958006114</v>
      </c>
    </row>
    <row r="88" spans="3:10">
      <c r="C88" s="11" t="str">
        <f t="shared" ref="C88:G88" si="9">C87</f>
        <v>INVCOST</v>
      </c>
      <c r="D88" s="27">
        <v>2050</v>
      </c>
      <c r="E88" s="27" t="s">
        <v>76</v>
      </c>
      <c r="F88" s="27" t="str">
        <f t="shared" si="9"/>
        <v>ENCAN01</v>
      </c>
      <c r="G88" t="str">
        <f t="shared" si="9"/>
        <v>11_TECHS_Power</v>
      </c>
      <c r="I88" s="27"/>
      <c r="J88" s="27">
        <f>(6519/9262)/0.9</f>
        <v>0.782048513639963</v>
      </c>
    </row>
    <row r="89" spans="3:10">
      <c r="C89" s="11" t="s">
        <v>8</v>
      </c>
      <c r="D89" s="27">
        <v>2030</v>
      </c>
      <c r="E89" s="27" t="s">
        <v>74</v>
      </c>
      <c r="F89" s="28" t="s">
        <v>77</v>
      </c>
      <c r="G89" t="str">
        <f>G88</f>
        <v>11_TECHS_Power</v>
      </c>
      <c r="I89" s="27"/>
      <c r="J89" s="27"/>
    </row>
    <row r="90" spans="3:10">
      <c r="C90" s="11" t="str">
        <f>C89</f>
        <v>INVCOST</v>
      </c>
      <c r="D90" s="27">
        <v>2050</v>
      </c>
      <c r="E90" s="27" t="s">
        <v>76</v>
      </c>
      <c r="F90" s="28" t="s">
        <v>77</v>
      </c>
      <c r="G90" t="str">
        <f>G89</f>
        <v>11_TECHS_Power</v>
      </c>
      <c r="I90" s="27"/>
      <c r="J90" s="27"/>
    </row>
    <row r="91" spans="3:10">
      <c r="C91" s="27"/>
      <c r="D91" s="27"/>
      <c r="E91" s="27"/>
      <c r="F91" s="27"/>
      <c r="I91" s="27"/>
      <c r="J91" s="27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2025-02-04T14:51:31Z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