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7520" tabRatio="901"/>
  </bookViews>
  <sheets>
    <sheet name="AGR" sheetId="133" r:id="rId1"/>
    <sheet name="FuelTech" sheetId="135" r:id="rId2"/>
    <sheet name="Demands" sheetId="137" r:id="rId3"/>
    <sheet name="Emi" sheetId="136" r:id="rId4"/>
    <sheet name="DATA_SOURCE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<sst xmlns="http://schemas.openxmlformats.org/spreadsheetml/2006/main" count="1053" uniqueCount="169">
  <si>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</si>
  <si>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</si>
  <si>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</si>
  <si>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</si>
  <si>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</si>
  <si>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</si>
  <si>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</si>
  <si>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</si>
  <si>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DMD</t>
  </si>
  <si>
    <t>AGR_NON_MOT-Tech</t>
  </si>
  <si>
    <t>AGR Tech - Farming machine drives</t>
  </si>
  <si>
    <t>PJ</t>
  </si>
  <si>
    <t>PJa</t>
  </si>
  <si>
    <t>AGR_MOT-Tech</t>
  </si>
  <si>
    <t>AGR Tech - Lighting</t>
  </si>
  <si>
    <t>~FI_T: Share-I~UP</t>
  </si>
  <si>
    <t>~FI_T</t>
  </si>
  <si>
    <t>Comm-IN</t>
  </si>
  <si>
    <t>Comm-OUT</t>
  </si>
  <si>
    <t>AT</t>
  </si>
  <si>
    <t>QU</t>
  </si>
  <si>
    <t>ON</t>
  </si>
  <si>
    <t>MA</t>
  </si>
  <si>
    <t>SA</t>
  </si>
  <si>
    <t>AL</t>
  </si>
  <si>
    <t>BC</t>
  </si>
  <si>
    <t>Attribute</t>
  </si>
  <si>
    <t>AGR_NON_MOT</t>
  </si>
  <si>
    <t>EFF</t>
  </si>
  <si>
    <t>AGRELC</t>
  </si>
  <si>
    <t>AFA</t>
  </si>
  <si>
    <t>AGRGAS</t>
  </si>
  <si>
    <t>LIFE</t>
  </si>
  <si>
    <t>AGRLFO</t>
  </si>
  <si>
    <t>AGRKER</t>
  </si>
  <si>
    <t>AGRHFO</t>
  </si>
  <si>
    <t>AGRPROP</t>
  </si>
  <si>
    <t>AGR_MOT</t>
  </si>
  <si>
    <t>AGRGSL</t>
  </si>
  <si>
    <t>AGRDST</t>
  </si>
  <si>
    <t>FI_T: STOCK</t>
  </si>
  <si>
    <t>MULTIPLYING FACTOR FOR #12-18 rows</t>
  </si>
  <si>
    <t>DIVIDING FACTOR FOR #20-21 rows</t>
  </si>
  <si>
    <t>*There is no stock defined for agriculture demand, as referring to DEMO12</t>
  </si>
  <si>
    <t>~FI_T: Share-I~UP~2050</t>
  </si>
  <si>
    <t>Share-O~UP</t>
  </si>
  <si>
    <t>CAP2ACT</t>
  </si>
  <si>
    <t>DELETED FROM EU-TIMES</t>
  </si>
  <si>
    <t>AGROIL00</t>
  </si>
  <si>
    <t>OILHFO</t>
  </si>
  <si>
    <t>PRE</t>
  </si>
  <si>
    <t>AGRELC00</t>
  </si>
  <si>
    <t>Fuel Tech - Agriculture: ELC</t>
  </si>
  <si>
    <t>GW</t>
  </si>
  <si>
    <t>DAYNITE</t>
  </si>
  <si>
    <t>COA</t>
  </si>
  <si>
    <t>AGRGSL00</t>
  </si>
  <si>
    <t>AGRBIO00</t>
  </si>
  <si>
    <t>BIOWOO</t>
  </si>
  <si>
    <t>AGRBIO</t>
  </si>
  <si>
    <t>AGRDST00</t>
  </si>
  <si>
    <t>OILDST</t>
  </si>
  <si>
    <t>AGRKER00</t>
  </si>
  <si>
    <t>LPG</t>
  </si>
  <si>
    <t>AGRGAS00</t>
  </si>
  <si>
    <t>GASNAT</t>
  </si>
  <si>
    <t>AGRPROP00</t>
  </si>
  <si>
    <t>AGRGEO00</t>
  </si>
  <si>
    <t>RENGEO</t>
  </si>
  <si>
    <t>AGRGEO</t>
  </si>
  <si>
    <t>OILKER</t>
  </si>
  <si>
    <t>Fuel Tech - Agriculture: OIL</t>
  </si>
  <si>
    <t>AGRHET00</t>
  </si>
  <si>
    <t>HETHTH</t>
  </si>
  <si>
    <t>AGRHET</t>
  </si>
  <si>
    <t>OILLPG</t>
  </si>
  <si>
    <t>SEASON</t>
  </si>
  <si>
    <t>AGRSOL00</t>
  </si>
  <si>
    <t>RENSOL</t>
  </si>
  <si>
    <t>AGRSOL</t>
  </si>
  <si>
    <t>OILGSL</t>
  </si>
  <si>
    <t>ELC</t>
  </si>
  <si>
    <t>CommName</t>
  </si>
  <si>
    <t>*Unit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</si>
  <si>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</si>
  <si>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</si>
  <si>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</si>
  <si>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</si>
  <si>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</si>
  <si>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</si>
  <si>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</si>
  <si>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</si>
  <si>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</si>
  <si>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</si>
  <si>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</si>
  <si>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</si>
  <si>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</si>
  <si>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</si>
  <si>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</si>
  <si>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</si>
  <si>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</si>
  <si>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</si>
  <si>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</si>
  <si>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</si>
  <si>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</si>
  <si>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</si>
  <si>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</si>
  <si>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</si>
  <si>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</si>
  <si>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</si>
  <si>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</si>
  <si>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</si>
  <si>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</si>
  <si>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</si>
  <si>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</si>
  <si>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</si>
  <si>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</si>
  <si>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</si>
  <si>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</si>
  <si>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</si>
  <si>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</si>
  <si>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*We calculate the combustion factor by referring to the energy use and carbon emission data from Natural Resources Canada, and the lacking data (HFO, KER) referred to https://www.engineeringtoolbox.com/co2-emission-fuels-d_1085.html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</si>
  <si>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</si>
  <si>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</si>
  <si>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</si>
  <si>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</si>
  <si>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</si>
  <si>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</si>
  <si>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</si>
  <si>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</si>
  <si>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</si>
  <si>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</si>
  <si>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</si>
  <si>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</si>
  <si>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</si>
  <si>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</si>
  <si>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</si>
  <si>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</si>
  <si>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</si>
  <si>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</si>
  <si>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</si>
  <si>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</si>
  <si>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</si>
  <si>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</si>
  <si>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</si>
  <si>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</si>
  <si>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</si>
  <si>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</si>
  <si>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</si>
  <si>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</si>
  <si>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</si>
  <si>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</si>
  <si>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</si>
  <si>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</si>
  <si>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</si>
  <si>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</si>
  <si>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</si>
  <si>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</si>
  <si>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</si>
  <si>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</si>
  <si>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</si>
  <si>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</si>
  <si>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</si>
  <si>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</si>
  <si>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ktCO2/PJ</t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</si>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</sst>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58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sz val="10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10"/>
      <color rgb="FFFF0000"/>
      <name val="Arial"/>
      <charset val="134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rgb="FFFF0000"/>
      <name val="Arial"/>
      <charset val="134"/>
    </font>
    <font>
      <sz val="12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b/>
      <vertAlign val="superscript"/>
      <sz val="12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vertAlign val="superscript"/>
      <sz val="10"/>
      <color rgb="FF000000"/>
      <name val="Arial"/>
      <charset val="134"/>
    </font>
    <font>
      <b/>
      <i/>
      <vertAlign val="subscript"/>
      <sz val="10"/>
      <name val="Arial"/>
      <charset val="134"/>
    </font>
    <font>
      <u/>
      <sz val="10"/>
      <name val="Arial"/>
      <charset val="134"/>
    </font>
    <font>
      <b/>
      <i/>
      <vertAlign val="subscript"/>
      <sz val="10"/>
      <color rgb="FF000000"/>
      <name val="Arial"/>
      <charset val="134"/>
    </font>
  </fonts>
  <fills count="4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399914548173467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0">
    <xf numFmtId="0" fontId="0" fillId="0" borderId="0"/>
    <xf numFmtId="43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11" borderId="10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15" borderId="13" applyNumberFormat="0" applyAlignment="0" applyProtection="0">
      <alignment vertical="center"/>
    </xf>
    <xf numFmtId="0" fontId="39" fillId="16" borderId="14" applyNumberFormat="0" applyAlignment="0" applyProtection="0">
      <alignment vertical="center"/>
    </xf>
    <xf numFmtId="0" fontId="40" fillId="16" borderId="13" applyNumberFormat="0" applyAlignment="0" applyProtection="0">
      <alignment vertical="center"/>
    </xf>
    <xf numFmtId="0" fontId="41" fillId="17" borderId="15" applyNumberFormat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25" fillId="13" borderId="0" applyNumberFormat="0" applyBorder="0" applyAlignment="0" applyProtection="0"/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8" fillId="8" borderId="0" applyNumberFormat="0" applyBorder="0" applyAlignment="0" applyProtection="0"/>
    <xf numFmtId="0" fontId="47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3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9" fillId="20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50" fillId="0" borderId="0"/>
    <xf numFmtId="0" fontId="8" fillId="11" borderId="10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</cellStyleXfs>
  <cellXfs count="15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0" fillId="2" borderId="3" xfId="0" applyFill="1" applyBorder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3" fontId="0" fillId="0" borderId="0" xfId="0" applyNumberFormat="1"/>
    <xf numFmtId="0" fontId="3" fillId="3" borderId="0" xfId="0" applyFont="1" applyFill="1"/>
    <xf numFmtId="0" fontId="0" fillId="0" borderId="0" xfId="0" applyFont="1" applyAlignment="1">
      <alignment horizontal="left"/>
    </xf>
    <xf numFmtId="0" fontId="8" fillId="0" borderId="0" xfId="66"/>
    <xf numFmtId="0" fontId="9" fillId="4" borderId="0" xfId="66" applyFont="1" applyFill="1" applyBorder="1" applyAlignment="1">
      <alignment horizontal="left" vertical="center"/>
    </xf>
    <xf numFmtId="0" fontId="10" fillId="4" borderId="0" xfId="66" applyFont="1" applyFill="1" applyBorder="1" applyAlignment="1">
      <alignment vertical="center"/>
    </xf>
    <xf numFmtId="0" fontId="11" fillId="0" borderId="0" xfId="66" applyFont="1" applyFill="1" applyAlignment="1">
      <alignment horizontal="left" vertical="center"/>
    </xf>
    <xf numFmtId="0" fontId="12" fillId="5" borderId="4" xfId="66" applyFont="1" applyFill="1" applyBorder="1" applyAlignment="1">
      <alignment horizontal="left" vertical="center" wrapText="1"/>
    </xf>
    <xf numFmtId="1" fontId="13" fillId="0" borderId="4" xfId="66" applyNumberFormat="1" applyFont="1" applyFill="1" applyBorder="1" applyAlignment="1">
      <alignment horizontal="center" vertical="center"/>
    </xf>
    <xf numFmtId="1" fontId="12" fillId="0" borderId="4" xfId="66" applyNumberFormat="1" applyFont="1" applyFill="1" applyBorder="1" applyAlignment="1">
      <alignment horizontal="center" vertical="center"/>
    </xf>
    <xf numFmtId="0" fontId="14" fillId="5" borderId="0" xfId="66" applyFont="1" applyFill="1" applyBorder="1" applyAlignment="1">
      <alignment horizontal="left" vertical="center" wrapText="1"/>
    </xf>
    <xf numFmtId="2" fontId="15" fillId="0" borderId="0" xfId="66" applyNumberFormat="1" applyFont="1" applyFill="1" applyBorder="1" applyAlignment="1">
      <alignment horizontal="right" vertical="center"/>
    </xf>
    <xf numFmtId="2" fontId="14" fillId="0" borderId="0" xfId="66" applyNumberFormat="1" applyFont="1" applyFill="1" applyBorder="1" applyAlignment="1">
      <alignment horizontal="right" vertical="center"/>
    </xf>
    <xf numFmtId="0" fontId="0" fillId="0" borderId="0" xfId="0" applyFill="1"/>
    <xf numFmtId="0" fontId="16" fillId="0" borderId="0" xfId="0" applyFont="1" applyFill="1"/>
    <xf numFmtId="0" fontId="14" fillId="6" borderId="0" xfId="66" applyFont="1" applyFill="1" applyBorder="1" applyAlignment="1">
      <alignment horizontal="left" vertical="center" wrapText="1"/>
    </xf>
    <xf numFmtId="2" fontId="14" fillId="6" borderId="0" xfId="66" applyNumberFormat="1" applyFont="1" applyFill="1" applyBorder="1" applyAlignment="1">
      <alignment horizontal="right" vertical="center"/>
    </xf>
    <xf numFmtId="0" fontId="0" fillId="6" borderId="0" xfId="0" applyFill="1"/>
    <xf numFmtId="0" fontId="0" fillId="0" borderId="0" xfId="0" applyFont="1"/>
    <xf numFmtId="0" fontId="17" fillId="0" borderId="0" xfId="0" applyFont="1"/>
    <xf numFmtId="0" fontId="3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 wrapText="1"/>
    </xf>
    <xf numFmtId="1" fontId="18" fillId="7" borderId="3" xfId="66" applyNumberFormat="1" applyFont="1" applyFill="1" applyBorder="1" applyAlignment="1">
      <alignment vertical="center"/>
    </xf>
    <xf numFmtId="0" fontId="19" fillId="8" borderId="3" xfId="42" applyFont="1" applyBorder="1" applyAlignment="1">
      <alignment horizontal="left" wrapText="1"/>
    </xf>
    <xf numFmtId="0" fontId="19" fillId="8" borderId="3" xfId="42" applyFont="1" applyBorder="1" applyAlignment="1">
      <alignment horizontal="center" wrapText="1"/>
    </xf>
    <xf numFmtId="0" fontId="0" fillId="0" borderId="3" xfId="0" applyBorder="1"/>
    <xf numFmtId="0" fontId="19" fillId="0" borderId="5" xfId="42" applyFont="1" applyFill="1" applyBorder="1" applyAlignment="1">
      <alignment horizontal="left" wrapText="1"/>
    </xf>
    <xf numFmtId="0" fontId="19" fillId="0" borderId="5" xfId="42" applyFont="1" applyFill="1" applyBorder="1" applyAlignment="1">
      <alignment horizontal="center" wrapText="1"/>
    </xf>
    <xf numFmtId="0" fontId="0" fillId="0" borderId="5" xfId="0" applyFill="1" applyBorder="1"/>
    <xf numFmtId="0" fontId="0" fillId="0" borderId="0" xfId="0" applyFont="1" applyFill="1" applyBorder="1"/>
    <xf numFmtId="1" fontId="0" fillId="0" borderId="0" xfId="0" applyNumberFormat="1" applyFill="1" applyBorder="1"/>
    <xf numFmtId="0" fontId="0" fillId="0" borderId="0" xfId="0" applyFill="1" applyBorder="1"/>
    <xf numFmtId="0" fontId="8" fillId="0" borderId="0" xfId="66" applyFont="1" applyFill="1" applyBorder="1"/>
    <xf numFmtId="1" fontId="0" fillId="0" borderId="0" xfId="0" applyNumberFormat="1" applyFill="1" applyBorder="1"/>
    <xf numFmtId="0" fontId="0" fillId="0" borderId="0" xfId="0" applyFill="1" applyBorder="1"/>
    <xf numFmtId="0" fontId="8" fillId="0" borderId="0" xfId="66" applyFont="1" applyFill="1" applyBorder="1"/>
    <xf numFmtId="0" fontId="0" fillId="0" borderId="0" xfId="0" applyFill="1" applyBorder="1"/>
    <xf numFmtId="0" fontId="0" fillId="0" borderId="0" xfId="0" applyFont="1" applyFill="1" applyBorder="1"/>
    <xf numFmtId="1" fontId="0" fillId="0" borderId="0" xfId="0" applyNumberFormat="1" applyFill="1" applyBorder="1"/>
    <xf numFmtId="0" fontId="17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0" fillId="0" borderId="0" xfId="0" applyNumberFormat="1" applyFont="1" applyFill="1" applyBorder="1" applyAlignment="1" applyProtection="1"/>
    <xf numFmtId="0" fontId="17" fillId="0" borderId="0" xfId="0" applyNumberFormat="1" applyFont="1" applyFill="1" applyBorder="1" applyAlignment="1" applyProtection="1"/>
    <xf numFmtId="0" fontId="3" fillId="9" borderId="6" xfId="0" applyNumberFormat="1" applyFont="1" applyFill="1" applyBorder="1" applyAlignment="1" applyProtection="1">
      <alignment vertical="center"/>
    </xf>
    <xf numFmtId="0" fontId="3" fillId="9" borderId="0" xfId="0" applyNumberFormat="1" applyFont="1" applyFill="1" applyBorder="1" applyAlignment="1" applyProtection="1">
      <alignment vertical="center"/>
    </xf>
    <xf numFmtId="0" fontId="20" fillId="10" borderId="6" xfId="0" applyNumberFormat="1" applyFont="1" applyFill="1" applyBorder="1" applyAlignment="1" applyProtection="1">
      <alignment horizontal="left" wrapText="1"/>
    </xf>
    <xf numFmtId="0" fontId="0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8" fillId="0" borderId="3" xfId="66" applyBorder="1"/>
    <xf numFmtId="0" fontId="0" fillId="0" borderId="0" xfId="61" applyFill="1" applyBorder="1"/>
    <xf numFmtId="2" fontId="0" fillId="0" borderId="0" xfId="0" applyNumberFormat="1" applyFill="1" applyBorder="1"/>
    <xf numFmtId="0" fontId="0" fillId="0" borderId="0" xfId="61" applyFill="1" applyBorder="1"/>
    <xf numFmtId="2" fontId="0" fillId="0" borderId="0" xfId="0" applyNumberFormat="1" applyFill="1" applyBorder="1"/>
    <xf numFmtId="0" fontId="18" fillId="11" borderId="7" xfId="66" applyFont="1" applyFill="1" applyBorder="1" applyAlignment="1">
      <alignment vertical="center"/>
    </xf>
    <xf numFmtId="0" fontId="3" fillId="5" borderId="7" xfId="65" applyFont="1" applyFill="1" applyBorder="1" applyAlignment="1">
      <alignment horizontal="center" vertical="center" wrapText="1"/>
    </xf>
    <xf numFmtId="0" fontId="8" fillId="0" borderId="0" xfId="66" applyFont="1" applyFill="1" applyBorder="1"/>
    <xf numFmtId="0" fontId="8" fillId="0" borderId="0" xfId="66" applyFill="1" applyBorder="1"/>
    <xf numFmtId="0" fontId="8" fillId="0" borderId="0" xfId="66" applyFont="1" applyFill="1" applyBorder="1"/>
    <xf numFmtId="9" fontId="8" fillId="0" borderId="0" xfId="66" applyNumberFormat="1" applyFill="1" applyBorder="1"/>
    <xf numFmtId="2" fontId="8" fillId="0" borderId="0" xfId="66" applyNumberFormat="1" applyFill="1" applyBorder="1"/>
    <xf numFmtId="2" fontId="8" fillId="0" borderId="0" xfId="66" applyNumberFormat="1" applyFill="1" applyBorder="1"/>
    <xf numFmtId="0" fontId="0" fillId="0" borderId="0" xfId="0" applyFont="1" applyFill="1" applyBorder="1"/>
    <xf numFmtId="0" fontId="0" fillId="0" borderId="0" xfId="0" applyFill="1" applyBorder="1"/>
    <xf numFmtId="0" fontId="22" fillId="0" borderId="0" xfId="66" applyFont="1" applyFill="1" applyBorder="1"/>
    <xf numFmtId="0" fontId="8" fillId="0" borderId="0" xfId="66" applyFill="1" applyBorder="1"/>
    <xf numFmtId="0" fontId="0" fillId="0" borderId="0" xfId="0" applyFont="1" applyFill="1" applyBorder="1"/>
    <xf numFmtId="0" fontId="0" fillId="0" borderId="0" xfId="0" applyFill="1" applyBorder="1"/>
    <xf numFmtId="0" fontId="8" fillId="0" borderId="0" xfId="66" applyFill="1" applyBorder="1"/>
    <xf numFmtId="2" fontId="23" fillId="0" borderId="0" xfId="66" applyNumberFormat="1" applyFont="1" applyFill="1" applyBorder="1"/>
    <xf numFmtId="0" fontId="0" fillId="0" borderId="0" xfId="0" applyFont="1" applyFill="1"/>
    <xf numFmtId="0" fontId="8" fillId="0" borderId="0" xfId="66" applyFill="1"/>
    <xf numFmtId="0" fontId="0" fillId="0" borderId="0" xfId="0" applyFill="1"/>
    <xf numFmtId="0" fontId="8" fillId="0" borderId="0" xfId="66" applyFill="1" applyBorder="1"/>
    <xf numFmtId="0" fontId="22" fillId="0" borderId="0" xfId="66" applyFont="1" applyFill="1" applyBorder="1"/>
    <xf numFmtId="0" fontId="0" fillId="0" borderId="0" xfId="0" applyFill="1" applyBorder="1"/>
    <xf numFmtId="178" fontId="8" fillId="0" borderId="0" xfId="66" applyNumberFormat="1"/>
    <xf numFmtId="0" fontId="3" fillId="0" borderId="0" xfId="65" applyFont="1" applyFill="1" applyBorder="1" applyAlignment="1">
      <alignment horizontal="center" vertical="center" wrapText="1"/>
    </xf>
    <xf numFmtId="0" fontId="3" fillId="0" borderId="0" xfId="65" applyFont="1" applyFill="1" applyBorder="1" applyAlignment="1">
      <alignment horizontal="center" vertical="center" wrapText="1"/>
    </xf>
    <xf numFmtId="0" fontId="18" fillId="11" borderId="4" xfId="66" applyFont="1" applyFill="1" applyBorder="1" applyAlignment="1">
      <alignment vertical="center"/>
    </xf>
    <xf numFmtId="1" fontId="23" fillId="0" borderId="0" xfId="66" applyNumberFormat="1" applyFont="1" applyFill="1" applyBorder="1"/>
    <xf numFmtId="178" fontId="8" fillId="0" borderId="0" xfId="66" applyNumberFormat="1" applyFont="1"/>
    <xf numFmtId="178" fontId="23" fillId="0" borderId="0" xfId="66" applyNumberFormat="1" applyFont="1"/>
    <xf numFmtId="9" fontId="23" fillId="0" borderId="0" xfId="66" applyNumberFormat="1" applyFont="1" applyFill="1" applyBorder="1"/>
    <xf numFmtId="178" fontId="8" fillId="0" borderId="0" xfId="66" applyNumberFormat="1" applyFill="1" applyBorder="1"/>
    <xf numFmtId="0" fontId="23" fillId="0" borderId="0" xfId="66" applyFont="1" applyFill="1" applyBorder="1"/>
    <xf numFmtId="0" fontId="23" fillId="0" borderId="0" xfId="66" applyFont="1"/>
    <xf numFmtId="178" fontId="8" fillId="0" borderId="0" xfId="66" applyNumberFormat="1" applyBorder="1"/>
    <xf numFmtId="0" fontId="0" fillId="0" borderId="0" xfId="0" applyBorder="1"/>
    <xf numFmtId="0" fontId="8" fillId="0" borderId="8" xfId="66" applyBorder="1"/>
    <xf numFmtId="178" fontId="8" fillId="0" borderId="8" xfId="66" applyNumberFormat="1" applyBorder="1"/>
    <xf numFmtId="178" fontId="8" fillId="0" borderId="0" xfId="66" applyNumberFormat="1" applyBorder="1"/>
    <xf numFmtId="0" fontId="8" fillId="0" borderId="0" xfId="66" applyBorder="1"/>
    <xf numFmtId="178" fontId="8" fillId="0" borderId="0" xfId="66" applyNumberFormat="1" applyFill="1"/>
    <xf numFmtId="0" fontId="0" fillId="12" borderId="0" xfId="0" applyFill="1"/>
    <xf numFmtId="0" fontId="8" fillId="12" borderId="0" xfId="66" applyFill="1"/>
    <xf numFmtId="0" fontId="24" fillId="0" borderId="0" xfId="0" applyFont="1" applyFill="1"/>
    <xf numFmtId="0" fontId="8" fillId="0" borderId="0" xfId="66" applyFill="1"/>
    <xf numFmtId="0" fontId="25" fillId="0" borderId="0" xfId="25" applyFill="1"/>
    <xf numFmtId="0" fontId="18" fillId="0" borderId="0" xfId="66" applyFont="1" applyFill="1" applyBorder="1" applyAlignment="1">
      <alignment vertical="center"/>
    </xf>
    <xf numFmtId="178" fontId="25" fillId="13" borderId="0" xfId="25" applyNumberFormat="1"/>
    <xf numFmtId="0" fontId="25" fillId="13" borderId="0" xfId="25"/>
    <xf numFmtId="0" fontId="18" fillId="11" borderId="6" xfId="66" applyFont="1" applyFill="1" applyBorder="1" applyAlignment="1">
      <alignment vertical="center"/>
    </xf>
    <xf numFmtId="1" fontId="18" fillId="7" borderId="6" xfId="66" applyNumberFormat="1" applyFont="1" applyFill="1" applyBorder="1" applyAlignment="1">
      <alignment vertical="center"/>
    </xf>
    <xf numFmtId="0" fontId="0" fillId="0" borderId="0" xfId="0" applyBorder="1"/>
    <xf numFmtId="0" fontId="26" fillId="0" borderId="0" xfId="66" applyFont="1" applyFill="1" applyBorder="1"/>
    <xf numFmtId="0" fontId="27" fillId="0" borderId="0" xfId="66" applyFont="1" applyFill="1"/>
    <xf numFmtId="0" fontId="25" fillId="0" borderId="0" xfId="25" applyFill="1" applyBorder="1"/>
    <xf numFmtId="1" fontId="18" fillId="0" borderId="0" xfId="66" applyNumberFormat="1" applyFont="1" applyFill="1" applyBorder="1" applyAlignment="1">
      <alignment vertical="center"/>
    </xf>
    <xf numFmtId="0" fontId="8" fillId="0" borderId="0" xfId="66" applyFont="1"/>
    <xf numFmtId="0" fontId="0" fillId="0" borderId="0" xfId="0" applyFill="1"/>
    <xf numFmtId="0" fontId="8" fillId="0" borderId="0" xfId="66" applyFont="1" applyBorder="1"/>
    <xf numFmtId="0" fontId="8" fillId="0" borderId="0" xfId="66" applyBorder="1"/>
    <xf numFmtId="0" fontId="16" fillId="0" borderId="0" xfId="0" applyFont="1" applyBorder="1"/>
    <xf numFmtId="0" fontId="23" fillId="0" borderId="0" xfId="66" applyFont="1" applyFill="1" applyBorder="1"/>
    <xf numFmtId="0" fontId="23" fillId="0" borderId="0" xfId="66" applyFont="1" applyBorder="1"/>
    <xf numFmtId="0" fontId="8" fillId="0" borderId="0" xfId="66" applyFont="1" applyBorder="1"/>
    <xf numFmtId="0" fontId="23" fillId="0" borderId="0" xfId="66" applyFont="1" applyFill="1" applyBorder="1"/>
    <xf numFmtId="0" fontId="16" fillId="0" borderId="0" xfId="0" applyFont="1" applyBorder="1"/>
    <xf numFmtId="0" fontId="28" fillId="14" borderId="0" xfId="0" applyFont="1" applyFill="1"/>
    <xf numFmtId="0" fontId="22" fillId="14" borderId="0" xfId="25" applyFont="1" applyFill="1"/>
    <xf numFmtId="0" fontId="22" fillId="14" borderId="6" xfId="66" applyFont="1" applyFill="1" applyBorder="1" applyAlignment="1">
      <alignment vertical="center"/>
    </xf>
    <xf numFmtId="1" fontId="22" fillId="14" borderId="6" xfId="66" applyNumberFormat="1" applyFont="1" applyFill="1" applyBorder="1" applyAlignment="1">
      <alignment vertical="center"/>
    </xf>
    <xf numFmtId="0" fontId="22" fillId="14" borderId="3" xfId="66" applyFont="1" applyFill="1" applyBorder="1"/>
    <xf numFmtId="0" fontId="22" fillId="14" borderId="6" xfId="66" applyFont="1" applyFill="1" applyBorder="1"/>
    <xf numFmtId="0" fontId="28" fillId="14" borderId="3" xfId="0" applyFont="1" applyFill="1" applyBorder="1"/>
    <xf numFmtId="0" fontId="22" fillId="14" borderId="0" xfId="66" applyFont="1" applyFill="1"/>
    <xf numFmtId="0" fontId="0" fillId="14" borderId="0" xfId="0" applyFill="1"/>
    <xf numFmtId="0" fontId="8" fillId="14" borderId="0" xfId="66" applyFont="1" applyFill="1"/>
    <xf numFmtId="0" fontId="29" fillId="14" borderId="0" xfId="0" applyFont="1" applyFill="1"/>
    <xf numFmtId="0" fontId="0" fillId="0" borderId="0" xfId="0" applyBorder="1"/>
    <xf numFmtId="0" fontId="0" fillId="0" borderId="9" xfId="0" applyBorder="1"/>
    <xf numFmtId="0" fontId="9" fillId="4" borderId="0" xfId="66" applyFont="1" applyFill="1" applyBorder="1" applyAlignment="1" quotePrefix="1">
      <alignment horizontal="left" vertical="center"/>
    </xf>
  </cellXfs>
  <cellStyles count="8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5 2" xfId="49"/>
    <cellStyle name="20% - Accent5 3" xfId="50"/>
    <cellStyle name="40% - Accent3 2" xfId="51"/>
    <cellStyle name="60% - Accent1 2" xfId="52"/>
    <cellStyle name="60% - Accent2 2" xfId="53"/>
    <cellStyle name="60% - Accent3 2" xfId="54"/>
    <cellStyle name="60% - Accent4 2" xfId="55"/>
    <cellStyle name="60% - Accent5 2" xfId="56"/>
    <cellStyle name="60% - Accent6 2" xfId="57"/>
    <cellStyle name="Comma 2" xfId="58"/>
    <cellStyle name="Comma 2 2" xfId="59"/>
    <cellStyle name="Neutral 2" xfId="60"/>
    <cellStyle name="Normal 10" xfId="61"/>
    <cellStyle name="Normal 2" xfId="62"/>
    <cellStyle name="Normal 3" xfId="63"/>
    <cellStyle name="Normal 4" xfId="64"/>
    <cellStyle name="Normal 4 2" xfId="65"/>
    <cellStyle name="Normal 5" xfId="66"/>
    <cellStyle name="Normal 7" xfId="67"/>
    <cellStyle name="Normal 8" xfId="68"/>
    <cellStyle name="Normal 8 2" xfId="69"/>
    <cellStyle name="Normal 9 2" xfId="70"/>
    <cellStyle name="Normale_B2020" xfId="71"/>
    <cellStyle name="Note 2" xfId="72"/>
    <cellStyle name="Percent 2" xfId="73"/>
    <cellStyle name="Percent 3" xfId="74"/>
    <cellStyle name="Percent 3 2" xfId="75"/>
    <cellStyle name="Percent 4" xfId="76"/>
    <cellStyle name="Percent 4 2" xfId="77"/>
    <cellStyle name="Percent 5" xfId="78"/>
    <cellStyle name="Standard_Sce_D_Extraction" xfId="7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148590</xdr:colOff>
      <xdr:row>22</xdr:row>
      <xdr:rowOff>19685</xdr:rowOff>
    </xdr:from>
    <xdr:to>
      <xdr:col>24</xdr:col>
      <xdr:colOff>165735</xdr:colOff>
      <xdr:row>76</xdr:row>
      <xdr:rowOff>65405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t="24951" r="27663"/>
        <a:stretch>
          <a:fillRect/>
        </a:stretch>
      </xdr:blipFill>
      <xdr:spPr>
        <a:xfrm>
          <a:off x="5933440" y="3724910"/>
          <a:ext cx="13637895" cy="86182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98"/>
  <sheetViews>
    <sheetView tabSelected="1" zoomScale="70" zoomScaleNormal="70" workbookViewId="0">
      <selection activeCell="T18" sqref="T18"/>
    </sheetView>
  </sheetViews>
  <sheetFormatPr defaultColWidth="9" defaultRowHeight="12.5"/>
  <cols>
    <col min="1" max="1" width="9" style="112"/>
    <col min="2" max="2" width="27.2636363636364" customWidth="1"/>
    <col min="3" max="3" width="22.5454545454545" customWidth="1"/>
    <col min="4" max="4" width="38" customWidth="1"/>
    <col min="5" max="11" width="12.8181818181818"/>
    <col min="13" max="13" width="12.8181818181818"/>
    <col min="18" max="18" width="10.5454545454545" customWidth="1"/>
    <col min="19" max="19" width="20.7272727272727" customWidth="1"/>
    <col min="20" max="20" width="36.8181818181818" customWidth="1"/>
  </cols>
  <sheetData>
    <row r="1" ht="17.5" spans="6:6">
      <c r="F1" s="120"/>
    </row>
    <row r="2" ht="14.5" spans="1:54">
      <c r="A2" s="81"/>
      <c r="B2" s="121"/>
      <c r="C2" s="121"/>
      <c r="D2" s="122"/>
      <c r="E2" s="121"/>
      <c r="F2" s="121"/>
      <c r="G2" s="121"/>
      <c r="H2" s="121"/>
      <c r="I2" s="121"/>
      <c r="J2" s="121"/>
      <c r="K2" s="121"/>
      <c r="L2" s="121"/>
      <c r="M2" s="26"/>
      <c r="N2" s="26"/>
      <c r="O2" s="26"/>
      <c r="P2" s="26"/>
      <c r="Q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124"/>
      <c r="AW2" s="124"/>
      <c r="AX2" s="100"/>
      <c r="AY2" s="100"/>
      <c r="AZ2" s="100"/>
      <c r="BA2" s="100"/>
      <c r="BB2" s="100"/>
    </row>
    <row r="3" ht="14.5" spans="1:17">
      <c r="A3" s="123"/>
      <c r="B3" s="124" t="s">
        <v>0</v>
      </c>
      <c r="C3" s="26"/>
      <c r="D3" s="26"/>
      <c r="E3" s="26"/>
      <c r="F3" s="26"/>
      <c r="G3" s="26"/>
      <c r="H3" s="26"/>
      <c r="J3" s="132"/>
      <c r="K3" s="132"/>
      <c r="L3" s="123"/>
      <c r="M3" s="133"/>
      <c r="N3" s="133"/>
      <c r="O3" s="26"/>
      <c r="P3" s="26"/>
      <c r="Q3" s="26"/>
    </row>
    <row r="4" ht="15.25" spans="1:25">
      <c r="A4" s="116"/>
      <c r="B4" s="103" t="s">
        <v>1</v>
      </c>
      <c r="C4" s="103" t="s">
        <v>2</v>
      </c>
      <c r="D4" s="103" t="s">
        <v>3</v>
      </c>
      <c r="E4" s="103" t="s">
        <v>4</v>
      </c>
      <c r="F4" s="103" t="s">
        <v>5</v>
      </c>
      <c r="G4" s="103" t="s">
        <v>6</v>
      </c>
      <c r="H4" s="103" t="s">
        <v>7</v>
      </c>
      <c r="J4" s="116"/>
      <c r="K4" s="116"/>
      <c r="L4" s="116"/>
      <c r="M4" s="26"/>
      <c r="N4" s="26"/>
      <c r="O4" s="26"/>
      <c r="P4" s="26"/>
      <c r="Q4" s="26"/>
      <c r="Y4" s="26"/>
    </row>
    <row r="5" ht="14.5" spans="1:25">
      <c r="A5" s="116"/>
      <c r="B5" s="100" t="s">
        <v>8</v>
      </c>
      <c r="C5" s="100" t="s">
        <v>9</v>
      </c>
      <c r="D5" s="100" t="s">
        <v>10</v>
      </c>
      <c r="E5" s="100" t="s">
        <v>11</v>
      </c>
      <c r="F5" s="100" t="s">
        <v>12</v>
      </c>
      <c r="G5" s="100"/>
      <c r="H5" s="100"/>
      <c r="J5" s="112"/>
      <c r="K5" s="112"/>
      <c r="L5" s="116"/>
      <c r="M5" s="26"/>
      <c r="N5" s="26"/>
      <c r="O5" s="26"/>
      <c r="P5" s="26"/>
      <c r="Q5" s="26"/>
      <c r="Y5" s="26"/>
    </row>
    <row r="6" ht="14.5" spans="1:17">
      <c r="A6" s="116"/>
      <c r="B6" s="100"/>
      <c r="C6" s="100" t="s">
        <v>13</v>
      </c>
      <c r="D6" s="100" t="s">
        <v>14</v>
      </c>
      <c r="E6" s="100" t="s">
        <v>11</v>
      </c>
      <c r="F6" s="100" t="s">
        <v>12</v>
      </c>
      <c r="G6" s="100"/>
      <c r="H6" s="100"/>
      <c r="L6" s="26"/>
      <c r="M6" s="26"/>
      <c r="N6" s="26"/>
      <c r="O6" s="26"/>
      <c r="P6" s="26"/>
      <c r="Q6" s="26"/>
    </row>
    <row r="8" ht="14.5" spans="18:18">
      <c r="R8" s="26"/>
    </row>
    <row r="9" ht="14.5" spans="2:20">
      <c r="B9" s="26"/>
      <c r="C9" s="26"/>
      <c r="D9" s="125" t="s">
        <v>15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T9" s="125" t="s">
        <v>16</v>
      </c>
    </row>
    <row r="10" ht="14.5" spans="2:28">
      <c r="B10" s="126" t="s">
        <v>2</v>
      </c>
      <c r="C10" s="126" t="s">
        <v>17</v>
      </c>
      <c r="D10" s="126" t="s">
        <v>18</v>
      </c>
      <c r="E10" s="127" t="s">
        <v>19</v>
      </c>
      <c r="F10" s="127" t="s">
        <v>20</v>
      </c>
      <c r="G10" s="127" t="s">
        <v>21</v>
      </c>
      <c r="H10" s="127" t="s">
        <v>22</v>
      </c>
      <c r="I10" s="127" t="s">
        <v>23</v>
      </c>
      <c r="J10" s="127" t="s">
        <v>24</v>
      </c>
      <c r="K10" s="127" t="s">
        <v>25</v>
      </c>
      <c r="L10" s="132"/>
      <c r="M10" s="132"/>
      <c r="N10" s="132"/>
      <c r="R10" s="126" t="s">
        <v>26</v>
      </c>
      <c r="S10" s="126" t="s">
        <v>2</v>
      </c>
      <c r="T10" s="126" t="s">
        <v>17</v>
      </c>
      <c r="U10" s="126" t="s">
        <v>18</v>
      </c>
      <c r="V10" s="127" t="s">
        <v>19</v>
      </c>
      <c r="W10" s="127" t="s">
        <v>20</v>
      </c>
      <c r="X10" s="127" t="s">
        <v>21</v>
      </c>
      <c r="Y10" s="127" t="s">
        <v>22</v>
      </c>
      <c r="Z10" s="127" t="s">
        <v>23</v>
      </c>
      <c r="AA10" s="127" t="s">
        <v>24</v>
      </c>
      <c r="AB10" s="127" t="s">
        <v>25</v>
      </c>
    </row>
    <row r="11" ht="14.5" spans="2:81">
      <c r="B11" s="92" t="s">
        <v>9</v>
      </c>
      <c r="C11" s="92"/>
      <c r="D11" s="55" t="s">
        <v>27</v>
      </c>
      <c r="E11" s="92"/>
      <c r="F11" s="92"/>
      <c r="G11" s="92"/>
      <c r="H11" s="92"/>
      <c r="I11" s="92"/>
      <c r="J11" s="92"/>
      <c r="K11" s="92"/>
      <c r="L11" s="134"/>
      <c r="M11" s="134"/>
      <c r="N11" s="134"/>
      <c r="R11" s="135" t="s">
        <v>28</v>
      </c>
      <c r="S11" s="136" t="s">
        <v>9</v>
      </c>
      <c r="T11" s="112"/>
      <c r="U11" s="112"/>
      <c r="V11" s="137">
        <v>0.8</v>
      </c>
      <c r="W11" s="137">
        <v>0.8</v>
      </c>
      <c r="X11" s="137">
        <v>0.8</v>
      </c>
      <c r="Y11" s="137">
        <v>0.8</v>
      </c>
      <c r="Z11" s="137">
        <v>0.8</v>
      </c>
      <c r="AA11" s="137">
        <v>0.8</v>
      </c>
      <c r="AB11" s="137">
        <v>0.8</v>
      </c>
      <c r="AC11" s="128"/>
      <c r="AD11" s="128"/>
      <c r="AE11" s="128"/>
      <c r="AF11" s="128"/>
      <c r="AG11" s="128"/>
      <c r="AH11" s="128"/>
      <c r="AI11" s="128"/>
      <c r="AJ11" s="128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  <c r="CC11" s="112"/>
    </row>
    <row r="12" s="48" customFormat="1" ht="14.5" spans="1:82">
      <c r="A12" s="128"/>
      <c r="B12" s="92"/>
      <c r="C12" s="129" t="s">
        <v>29</v>
      </c>
      <c r="D12" s="92"/>
      <c r="E12" s="92">
        <f>DATA_SOURCE!W18/(SUM(DATA_SOURCE!W18:W26)-SUM(DATA_SOURCE!W20:W21))</f>
        <v>0.6875</v>
      </c>
      <c r="F12" s="92">
        <f>DATA_SOURCE!AV18/(SUM(DATA_SOURCE!AV18:AV26)-SUM(DATA_SOURCE!AV20:AV21))</f>
        <v>0.568181818181818</v>
      </c>
      <c r="G12" s="92">
        <f>DATA_SOURCE!BU18/(SUM(DATA_SOURCE!BU18:BU26)-SUM(DATA_SOURCE!BU20:BU21))</f>
        <v>0.252717391304348</v>
      </c>
      <c r="H12" s="92">
        <f>DATA_SOURCE!CT18/(SUM(DATA_SOURCE!CT18:CT26)-SUM(DATA_SOURCE!CT20:CT21))</f>
        <v>0.774999999999999</v>
      </c>
      <c r="I12" s="92">
        <f>DATA_SOURCE!DS18/(SUM(DATA_SOURCE!DS18:DS26)-SUM(DATA_SOURCE!DS20:DS21))</f>
        <v>0.648648648648648</v>
      </c>
      <c r="J12" s="92">
        <f>DATA_SOURCE!ER18/(SUM(DATA_SOURCE!ER18:ER26)-SUM(DATA_SOURCE!ER20:ER21))</f>
        <v>0.559701492537313</v>
      </c>
      <c r="K12" s="92">
        <f>DATA_SOURCE!FQ18/(SUM(DATA_SOURCE!FQ18:FQ26)-SUM(DATA_SOURCE!FQ20:FQ21))</f>
        <v>0.231788079470199</v>
      </c>
      <c r="L12" s="57"/>
      <c r="M12" s="121">
        <f>AVERAGE(E12:K12)</f>
        <v>0.531933918591761</v>
      </c>
      <c r="N12" s="57"/>
      <c r="O12" s="128"/>
      <c r="P12" s="128"/>
      <c r="Q12" s="128"/>
      <c r="R12" s="112" t="s">
        <v>30</v>
      </c>
      <c r="S12" s="136" t="s">
        <v>9</v>
      </c>
      <c r="T12" s="112"/>
      <c r="U12" s="112"/>
      <c r="V12" s="137">
        <v>0.8</v>
      </c>
      <c r="W12" s="137">
        <v>0.8</v>
      </c>
      <c r="X12" s="137">
        <v>0.8</v>
      </c>
      <c r="Y12" s="137">
        <v>0.8</v>
      </c>
      <c r="Z12" s="137">
        <v>0.8</v>
      </c>
      <c r="AA12" s="137">
        <v>0.8</v>
      </c>
      <c r="AB12" s="137">
        <v>0.8</v>
      </c>
      <c r="AC12" s="112"/>
      <c r="AD12" s="112"/>
      <c r="AE12" s="112"/>
      <c r="AF12" s="112"/>
      <c r="AG12" s="112"/>
      <c r="AH12" s="112"/>
      <c r="AI12" s="112"/>
      <c r="AJ12" s="112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128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8"/>
      <c r="CD12" s="155"/>
    </row>
    <row r="13" ht="14.5" spans="2:81">
      <c r="B13" s="92"/>
      <c r="C13" s="129" t="s">
        <v>31</v>
      </c>
      <c r="D13" s="92"/>
      <c r="E13" s="92">
        <f>DATA_SOURCE!W19/(SUM(DATA_SOURCE!W18:W26)-SUM(DATA_SOURCE!W20:W21))</f>
        <v>0</v>
      </c>
      <c r="F13" s="92">
        <f>DATA_SOURCE!AV19/(SUM(DATA_SOURCE!AV18:AV26)-SUM(DATA_SOURCE!AV20:AV21))</f>
        <v>0.0984848484848485</v>
      </c>
      <c r="G13" s="92">
        <f>DATA_SOURCE!BU19/(SUM(DATA_SOURCE!BU18:BU26)-SUM(DATA_SOURCE!BU20:BU21))</f>
        <v>0.614130434782609</v>
      </c>
      <c r="H13" s="92">
        <f>DATA_SOURCE!CT19/(SUM(DATA_SOURCE!CT18:CT26)-SUM(DATA_SOURCE!CT20:CT21))</f>
        <v>0.025</v>
      </c>
      <c r="I13" s="92">
        <f>DATA_SOURCE!DS19/(SUM(DATA_SOURCE!DS18:DS26)-SUM(DATA_SOURCE!DS20:DS21))</f>
        <v>0.351351351351351</v>
      </c>
      <c r="J13" s="92">
        <f>DATA_SOURCE!ER19/(SUM(DATA_SOURCE!ER18:ER26)-SUM(DATA_SOURCE!ER20:ER21))</f>
        <v>0.373134328358209</v>
      </c>
      <c r="K13" s="92">
        <f>DATA_SOURCE!FQ19/(SUM(DATA_SOURCE!FQ18:FQ26)-SUM(DATA_SOURCE!FQ20:FQ21))</f>
        <v>0.748344370860927</v>
      </c>
      <c r="L13" s="59"/>
      <c r="M13" s="121">
        <f>AVERAGE(E13:K13)</f>
        <v>0.315777904833992</v>
      </c>
      <c r="N13" s="59"/>
      <c r="O13" s="112"/>
      <c r="P13" s="112"/>
      <c r="Q13" s="112"/>
      <c r="R13" s="138" t="s">
        <v>32</v>
      </c>
      <c r="S13" s="139" t="s">
        <v>9</v>
      </c>
      <c r="T13" s="137"/>
      <c r="U13" s="137"/>
      <c r="V13" s="137">
        <v>100</v>
      </c>
      <c r="W13" s="137">
        <v>100</v>
      </c>
      <c r="X13" s="137">
        <v>100</v>
      </c>
      <c r="Y13" s="137">
        <v>100</v>
      </c>
      <c r="Z13" s="137">
        <v>100</v>
      </c>
      <c r="AA13" s="137">
        <v>100</v>
      </c>
      <c r="AB13" s="137">
        <v>100</v>
      </c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</row>
    <row r="14" ht="14.5" spans="2:81">
      <c r="B14" s="92"/>
      <c r="C14" s="55" t="s">
        <v>33</v>
      </c>
      <c r="D14" s="92"/>
      <c r="E14" s="92">
        <f>DATA_SOURCE!W22/(SUM(DATA_SOURCE!W18:W26)-SUM(DATA_SOURCE!W20:W21))</f>
        <v>0.3125</v>
      </c>
      <c r="F14" s="92">
        <f>DATA_SOURCE!AV22/(SUM(DATA_SOURCE!AV18:AV26)-SUM(DATA_SOURCE!AV20:AV21))</f>
        <v>0.0151515151515151</v>
      </c>
      <c r="G14" s="92">
        <f>DATA_SOURCE!BU22/(SUM(DATA_SOURCE!BU18:BU26)-SUM(DATA_SOURCE!BU20:BU21))</f>
        <v>0.0353260869565218</v>
      </c>
      <c r="H14" s="92">
        <f>DATA_SOURCE!CT22/(SUM(DATA_SOURCE!CT18:CT26)-SUM(DATA_SOURCE!CT20:CT21))</f>
        <v>0</v>
      </c>
      <c r="I14" s="92">
        <f>DATA_SOURCE!DS22/(SUM(DATA_SOURCE!DS18:DS26)-SUM(DATA_SOURCE!DS20:DS21))</f>
        <v>0</v>
      </c>
      <c r="J14" s="92">
        <f>DATA_SOURCE!ER22/(SUM(DATA_SOURCE!ER18:ER26)-SUM(DATA_SOURCE!ER20:ER21))</f>
        <v>0</v>
      </c>
      <c r="K14" s="92">
        <f>DATA_SOURCE!FQ22/(SUM(DATA_SOURCE!FQ18:FQ26)-SUM(DATA_SOURCE!FQ20:FQ21))</f>
        <v>0</v>
      </c>
      <c r="L14" s="59"/>
      <c r="M14" s="121">
        <f>AVERAGE(E14:K14)</f>
        <v>0.051853943158291</v>
      </c>
      <c r="N14" s="59"/>
      <c r="O14" s="112"/>
      <c r="P14" s="112"/>
      <c r="Q14" s="112"/>
      <c r="R14" s="140" t="s">
        <v>28</v>
      </c>
      <c r="S14" s="136" t="s">
        <v>13</v>
      </c>
      <c r="T14" s="128"/>
      <c r="U14" s="128"/>
      <c r="V14" s="137">
        <v>0.8</v>
      </c>
      <c r="W14" s="137">
        <v>0.8</v>
      </c>
      <c r="X14" s="137">
        <v>0.8</v>
      </c>
      <c r="Y14" s="137">
        <v>0.8</v>
      </c>
      <c r="Z14" s="137">
        <v>0.8</v>
      </c>
      <c r="AA14" s="137">
        <v>0.8</v>
      </c>
      <c r="AB14" s="137">
        <v>0.8</v>
      </c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</row>
    <row r="15" ht="14.5" spans="2:81">
      <c r="B15" s="92"/>
      <c r="C15" s="86" t="s">
        <v>34</v>
      </c>
      <c r="D15" s="92"/>
      <c r="E15" s="92">
        <f>DATA_SOURCE!W23/(SUM(DATA_SOURCE!W18:W26)-SUM(DATA_SOURCE!W20:W21))</f>
        <v>0</v>
      </c>
      <c r="F15" s="92">
        <f>DATA_SOURCE!AV23/(SUM(DATA_SOURCE!AV18:AV26)-SUM(DATA_SOURCE!AV20:AV21))</f>
        <v>0.00757575757575757</v>
      </c>
      <c r="G15" s="92">
        <f>DATA_SOURCE!BU23/(SUM(DATA_SOURCE!BU18:BU26)-SUM(DATA_SOURCE!BU20:BU21))</f>
        <v>0.00815217391304348</v>
      </c>
      <c r="H15" s="92">
        <f>DATA_SOURCE!CT23/(SUM(DATA_SOURCE!CT18:CT26)-SUM(DATA_SOURCE!CT20:CT21))</f>
        <v>0</v>
      </c>
      <c r="I15" s="92">
        <f>DATA_SOURCE!DS23/(SUM(DATA_SOURCE!DS18:DS26)-SUM(DATA_SOURCE!DS20:DS21))</f>
        <v>0</v>
      </c>
      <c r="J15" s="92">
        <f>DATA_SOURCE!ER23/(SUM(DATA_SOURCE!ER18:ER26)-SUM(DATA_SOURCE!ER20:ER21))</f>
        <v>0</v>
      </c>
      <c r="K15" s="92">
        <f>DATA_SOURCE!FQ23/(SUM(DATA_SOURCE!FQ18:FQ26)-SUM(DATA_SOURCE!FQ20:FQ21))</f>
        <v>0</v>
      </c>
      <c r="L15" s="59"/>
      <c r="M15" s="121">
        <f>AVERAGE(E15:K15)</f>
        <v>0.00224684735554301</v>
      </c>
      <c r="N15" s="59"/>
      <c r="O15" s="112"/>
      <c r="P15" s="112"/>
      <c r="Q15" s="112"/>
      <c r="R15" s="112" t="s">
        <v>30</v>
      </c>
      <c r="S15" s="136" t="s">
        <v>13</v>
      </c>
      <c r="T15" s="112"/>
      <c r="U15" s="112"/>
      <c r="V15" s="137">
        <v>0.8</v>
      </c>
      <c r="W15" s="137">
        <v>0.8</v>
      </c>
      <c r="X15" s="137">
        <v>0.8</v>
      </c>
      <c r="Y15" s="137">
        <v>0.8</v>
      </c>
      <c r="Z15" s="137">
        <v>0.8</v>
      </c>
      <c r="AA15" s="137">
        <v>0.8</v>
      </c>
      <c r="AB15" s="137">
        <v>0.8</v>
      </c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</row>
    <row r="16" ht="14.5" spans="2:81">
      <c r="B16" s="92"/>
      <c r="C16" s="55" t="s">
        <v>35</v>
      </c>
      <c r="D16" s="92"/>
      <c r="E16" s="92">
        <f>DATA_SOURCE!W24/(SUM(DATA_SOURCE!W18:W26)-SUM(DATA_SOURCE!W20:W21))</f>
        <v>0</v>
      </c>
      <c r="F16" s="92">
        <f>DATA_SOURCE!AV24/(SUM(DATA_SOURCE!AV18:AV26)-SUM(DATA_SOURCE!AV20:AV21))</f>
        <v>0.00757575757575757</v>
      </c>
      <c r="G16" s="92">
        <f>DATA_SOURCE!BU24/(SUM(DATA_SOURCE!BU18:BU26)-SUM(DATA_SOURCE!BU20:BU21))</f>
        <v>0</v>
      </c>
      <c r="H16" s="92">
        <f>DATA_SOURCE!CT24/(SUM(DATA_SOURCE!CT18:CT26)-SUM(DATA_SOURCE!CT20:CT21))</f>
        <v>0</v>
      </c>
      <c r="I16" s="92">
        <f>DATA_SOURCE!DS24/(SUM(DATA_SOURCE!DS18:DS26)-SUM(DATA_SOURCE!DS20:DS21))</f>
        <v>0</v>
      </c>
      <c r="J16" s="92">
        <f>DATA_SOURCE!ER24/(SUM(DATA_SOURCE!ER18:ER26)-SUM(DATA_SOURCE!ER20:ER21))</f>
        <v>0</v>
      </c>
      <c r="K16" s="92">
        <f>DATA_SOURCE!FQ24/(SUM(DATA_SOURCE!FQ18:FQ26)-SUM(DATA_SOURCE!FQ20:FQ21))</f>
        <v>0.0132450331125828</v>
      </c>
      <c r="L16" s="59"/>
      <c r="M16" s="121">
        <f>AVERAGE(E16:K16)</f>
        <v>0.00297439866976291</v>
      </c>
      <c r="N16" s="59"/>
      <c r="O16" s="112"/>
      <c r="P16" s="112"/>
      <c r="Q16" s="112"/>
      <c r="R16" s="141" t="s">
        <v>32</v>
      </c>
      <c r="S16" s="139" t="s">
        <v>13</v>
      </c>
      <c r="T16" s="142"/>
      <c r="U16" s="142"/>
      <c r="V16" s="137">
        <v>100</v>
      </c>
      <c r="W16" s="137">
        <v>100</v>
      </c>
      <c r="X16" s="137">
        <v>100</v>
      </c>
      <c r="Y16" s="137">
        <v>100</v>
      </c>
      <c r="Z16" s="137">
        <v>100</v>
      </c>
      <c r="AA16" s="137">
        <v>100</v>
      </c>
      <c r="AB16" s="137">
        <v>100</v>
      </c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  <c r="CC16" s="112"/>
    </row>
    <row r="17" ht="14.5" spans="2:81">
      <c r="B17" s="92"/>
      <c r="C17" s="55" t="s">
        <v>36</v>
      </c>
      <c r="D17" s="92"/>
      <c r="E17" s="92">
        <f>DATA_SOURCE!W25/(SUM(DATA_SOURCE!W18:W26)-SUM(DATA_SOURCE!W20:W21))</f>
        <v>0</v>
      </c>
      <c r="F17" s="92">
        <f>DATA_SOURCE!AV25/(SUM(DATA_SOURCE!AV18:AV26)-SUM(DATA_SOURCE!AV20:AV21))</f>
        <v>0.303030303030303</v>
      </c>
      <c r="G17" s="92">
        <f>DATA_SOURCE!BU25/(SUM(DATA_SOURCE!BU18:BU26)-SUM(DATA_SOURCE!BU20:BU21))</f>
        <v>0.0896739130434783</v>
      </c>
      <c r="H17" s="92">
        <f>DATA_SOURCE!CT25/(SUM(DATA_SOURCE!CT18:CT26)-SUM(DATA_SOURCE!CT20:CT21))</f>
        <v>0.2</v>
      </c>
      <c r="I17" s="92">
        <f>DATA_SOURCE!DS25/(SUM(DATA_SOURCE!DS18:DS26)-SUM(DATA_SOURCE!DS20:DS21))</f>
        <v>0</v>
      </c>
      <c r="J17" s="92">
        <f>DATA_SOURCE!ER25/(SUM(DATA_SOURCE!ER18:ER26)-SUM(DATA_SOURCE!ER20:ER21))</f>
        <v>0.0671641791044776</v>
      </c>
      <c r="K17" s="92">
        <f>DATA_SOURCE!FQ25/(SUM(DATA_SOURCE!FQ18:FQ26)-SUM(DATA_SOURCE!FQ20:FQ21))</f>
        <v>0.00662251655629139</v>
      </c>
      <c r="L17" s="59"/>
      <c r="M17" s="121">
        <f>AVERAGE(E17:K17)</f>
        <v>0.09521298739065</v>
      </c>
      <c r="N17" s="59"/>
      <c r="O17" s="112"/>
      <c r="P17" s="112"/>
      <c r="Q17" s="112"/>
      <c r="AC17" s="128"/>
      <c r="AD17" s="128"/>
      <c r="AE17" s="128"/>
      <c r="AF17" s="128"/>
      <c r="AG17" s="128"/>
      <c r="AH17" s="128"/>
      <c r="AI17" s="128"/>
      <c r="AJ17" s="128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</row>
    <row r="18" ht="14.5" spans="2:81">
      <c r="B18" s="92" t="s">
        <v>13</v>
      </c>
      <c r="C18" s="92"/>
      <c r="D18" s="55" t="s">
        <v>37</v>
      </c>
      <c r="E18" s="92"/>
      <c r="F18" s="92"/>
      <c r="G18" s="92"/>
      <c r="H18" s="92"/>
      <c r="I18" s="92"/>
      <c r="J18" s="92"/>
      <c r="K18" s="92"/>
      <c r="L18" s="59"/>
      <c r="M18" s="134"/>
      <c r="N18" s="59"/>
      <c r="O18" s="112"/>
      <c r="P18" s="112"/>
      <c r="Q18" s="112"/>
      <c r="AC18" s="128"/>
      <c r="AD18" s="128"/>
      <c r="AE18" s="128"/>
      <c r="AF18" s="128"/>
      <c r="AG18" s="128"/>
      <c r="AH18" s="128"/>
      <c r="AI18" s="128"/>
      <c r="AJ18" s="128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</row>
    <row r="19" s="48" customFormat="1" ht="14.5" spans="1:82">
      <c r="A19" s="128"/>
      <c r="B19" s="57"/>
      <c r="C19" s="55" t="s">
        <v>38</v>
      </c>
      <c r="D19" s="92"/>
      <c r="E19" s="92">
        <f>1-E20</f>
        <v>0.196808510638298</v>
      </c>
      <c r="F19" s="92">
        <f t="shared" ref="F19:K19" si="0">1-F20</f>
        <v>0.217886178861789</v>
      </c>
      <c r="G19" s="92">
        <f t="shared" si="0"/>
        <v>0.324742268041237</v>
      </c>
      <c r="H19" s="92">
        <f t="shared" si="0"/>
        <v>0.251489868891538</v>
      </c>
      <c r="I19" s="92">
        <f t="shared" si="0"/>
        <v>0.191111111111111</v>
      </c>
      <c r="J19" s="92">
        <f t="shared" si="0"/>
        <v>0.288335517693316</v>
      </c>
      <c r="K19" s="92">
        <f t="shared" si="0"/>
        <v>0.191729323308271</v>
      </c>
      <c r="L19" s="57"/>
      <c r="M19" s="121">
        <f>AVERAGE(E19:K19)</f>
        <v>0.237443254077937</v>
      </c>
      <c r="N19" s="57"/>
      <c r="O19" s="128"/>
      <c r="P19" s="128"/>
      <c r="Q19" s="128"/>
      <c r="R19"/>
      <c r="S19"/>
      <c r="T19"/>
      <c r="U19"/>
      <c r="V19"/>
      <c r="W19"/>
      <c r="X19"/>
      <c r="Y19"/>
      <c r="Z19"/>
      <c r="AA19"/>
      <c r="AB19"/>
      <c r="AC19" s="112"/>
      <c r="AD19" s="112"/>
      <c r="AE19" s="112"/>
      <c r="AF19" s="112"/>
      <c r="AG19" s="112"/>
      <c r="AH19" s="112"/>
      <c r="AI19" s="112"/>
      <c r="AJ19" s="112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55"/>
    </row>
    <row r="20" ht="14.5" spans="2:17">
      <c r="B20" s="92"/>
      <c r="C20" s="92" t="s">
        <v>39</v>
      </c>
      <c r="D20" s="92"/>
      <c r="E20" s="92">
        <f>DATA_SOURCE!W32/(DATA_SOURCE!W32+DATA_SOURCE!W31)</f>
        <v>0.803191489361702</v>
      </c>
      <c r="F20" s="92">
        <f>DATA_SOURCE!AV32/(DATA_SOURCE!AV32+DATA_SOURCE!AV31)</f>
        <v>0.782113821138211</v>
      </c>
      <c r="G20" s="92">
        <f>DATA_SOURCE!BU32/(DATA_SOURCE!BU32+DATA_SOURCE!BU31)</f>
        <v>0.675257731958763</v>
      </c>
      <c r="H20" s="92">
        <f>DATA_SOURCE!CT32/(DATA_SOURCE!CT32+DATA_SOURCE!CT31)</f>
        <v>0.748510131108462</v>
      </c>
      <c r="I20" s="92">
        <f>DATA_SOURCE!DS32/(DATA_SOURCE!DS32+DATA_SOURCE!DS31)</f>
        <v>0.808888888888889</v>
      </c>
      <c r="J20" s="92">
        <f>DATA_SOURCE!ER32/(DATA_SOURCE!ER32+DATA_SOURCE!ER31)</f>
        <v>0.711664482306684</v>
      </c>
      <c r="K20" s="92">
        <f>DATA_SOURCE!FQ32/(DATA_SOURCE!FQ32+DATA_SOURCE!FQ31)</f>
        <v>0.808270676691729</v>
      </c>
      <c r="L20" s="59"/>
      <c r="M20" s="121">
        <f>AVERAGE(E20:K20)</f>
        <v>0.762556745922063</v>
      </c>
      <c r="N20" s="59"/>
      <c r="O20" s="112"/>
      <c r="P20" s="112"/>
      <c r="Q20" s="112"/>
    </row>
    <row r="21" spans="12:12">
      <c r="L21" s="112"/>
    </row>
    <row r="22" ht="14.5" spans="2:28">
      <c r="B22" s="26"/>
      <c r="C22" s="26"/>
      <c r="D22" s="26"/>
      <c r="E22" s="26"/>
      <c r="F22" s="26"/>
      <c r="G22" s="26"/>
      <c r="H22" s="26"/>
      <c r="I22" s="26"/>
      <c r="J22" s="26"/>
      <c r="K22" s="26"/>
      <c r="R22" s="143"/>
      <c r="S22" s="143"/>
      <c r="T22" s="144" t="s">
        <v>40</v>
      </c>
      <c r="U22" s="143"/>
      <c r="V22" s="143"/>
      <c r="W22" s="143"/>
      <c r="X22" s="143"/>
      <c r="Y22" s="143"/>
      <c r="Z22" s="143"/>
      <c r="AA22" s="143"/>
      <c r="AB22" s="143"/>
    </row>
    <row r="23" ht="14.5" spans="18:28">
      <c r="R23" s="145"/>
      <c r="S23" s="145" t="s">
        <v>2</v>
      </c>
      <c r="T23" s="145" t="s">
        <v>17</v>
      </c>
      <c r="U23" s="145" t="s">
        <v>18</v>
      </c>
      <c r="V23" s="146" t="s">
        <v>19</v>
      </c>
      <c r="W23" s="146" t="s">
        <v>20</v>
      </c>
      <c r="X23" s="146" t="s">
        <v>21</v>
      </c>
      <c r="Y23" s="146" t="s">
        <v>22</v>
      </c>
      <c r="Z23" s="146" t="s">
        <v>23</v>
      </c>
      <c r="AA23" s="146" t="s">
        <v>24</v>
      </c>
      <c r="AB23" s="146" t="s">
        <v>25</v>
      </c>
    </row>
    <row r="24" ht="14.5" spans="18:39">
      <c r="R24" s="147"/>
      <c r="S24" s="148" t="s">
        <v>9</v>
      </c>
      <c r="T24" s="143"/>
      <c r="U24" s="143"/>
      <c r="V24" s="143">
        <f>AG24*Demands!P13</f>
        <v>3.2</v>
      </c>
      <c r="W24" s="143">
        <f>AH24*Demands!Q13</f>
        <v>13.2</v>
      </c>
      <c r="X24" s="143">
        <f>AI24*Demands!R13</f>
        <v>36.7</v>
      </c>
      <c r="Y24" s="143">
        <f>AJ24*Demands!S13</f>
        <v>4</v>
      </c>
      <c r="Z24" s="143">
        <f>AK24*Demands!T13</f>
        <v>7.5</v>
      </c>
      <c r="AA24" s="143">
        <f>AL24*Demands!U13</f>
        <v>13.4</v>
      </c>
      <c r="AB24" s="143">
        <f>AM24*Demands!V13</f>
        <v>15.1</v>
      </c>
      <c r="AG24" s="149">
        <f>Demands!P8</f>
        <v>7.4</v>
      </c>
      <c r="AH24" s="149">
        <f>Demands!Q8</f>
        <v>34.2</v>
      </c>
      <c r="AI24" s="149">
        <f>Demands!R8</f>
        <v>60</v>
      </c>
      <c r="AJ24" s="149">
        <f>Demands!S8</f>
        <v>24.9</v>
      </c>
      <c r="AK24" s="149">
        <f>Demands!T8</f>
        <v>74.5</v>
      </c>
      <c r="AL24" s="149">
        <f>Demands!U8</f>
        <v>56.6</v>
      </c>
      <c r="AM24" s="149">
        <f>Demands!V8</f>
        <v>32.3</v>
      </c>
    </row>
    <row r="25" ht="14.5" spans="18:28">
      <c r="R25" s="143"/>
      <c r="S25" s="147" t="s">
        <v>13</v>
      </c>
      <c r="T25" s="149"/>
      <c r="U25" s="149"/>
      <c r="V25" s="149">
        <f t="shared" ref="V25:AB25" si="1">AG24-V24</f>
        <v>4.2</v>
      </c>
      <c r="W25" s="149">
        <f t="shared" si="1"/>
        <v>21</v>
      </c>
      <c r="X25" s="149">
        <f t="shared" si="1"/>
        <v>23.3</v>
      </c>
      <c r="Y25" s="149">
        <f t="shared" si="1"/>
        <v>20.9</v>
      </c>
      <c r="Z25" s="149">
        <f t="shared" si="1"/>
        <v>67</v>
      </c>
      <c r="AA25" s="149">
        <f t="shared" si="1"/>
        <v>43.2</v>
      </c>
      <c r="AB25" s="149">
        <f t="shared" si="1"/>
        <v>17.2</v>
      </c>
    </row>
    <row r="26" ht="14.5" spans="18:28">
      <c r="R26" s="150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</row>
    <row r="27" ht="14.5" spans="4:28">
      <c r="D27" t="s">
        <v>41</v>
      </c>
      <c r="E27" s="17">
        <f>1/Demands!P13</f>
        <v>2.3125</v>
      </c>
      <c r="F27" s="17">
        <f>1/Demands!Q13</f>
        <v>2.59090909090909</v>
      </c>
      <c r="G27" s="17">
        <f>1/Demands!R13</f>
        <v>1.63487738419619</v>
      </c>
      <c r="H27" s="17">
        <f>1/Demands!S13</f>
        <v>6.225</v>
      </c>
      <c r="I27" s="17">
        <f>1/Demands!T13</f>
        <v>9.93333333333333</v>
      </c>
      <c r="J27" s="17">
        <f>1/Demands!U13</f>
        <v>4.22388059701493</v>
      </c>
      <c r="K27" s="17">
        <f>1/Demands!V13</f>
        <v>2.13907284768212</v>
      </c>
      <c r="R27" s="152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</row>
    <row r="28" ht="15.5" spans="4:28">
      <c r="D28" t="s">
        <v>42</v>
      </c>
      <c r="E28" s="17">
        <f>Demands!P14*100</f>
        <v>56.7567567567568</v>
      </c>
      <c r="F28" s="17">
        <f>Demands!Q14*100</f>
        <v>61.4035087719298</v>
      </c>
      <c r="G28" s="17">
        <f>Demands!R14*100</f>
        <v>38.8333333333333</v>
      </c>
      <c r="H28" s="17">
        <f>Demands!S14*100</f>
        <v>83.9357429718875</v>
      </c>
      <c r="I28" s="17">
        <f>Demands!T14*100</f>
        <v>89.9328859060403</v>
      </c>
      <c r="J28" s="17">
        <f>Demands!U14*100</f>
        <v>76.3250883392226</v>
      </c>
      <c r="K28" s="17">
        <f>Demands!V14*100</f>
        <v>53.250773993808</v>
      </c>
      <c r="R28" s="151"/>
      <c r="S28" s="151"/>
      <c r="T28" s="153" t="s">
        <v>43</v>
      </c>
      <c r="U28" s="151"/>
      <c r="V28" s="151"/>
      <c r="W28" s="151"/>
      <c r="X28" s="151"/>
      <c r="Y28" s="151"/>
      <c r="Z28" s="151"/>
      <c r="AA28" s="151"/>
      <c r="AB28" s="151"/>
    </row>
    <row r="29" ht="14.5" spans="18:18">
      <c r="R29" s="95"/>
    </row>
    <row r="30" ht="14.5" spans="18:18">
      <c r="R30" s="140"/>
    </row>
    <row r="31" spans="18:18">
      <c r="R31" s="154"/>
    </row>
    <row r="32" ht="15.5" spans="2:20">
      <c r="B32" s="26"/>
      <c r="C32" s="26"/>
      <c r="D32" s="125" t="s">
        <v>44</v>
      </c>
      <c r="E32" s="26"/>
      <c r="F32" s="26"/>
      <c r="G32" s="130"/>
      <c r="H32" s="26"/>
      <c r="I32" s="26"/>
      <c r="J32" s="26"/>
      <c r="K32" s="26"/>
      <c r="R32" s="97"/>
      <c r="T32" s="36"/>
    </row>
    <row r="33" ht="14.5" spans="2:18">
      <c r="B33" s="126" t="s">
        <v>2</v>
      </c>
      <c r="C33" s="126" t="s">
        <v>17</v>
      </c>
      <c r="D33" s="126" t="s">
        <v>18</v>
      </c>
      <c r="E33" s="127" t="s">
        <v>19</v>
      </c>
      <c r="F33" s="127" t="s">
        <v>20</v>
      </c>
      <c r="G33" s="127" t="s">
        <v>21</v>
      </c>
      <c r="H33" s="127" t="s">
        <v>22</v>
      </c>
      <c r="I33" s="127" t="s">
        <v>23</v>
      </c>
      <c r="J33" s="127" t="s">
        <v>24</v>
      </c>
      <c r="K33" s="127" t="s">
        <v>25</v>
      </c>
      <c r="R33" s="154"/>
    </row>
    <row r="34" ht="14.5" spans="2:18">
      <c r="B34" s="92" t="s">
        <v>9</v>
      </c>
      <c r="C34" s="92"/>
      <c r="D34" s="55" t="s">
        <v>27</v>
      </c>
      <c r="E34" s="92"/>
      <c r="F34" s="92"/>
      <c r="G34" s="92"/>
      <c r="H34" s="92"/>
      <c r="I34" s="92"/>
      <c r="J34" s="92"/>
      <c r="K34" s="92"/>
      <c r="R34" s="154"/>
    </row>
    <row r="35" ht="14.5" spans="2:18">
      <c r="B35" s="92"/>
      <c r="C35" s="129" t="s">
        <v>29</v>
      </c>
      <c r="D35" s="92"/>
      <c r="E35" s="92">
        <f>E12*100%</f>
        <v>0.6875</v>
      </c>
      <c r="F35" s="92">
        <f>F12*100%</f>
        <v>0.568181818181818</v>
      </c>
      <c r="G35" s="92">
        <f>G12*100%</f>
        <v>0.252717391304348</v>
      </c>
      <c r="H35" s="92">
        <f>H12*100%</f>
        <v>0.774999999999999</v>
      </c>
      <c r="I35" s="92">
        <f>I12*100%</f>
        <v>0.648648648648648</v>
      </c>
      <c r="J35" s="92">
        <f>J12*100%</f>
        <v>0.559701492537313</v>
      </c>
      <c r="K35" s="92">
        <f>K12*100%</f>
        <v>0.231788079470199</v>
      </c>
      <c r="R35" s="154"/>
    </row>
    <row r="36" ht="14.5" spans="2:18">
      <c r="B36" s="92"/>
      <c r="C36" s="129" t="s">
        <v>31</v>
      </c>
      <c r="D36" s="92"/>
      <c r="E36" s="92">
        <f>E13*100%</f>
        <v>0</v>
      </c>
      <c r="F36" s="92">
        <f>F13*100%</f>
        <v>0.0984848484848485</v>
      </c>
      <c r="G36" s="92">
        <f>G13*100%</f>
        <v>0.614130434782609</v>
      </c>
      <c r="H36" s="92">
        <f>H13*100%</f>
        <v>0.025</v>
      </c>
      <c r="I36" s="92">
        <f>I13*100%</f>
        <v>0.351351351351351</v>
      </c>
      <c r="J36" s="92">
        <f>J13*100%</f>
        <v>0.373134328358209</v>
      </c>
      <c r="K36" s="92">
        <f>K13*100%</f>
        <v>0.748344370860927</v>
      </c>
      <c r="R36" s="154"/>
    </row>
    <row r="37" ht="14.5" spans="2:18">
      <c r="B37" s="92"/>
      <c r="C37" s="55" t="s">
        <v>33</v>
      </c>
      <c r="D37" s="92"/>
      <c r="E37" s="92">
        <f>E14*100%</f>
        <v>0.3125</v>
      </c>
      <c r="F37" s="92">
        <f>F14*100%</f>
        <v>0.0151515151515151</v>
      </c>
      <c r="G37" s="92">
        <f>G14*100%</f>
        <v>0.0353260869565218</v>
      </c>
      <c r="H37" s="92">
        <f>H14*100%</f>
        <v>0</v>
      </c>
      <c r="I37" s="92">
        <f>I14*100%</f>
        <v>0</v>
      </c>
      <c r="J37" s="92">
        <f>J14*100%</f>
        <v>0</v>
      </c>
      <c r="K37" s="92">
        <f>K14*100%</f>
        <v>0</v>
      </c>
      <c r="R37" s="154"/>
    </row>
    <row r="38" ht="14.5" spans="2:18">
      <c r="B38" s="92"/>
      <c r="C38" s="86" t="s">
        <v>34</v>
      </c>
      <c r="D38" s="92"/>
      <c r="E38" s="92">
        <f>E15*100%</f>
        <v>0</v>
      </c>
      <c r="F38" s="92">
        <f>F15*100%</f>
        <v>0.00757575757575757</v>
      </c>
      <c r="G38" s="92">
        <f>G15*100%</f>
        <v>0.00815217391304348</v>
      </c>
      <c r="H38" s="92">
        <f>H15*100%</f>
        <v>0</v>
      </c>
      <c r="I38" s="92">
        <f>I15*100%</f>
        <v>0</v>
      </c>
      <c r="J38" s="92">
        <f>J15*100%</f>
        <v>0</v>
      </c>
      <c r="K38" s="92">
        <f>K15*100%</f>
        <v>0</v>
      </c>
      <c r="R38" s="154"/>
    </row>
    <row r="39" ht="14.5" spans="2:11">
      <c r="B39" s="92"/>
      <c r="C39" s="55" t="s">
        <v>35</v>
      </c>
      <c r="D39" s="92"/>
      <c r="E39" s="92">
        <f>E16*100%</f>
        <v>0</v>
      </c>
      <c r="F39" s="92">
        <f>F16*100%</f>
        <v>0.00757575757575757</v>
      </c>
      <c r="G39" s="92">
        <f>G16*100%</f>
        <v>0</v>
      </c>
      <c r="H39" s="92">
        <f>H16*100%</f>
        <v>0</v>
      </c>
      <c r="I39" s="92">
        <f>I16*100%</f>
        <v>0</v>
      </c>
      <c r="J39" s="92">
        <f>J16*100%</f>
        <v>0</v>
      </c>
      <c r="K39" s="92">
        <f>K16*100%</f>
        <v>0.0132450331125828</v>
      </c>
    </row>
    <row r="40" ht="14.5" spans="2:11">
      <c r="B40" s="92"/>
      <c r="C40" s="55" t="s">
        <v>36</v>
      </c>
      <c r="D40" s="92"/>
      <c r="E40" s="92">
        <f>E17*100%</f>
        <v>0</v>
      </c>
      <c r="F40" s="92">
        <f>F17*100%</f>
        <v>0.303030303030303</v>
      </c>
      <c r="G40" s="92">
        <f>G17*100%</f>
        <v>0.0896739130434783</v>
      </c>
      <c r="H40" s="92">
        <f>H17*100%</f>
        <v>0.2</v>
      </c>
      <c r="I40" s="92">
        <f>I17*100%</f>
        <v>0</v>
      </c>
      <c r="J40" s="92">
        <f>J17*100%</f>
        <v>0.0671641791044776</v>
      </c>
      <c r="K40" s="92">
        <f>K17*100%</f>
        <v>0.00662251655629139</v>
      </c>
    </row>
    <row r="41" ht="14.5" spans="2:11">
      <c r="B41" s="92" t="s">
        <v>13</v>
      </c>
      <c r="C41" s="92"/>
      <c r="D41" s="55" t="s">
        <v>37</v>
      </c>
      <c r="E41" s="92"/>
      <c r="F41" s="92"/>
      <c r="G41" s="92"/>
      <c r="H41" s="92"/>
      <c r="I41" s="92"/>
      <c r="J41" s="92"/>
      <c r="K41" s="92"/>
    </row>
    <row r="42" ht="14.5" spans="2:11">
      <c r="B42" s="92"/>
      <c r="C42" s="55" t="s">
        <v>38</v>
      </c>
      <c r="D42" s="92"/>
      <c r="E42" s="92">
        <f>E19*100%</f>
        <v>0.196808510638298</v>
      </c>
      <c r="F42" s="92">
        <f>F19*100%</f>
        <v>0.217886178861789</v>
      </c>
      <c r="G42" s="92">
        <f>G19*100%</f>
        <v>0.324742268041237</v>
      </c>
      <c r="H42" s="92">
        <f>H19*100%</f>
        <v>0.251489868891538</v>
      </c>
      <c r="I42" s="92">
        <f>I19*100%</f>
        <v>0.191111111111111</v>
      </c>
      <c r="J42" s="92">
        <f>J19*100%</f>
        <v>0.288335517693316</v>
      </c>
      <c r="K42" s="92">
        <f>K19*100%</f>
        <v>0.191729323308271</v>
      </c>
    </row>
    <row r="43" ht="14.5" spans="2:11">
      <c r="B43" s="92"/>
      <c r="C43" s="92" t="s">
        <v>39</v>
      </c>
      <c r="D43" s="92"/>
      <c r="E43" s="92">
        <f>E20*100%</f>
        <v>0.803191489361702</v>
      </c>
      <c r="F43" s="92">
        <f>F20*100%</f>
        <v>0.782113821138211</v>
      </c>
      <c r="G43" s="92">
        <f>G20*100%</f>
        <v>0.675257731958763</v>
      </c>
      <c r="H43" s="92">
        <f>H20*100%</f>
        <v>0.748510131108462</v>
      </c>
      <c r="I43" s="92">
        <f>I20*100%</f>
        <v>0.808888888888889</v>
      </c>
      <c r="J43" s="92">
        <f>J20*100%</f>
        <v>0.711664482306684</v>
      </c>
      <c r="K43" s="92">
        <f>K20*100%</f>
        <v>0.808270676691729</v>
      </c>
    </row>
    <row r="62" ht="14.5" spans="1:14">
      <c r="A62" s="59"/>
      <c r="B62" s="81"/>
      <c r="C62" s="81"/>
      <c r="D62" s="131"/>
      <c r="E62" s="81"/>
      <c r="F62" s="81"/>
      <c r="G62" s="81"/>
      <c r="H62" s="81"/>
      <c r="I62" s="81"/>
      <c r="J62" s="81"/>
      <c r="K62" s="81"/>
      <c r="L62" s="59"/>
      <c r="M62" s="59"/>
      <c r="N62" s="59"/>
    </row>
    <row r="63" ht="14.5" spans="1:14">
      <c r="A63" s="123"/>
      <c r="B63" s="123"/>
      <c r="C63" s="123"/>
      <c r="D63" s="123"/>
      <c r="E63" s="132"/>
      <c r="F63" s="132"/>
      <c r="G63" s="132"/>
      <c r="H63" s="132"/>
      <c r="I63" s="132"/>
      <c r="J63" s="132"/>
      <c r="K63" s="132"/>
      <c r="L63" s="59"/>
      <c r="M63" s="59"/>
      <c r="N63" s="59"/>
    </row>
    <row r="64" spans="1:14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</row>
    <row r="65" spans="1:14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</row>
    <row r="66" ht="14.5" spans="1:14">
      <c r="A66" s="59"/>
      <c r="B66" s="81"/>
      <c r="C66" s="81"/>
      <c r="D66" s="131"/>
      <c r="E66" s="81"/>
      <c r="F66" s="81"/>
      <c r="G66" s="81"/>
      <c r="H66" s="81"/>
      <c r="I66" s="81"/>
      <c r="J66" s="81"/>
      <c r="K66" s="81"/>
      <c r="L66" s="81"/>
      <c r="M66" s="81"/>
      <c r="N66" s="59"/>
    </row>
    <row r="67" ht="14.5" spans="1:14">
      <c r="A67" s="59"/>
      <c r="B67" s="123"/>
      <c r="C67" s="123"/>
      <c r="D67" s="123"/>
      <c r="E67" s="132"/>
      <c r="F67" s="132"/>
      <c r="G67" s="132"/>
      <c r="H67" s="132"/>
      <c r="I67" s="132"/>
      <c r="J67" s="132"/>
      <c r="K67" s="132"/>
      <c r="L67" s="132"/>
      <c r="M67" s="132"/>
      <c r="N67" s="59"/>
    </row>
    <row r="68" ht="14.5" spans="1:14">
      <c r="A68" s="59"/>
      <c r="B68" s="92"/>
      <c r="C68" s="92"/>
      <c r="D68" s="55"/>
      <c r="E68" s="92"/>
      <c r="F68" s="92"/>
      <c r="G68" s="92"/>
      <c r="H68" s="92"/>
      <c r="I68" s="92"/>
      <c r="J68" s="92"/>
      <c r="K68" s="92"/>
      <c r="L68" s="59"/>
      <c r="M68" s="59"/>
      <c r="N68" s="59"/>
    </row>
    <row r="69" ht="14.5" spans="1:14">
      <c r="A69" s="59"/>
      <c r="B69" s="92"/>
      <c r="C69" s="129"/>
      <c r="D69" s="92"/>
      <c r="E69" s="92"/>
      <c r="F69" s="92"/>
      <c r="G69" s="92"/>
      <c r="H69" s="92"/>
      <c r="I69" s="92"/>
      <c r="J69" s="92"/>
      <c r="K69" s="92"/>
      <c r="L69" s="57"/>
      <c r="M69" s="81"/>
      <c r="N69" s="59"/>
    </row>
    <row r="70" ht="14.5" spans="1:14">
      <c r="A70" s="59"/>
      <c r="B70" s="92"/>
      <c r="C70" s="129"/>
      <c r="D70" s="92"/>
      <c r="E70" s="92"/>
      <c r="F70" s="92"/>
      <c r="G70" s="92"/>
      <c r="H70" s="92"/>
      <c r="I70" s="92"/>
      <c r="J70" s="92"/>
      <c r="K70" s="92"/>
      <c r="L70" s="59"/>
      <c r="M70" s="81"/>
      <c r="N70" s="59"/>
    </row>
    <row r="71" ht="14.5" spans="1:14">
      <c r="A71" s="59"/>
      <c r="B71" s="92"/>
      <c r="C71" s="55"/>
      <c r="D71" s="92"/>
      <c r="E71" s="92"/>
      <c r="F71" s="92"/>
      <c r="G71" s="92"/>
      <c r="H71" s="92"/>
      <c r="I71" s="92"/>
      <c r="J71" s="92"/>
      <c r="K71" s="92"/>
      <c r="L71" s="59"/>
      <c r="M71" s="81"/>
      <c r="N71" s="59"/>
    </row>
    <row r="72" ht="14.5" spans="1:14">
      <c r="A72" s="59"/>
      <c r="B72" s="92"/>
      <c r="C72" s="86"/>
      <c r="D72" s="92"/>
      <c r="E72" s="92"/>
      <c r="F72" s="92"/>
      <c r="G72" s="92"/>
      <c r="H72" s="92"/>
      <c r="I72" s="92"/>
      <c r="J72" s="92"/>
      <c r="K72" s="92"/>
      <c r="L72" s="59"/>
      <c r="M72" s="81"/>
      <c r="N72" s="59"/>
    </row>
    <row r="73" ht="14.5" spans="1:14">
      <c r="A73" s="59"/>
      <c r="B73" s="92"/>
      <c r="C73" s="55"/>
      <c r="D73" s="92"/>
      <c r="E73" s="92"/>
      <c r="F73" s="92"/>
      <c r="G73" s="92"/>
      <c r="H73" s="92"/>
      <c r="I73" s="92"/>
      <c r="J73" s="92"/>
      <c r="K73" s="92"/>
      <c r="L73" s="59"/>
      <c r="M73" s="81"/>
      <c r="N73" s="59"/>
    </row>
    <row r="74" ht="14.5" spans="1:14">
      <c r="A74" s="59"/>
      <c r="B74" s="92"/>
      <c r="C74" s="55"/>
      <c r="D74" s="92"/>
      <c r="E74" s="92"/>
      <c r="F74" s="92"/>
      <c r="G74" s="92"/>
      <c r="H74" s="92"/>
      <c r="I74" s="92"/>
      <c r="J74" s="92"/>
      <c r="K74" s="92"/>
      <c r="L74" s="59"/>
      <c r="M74" s="81"/>
      <c r="N74" s="59"/>
    </row>
    <row r="75" ht="14.5" spans="1:14">
      <c r="A75" s="59"/>
      <c r="B75" s="92"/>
      <c r="C75" s="55"/>
      <c r="D75" s="92"/>
      <c r="E75" s="92"/>
      <c r="F75" s="92"/>
      <c r="G75" s="92"/>
      <c r="H75" s="92"/>
      <c r="I75" s="92"/>
      <c r="J75" s="92"/>
      <c r="K75" s="92"/>
      <c r="L75" s="57"/>
      <c r="M75" s="81"/>
      <c r="N75" s="59"/>
    </row>
    <row r="76" ht="14.5" spans="1:14">
      <c r="A76" s="59"/>
      <c r="B76" s="92"/>
      <c r="C76" s="92"/>
      <c r="D76" s="55"/>
      <c r="E76" s="92"/>
      <c r="F76" s="92"/>
      <c r="G76" s="92"/>
      <c r="H76" s="92"/>
      <c r="I76" s="92"/>
      <c r="J76" s="92"/>
      <c r="K76" s="92"/>
      <c r="L76" s="59"/>
      <c r="M76" s="59"/>
      <c r="N76" s="59"/>
    </row>
    <row r="77" ht="14.5" spans="1:14">
      <c r="A77" s="59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57"/>
      <c r="M77" s="81"/>
      <c r="N77" s="59"/>
    </row>
    <row r="78" ht="14.5" spans="1:14">
      <c r="A78" s="59"/>
      <c r="B78" s="92"/>
      <c r="C78" s="55"/>
      <c r="D78" s="92"/>
      <c r="E78" s="92"/>
      <c r="F78" s="92"/>
      <c r="G78" s="92"/>
      <c r="H78" s="92"/>
      <c r="I78" s="92"/>
      <c r="J78" s="92"/>
      <c r="K78" s="92"/>
      <c r="L78" s="59"/>
      <c r="M78" s="81"/>
      <c r="N78" s="59"/>
    </row>
    <row r="79" spans="1:14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</row>
    <row r="80" spans="1:14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</row>
    <row r="81" spans="1:14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</row>
    <row r="82" spans="1:14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</row>
    <row r="83" spans="1:14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</row>
    <row r="84" spans="1:1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</row>
    <row r="85" spans="1:14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</row>
    <row r="86" ht="14.5" spans="1:14">
      <c r="A86" s="59"/>
      <c r="B86" s="81"/>
      <c r="C86" s="81"/>
      <c r="D86" s="131"/>
      <c r="E86" s="81"/>
      <c r="F86" s="81"/>
      <c r="G86" s="81"/>
      <c r="H86" s="81"/>
      <c r="I86" s="81"/>
      <c r="J86" s="81"/>
      <c r="K86" s="81"/>
      <c r="L86" s="59"/>
      <c r="M86" s="59"/>
      <c r="N86" s="59"/>
    </row>
    <row r="87" ht="14.5" spans="1:14">
      <c r="A87" s="59"/>
      <c r="B87" s="123"/>
      <c r="C87" s="123"/>
      <c r="D87" s="123"/>
      <c r="E87" s="132"/>
      <c r="F87" s="132"/>
      <c r="G87" s="132"/>
      <c r="H87" s="132"/>
      <c r="I87" s="132"/>
      <c r="J87" s="132"/>
      <c r="K87" s="132"/>
      <c r="L87" s="59"/>
      <c r="M87" s="59"/>
      <c r="N87" s="59"/>
    </row>
    <row r="88" ht="14.5" spans="1:14">
      <c r="A88" s="59"/>
      <c r="B88" s="92"/>
      <c r="C88" s="92"/>
      <c r="D88" s="55"/>
      <c r="E88" s="92"/>
      <c r="F88" s="92"/>
      <c r="G88" s="92"/>
      <c r="H88" s="92"/>
      <c r="I88" s="92"/>
      <c r="J88" s="92"/>
      <c r="K88" s="92"/>
      <c r="L88" s="59"/>
      <c r="M88" s="59"/>
      <c r="N88" s="59"/>
    </row>
    <row r="89" ht="14.5" spans="1:14">
      <c r="A89" s="59"/>
      <c r="B89" s="92"/>
      <c r="C89" s="129"/>
      <c r="D89" s="92"/>
      <c r="E89" s="92"/>
      <c r="F89" s="92"/>
      <c r="G89" s="92"/>
      <c r="H89" s="92"/>
      <c r="I89" s="92"/>
      <c r="J89" s="92"/>
      <c r="K89" s="92"/>
      <c r="L89" s="59"/>
      <c r="M89" s="59"/>
      <c r="N89" s="59"/>
    </row>
    <row r="90" ht="14.5" spans="1:14">
      <c r="A90" s="59"/>
      <c r="B90" s="92"/>
      <c r="C90" s="129"/>
      <c r="D90" s="92"/>
      <c r="E90" s="92"/>
      <c r="F90" s="92"/>
      <c r="G90" s="92"/>
      <c r="H90" s="92"/>
      <c r="I90" s="92"/>
      <c r="J90" s="92"/>
      <c r="K90" s="92"/>
      <c r="L90" s="59"/>
      <c r="M90" s="59"/>
      <c r="N90" s="59"/>
    </row>
    <row r="91" ht="14.5" spans="1:14">
      <c r="A91" s="59"/>
      <c r="B91" s="92"/>
      <c r="C91" s="55"/>
      <c r="D91" s="92"/>
      <c r="E91" s="92"/>
      <c r="F91" s="92"/>
      <c r="G91" s="92"/>
      <c r="H91" s="92"/>
      <c r="I91" s="92"/>
      <c r="J91" s="92"/>
      <c r="K91" s="92"/>
      <c r="L91" s="59"/>
      <c r="M91" s="59"/>
      <c r="N91" s="59"/>
    </row>
    <row r="92" ht="14.5" spans="1:14">
      <c r="A92" s="59"/>
      <c r="B92" s="92"/>
      <c r="C92" s="86"/>
      <c r="D92" s="92"/>
      <c r="E92" s="92"/>
      <c r="F92" s="92"/>
      <c r="G92" s="92"/>
      <c r="H92" s="92"/>
      <c r="I92" s="92"/>
      <c r="J92" s="92"/>
      <c r="K92" s="92"/>
      <c r="L92" s="59"/>
      <c r="M92" s="59"/>
      <c r="N92" s="59"/>
    </row>
    <row r="93" ht="14.5" spans="1:14">
      <c r="A93" s="59"/>
      <c r="B93" s="92"/>
      <c r="C93" s="55"/>
      <c r="D93" s="92"/>
      <c r="E93" s="92"/>
      <c r="F93" s="92"/>
      <c r="G93" s="92"/>
      <c r="H93" s="92"/>
      <c r="I93" s="92"/>
      <c r="J93" s="92"/>
      <c r="K93" s="92"/>
      <c r="L93" s="59"/>
      <c r="M93" s="59"/>
      <c r="N93" s="59"/>
    </row>
    <row r="94" ht="14.5" spans="1:14">
      <c r="A94" s="59"/>
      <c r="B94" s="92"/>
      <c r="C94" s="55"/>
      <c r="D94" s="92"/>
      <c r="E94" s="92"/>
      <c r="F94" s="92"/>
      <c r="G94" s="92"/>
      <c r="H94" s="92"/>
      <c r="I94" s="92"/>
      <c r="J94" s="92"/>
      <c r="K94" s="92"/>
      <c r="L94" s="59"/>
      <c r="M94" s="59"/>
      <c r="N94" s="59"/>
    </row>
    <row r="95" ht="14.5" spans="1:14">
      <c r="A95" s="59"/>
      <c r="B95" s="92"/>
      <c r="C95" s="55"/>
      <c r="D95" s="92"/>
      <c r="E95" s="92"/>
      <c r="F95" s="92"/>
      <c r="G95" s="92"/>
      <c r="H95" s="92"/>
      <c r="I95" s="92"/>
      <c r="J95" s="92"/>
      <c r="K95" s="92"/>
      <c r="L95" s="59"/>
      <c r="M95" s="59"/>
      <c r="N95" s="59"/>
    </row>
    <row r="96" ht="14.5" spans="1:14">
      <c r="A96" s="59"/>
      <c r="B96" s="92"/>
      <c r="C96" s="92"/>
      <c r="D96" s="55"/>
      <c r="E96" s="92"/>
      <c r="F96" s="92"/>
      <c r="G96" s="92"/>
      <c r="H96" s="92"/>
      <c r="I96" s="92"/>
      <c r="J96" s="92"/>
      <c r="K96" s="92"/>
      <c r="L96" s="59"/>
      <c r="M96" s="59"/>
      <c r="N96" s="59"/>
    </row>
    <row r="97" ht="14.5" spans="1:14">
      <c r="A97" s="59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59"/>
      <c r="M97" s="59"/>
      <c r="N97" s="59"/>
    </row>
    <row r="98" ht="14.5" spans="1:14">
      <c r="A98" s="59"/>
      <c r="B98" s="92"/>
      <c r="C98" s="55"/>
      <c r="D98" s="92"/>
      <c r="E98" s="92"/>
      <c r="F98" s="92"/>
      <c r="G98" s="92"/>
      <c r="H98" s="92"/>
      <c r="I98" s="92"/>
      <c r="J98" s="92"/>
      <c r="K98" s="92"/>
      <c r="L98" s="59"/>
      <c r="M98" s="59"/>
      <c r="N98" s="59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Z23"/>
  <sheetViews>
    <sheetView zoomScale="70" zoomScaleNormal="70" workbookViewId="0">
      <selection activeCell="K21" sqref="K21"/>
    </sheetView>
  </sheetViews>
  <sheetFormatPr defaultColWidth="9" defaultRowHeight="12.5"/>
  <cols>
    <col min="3" max="3" width="14.8181818181818" customWidth="1"/>
    <col min="4" max="4" width="15.1818181818182" customWidth="1"/>
    <col min="5" max="5" width="12.8181818181818" customWidth="1"/>
    <col min="8" max="10" width="8.72727272727273"/>
    <col min="12" max="12" width="14.8181818181818" customWidth="1"/>
    <col min="13" max="13" width="26.1818181818182" customWidth="1"/>
    <col min="17" max="17" width="9.72727272727273" customWidth="1"/>
  </cols>
  <sheetData>
    <row r="1" spans="9:10">
      <c r="I1" s="59"/>
      <c r="J1" s="59"/>
    </row>
    <row r="2" spans="9:10">
      <c r="I2" s="59"/>
      <c r="J2" s="59"/>
    </row>
    <row r="3" ht="14.5" spans="3:17">
      <c r="C3" s="26"/>
      <c r="D3" s="26"/>
      <c r="E3" s="26" t="s">
        <v>16</v>
      </c>
      <c r="F3" s="26"/>
      <c r="G3" s="26"/>
      <c r="H3" s="26"/>
      <c r="I3" s="81"/>
      <c r="J3" s="81"/>
      <c r="K3" s="100" t="s">
        <v>0</v>
      </c>
      <c r="L3" s="100"/>
      <c r="M3" s="100"/>
      <c r="N3" s="100"/>
      <c r="O3" s="100"/>
      <c r="P3" s="100"/>
      <c r="Q3" s="100"/>
    </row>
    <row r="4" ht="26.75" spans="3:26">
      <c r="C4" s="78" t="s">
        <v>2</v>
      </c>
      <c r="D4" s="78" t="s">
        <v>17</v>
      </c>
      <c r="E4" s="78" t="s">
        <v>18</v>
      </c>
      <c r="F4" s="78" t="s">
        <v>28</v>
      </c>
      <c r="G4" s="79" t="s">
        <v>45</v>
      </c>
      <c r="H4" s="79" t="s">
        <v>46</v>
      </c>
      <c r="I4" s="101"/>
      <c r="J4" s="102"/>
      <c r="K4" s="103" t="s">
        <v>1</v>
      </c>
      <c r="L4" s="103" t="s">
        <v>2</v>
      </c>
      <c r="M4" s="103" t="s">
        <v>3</v>
      </c>
      <c r="N4" s="103" t="s">
        <v>4</v>
      </c>
      <c r="O4" s="103" t="s">
        <v>5</v>
      </c>
      <c r="P4" s="103" t="s">
        <v>6</v>
      </c>
      <c r="Q4" s="103" t="s">
        <v>7</v>
      </c>
      <c r="W4" s="118" t="s">
        <v>47</v>
      </c>
      <c r="X4" s="118"/>
      <c r="Y4" s="118"/>
      <c r="Z4" s="118"/>
    </row>
    <row r="5" ht="14.5" spans="3:26">
      <c r="C5" s="80" t="s">
        <v>48</v>
      </c>
      <c r="D5" s="81" t="s">
        <v>49</v>
      </c>
      <c r="E5" s="82" t="s">
        <v>35</v>
      </c>
      <c r="F5" s="81">
        <v>1</v>
      </c>
      <c r="G5" s="83"/>
      <c r="H5" s="84">
        <v>1</v>
      </c>
      <c r="I5" s="104"/>
      <c r="J5" s="81"/>
      <c r="K5" s="100" t="s">
        <v>50</v>
      </c>
      <c r="L5" s="105" t="s">
        <v>51</v>
      </c>
      <c r="M5" s="100" t="s">
        <v>52</v>
      </c>
      <c r="N5" s="100" t="s">
        <v>11</v>
      </c>
      <c r="O5" s="106" t="s">
        <v>53</v>
      </c>
      <c r="P5" s="100" t="s">
        <v>54</v>
      </c>
      <c r="Q5" s="100"/>
      <c r="W5" s="118"/>
      <c r="X5" s="118" t="s">
        <v>55</v>
      </c>
      <c r="Y5" s="118"/>
      <c r="Z5" s="118"/>
    </row>
    <row r="6" ht="14.5" spans="3:26">
      <c r="C6" s="82"/>
      <c r="D6" s="81"/>
      <c r="E6" s="82" t="s">
        <v>33</v>
      </c>
      <c r="F6" s="81"/>
      <c r="G6" s="83">
        <v>0.5</v>
      </c>
      <c r="H6" s="84"/>
      <c r="I6" s="107"/>
      <c r="J6" s="81"/>
      <c r="K6" s="100"/>
      <c r="L6" s="55" t="s">
        <v>56</v>
      </c>
      <c r="M6" s="108"/>
      <c r="N6" s="108" t="s">
        <v>11</v>
      </c>
      <c r="O6" s="108" t="s">
        <v>12</v>
      </c>
      <c r="P6" s="108"/>
      <c r="Q6" s="100"/>
      <c r="W6" s="119" t="s">
        <v>57</v>
      </c>
      <c r="X6" s="119" t="s">
        <v>58</v>
      </c>
      <c r="Y6" s="119" t="s">
        <v>59</v>
      </c>
      <c r="Z6" s="119">
        <v>1</v>
      </c>
    </row>
    <row r="7" ht="14.5" spans="3:26">
      <c r="C7" s="81" t="s">
        <v>60</v>
      </c>
      <c r="D7" s="81" t="s">
        <v>61</v>
      </c>
      <c r="E7" s="81" t="s">
        <v>39</v>
      </c>
      <c r="F7" s="81">
        <v>1</v>
      </c>
      <c r="G7" s="81"/>
      <c r="H7" s="85">
        <v>1</v>
      </c>
      <c r="I7" s="109"/>
      <c r="J7" s="81"/>
      <c r="K7" s="100"/>
      <c r="L7" s="86" t="s">
        <v>62</v>
      </c>
      <c r="M7" s="108"/>
      <c r="N7" s="108" t="s">
        <v>11</v>
      </c>
      <c r="O7" s="108" t="s">
        <v>12</v>
      </c>
      <c r="P7" s="108"/>
      <c r="Q7" s="100"/>
      <c r="W7" s="118"/>
      <c r="X7" s="118" t="s">
        <v>63</v>
      </c>
      <c r="Y7" s="118"/>
      <c r="Z7" s="118"/>
    </row>
    <row r="8" ht="14.5" spans="3:26">
      <c r="C8" s="81" t="s">
        <v>64</v>
      </c>
      <c r="D8" s="81" t="s">
        <v>65</v>
      </c>
      <c r="E8" s="81" t="s">
        <v>31</v>
      </c>
      <c r="F8" s="81">
        <v>1</v>
      </c>
      <c r="G8" s="81"/>
      <c r="H8" s="85">
        <v>1</v>
      </c>
      <c r="I8" s="110"/>
      <c r="J8" s="26"/>
      <c r="K8" s="100"/>
      <c r="L8" s="55" t="s">
        <v>66</v>
      </c>
      <c r="M8" s="108"/>
      <c r="N8" s="108" t="s">
        <v>11</v>
      </c>
      <c r="O8" s="108" t="s">
        <v>12</v>
      </c>
      <c r="P8" s="108"/>
      <c r="Q8" s="100"/>
      <c r="W8" s="119" t="s">
        <v>67</v>
      </c>
      <c r="X8" s="119" t="s">
        <v>68</v>
      </c>
      <c r="Y8" s="119" t="s">
        <v>69</v>
      </c>
      <c r="Z8" s="119">
        <v>1</v>
      </c>
    </row>
    <row r="9" ht="14.5" spans="3:26">
      <c r="C9" s="86" t="s">
        <v>62</v>
      </c>
      <c r="D9" s="82" t="s">
        <v>70</v>
      </c>
      <c r="E9" s="87" t="s">
        <v>34</v>
      </c>
      <c r="F9" s="81">
        <v>1</v>
      </c>
      <c r="G9" s="81"/>
      <c r="H9" s="85">
        <v>1</v>
      </c>
      <c r="I9" s="110"/>
      <c r="J9" s="26"/>
      <c r="K9" s="100"/>
      <c r="L9" s="111" t="s">
        <v>48</v>
      </c>
      <c r="M9" s="111" t="s">
        <v>71</v>
      </c>
      <c r="N9" s="111" t="s">
        <v>11</v>
      </c>
      <c r="O9" s="111" t="s">
        <v>12</v>
      </c>
      <c r="P9" s="112"/>
      <c r="Q9" s="100"/>
      <c r="W9" s="119" t="s">
        <v>72</v>
      </c>
      <c r="X9" s="119" t="s">
        <v>73</v>
      </c>
      <c r="Y9" s="119" t="s">
        <v>74</v>
      </c>
      <c r="Z9" s="119">
        <v>1</v>
      </c>
    </row>
    <row r="10" ht="14.5" spans="3:26">
      <c r="C10" s="55" t="s">
        <v>66</v>
      </c>
      <c r="D10" s="88" t="s">
        <v>75</v>
      </c>
      <c r="E10" s="89" t="s">
        <v>36</v>
      </c>
      <c r="F10" s="81">
        <v>1</v>
      </c>
      <c r="G10" s="81"/>
      <c r="H10" s="85">
        <v>1</v>
      </c>
      <c r="I10" s="110"/>
      <c r="J10" s="26"/>
      <c r="K10" s="100"/>
      <c r="L10" s="26" t="s">
        <v>64</v>
      </c>
      <c r="M10" s="100"/>
      <c r="N10" s="100" t="s">
        <v>11</v>
      </c>
      <c r="O10" s="100" t="s">
        <v>12</v>
      </c>
      <c r="P10" s="105" t="s">
        <v>76</v>
      </c>
      <c r="Q10" s="100"/>
      <c r="W10" s="119" t="s">
        <v>77</v>
      </c>
      <c r="X10" s="119" t="s">
        <v>78</v>
      </c>
      <c r="Y10" s="119" t="s">
        <v>79</v>
      </c>
      <c r="Z10" s="119">
        <v>1</v>
      </c>
    </row>
    <row r="11" ht="14.5" spans="3:17">
      <c r="C11" s="55" t="s">
        <v>56</v>
      </c>
      <c r="D11" s="90" t="s">
        <v>80</v>
      </c>
      <c r="E11" s="91" t="s">
        <v>38</v>
      </c>
      <c r="F11" s="92">
        <v>1</v>
      </c>
      <c r="G11" s="81"/>
      <c r="H11" s="85">
        <v>1</v>
      </c>
      <c r="I11" s="110"/>
      <c r="J11" s="26"/>
      <c r="K11" s="100"/>
      <c r="L11" s="113" t="s">
        <v>60</v>
      </c>
      <c r="M11" s="114"/>
      <c r="N11" s="114" t="s">
        <v>11</v>
      </c>
      <c r="O11" s="114" t="s">
        <v>12</v>
      </c>
      <c r="P11" s="114"/>
      <c r="Q11" s="100"/>
    </row>
    <row r="12" ht="14.5" spans="3:17">
      <c r="C12" s="80" t="s">
        <v>51</v>
      </c>
      <c r="D12" s="80" t="s">
        <v>81</v>
      </c>
      <c r="E12" s="81" t="s">
        <v>29</v>
      </c>
      <c r="F12" s="81">
        <v>1</v>
      </c>
      <c r="G12" s="83"/>
      <c r="H12" s="93">
        <v>31.54</v>
      </c>
      <c r="I12" s="110"/>
      <c r="J12" s="26"/>
      <c r="K12" s="111"/>
      <c r="Q12" s="111"/>
    </row>
    <row r="13" ht="14.5" spans="3:17">
      <c r="C13" s="92"/>
      <c r="D13" s="81"/>
      <c r="E13" s="82"/>
      <c r="F13" s="81"/>
      <c r="G13" s="83"/>
      <c r="H13" s="59"/>
      <c r="I13" s="26"/>
      <c r="J13" s="26"/>
      <c r="K13" s="115"/>
      <c r="P13" s="26"/>
      <c r="Q13" s="115"/>
    </row>
    <row r="14" ht="14.5" spans="3:17">
      <c r="C14" s="94"/>
      <c r="D14" s="95"/>
      <c r="E14" s="94"/>
      <c r="F14" s="96"/>
      <c r="G14" s="96"/>
      <c r="H14" s="96"/>
      <c r="I14" s="96"/>
      <c r="J14" s="26"/>
      <c r="K14" s="111"/>
      <c r="Q14" s="116"/>
    </row>
    <row r="15" ht="14.5" spans="3:17">
      <c r="C15" s="97"/>
      <c r="D15" s="95"/>
      <c r="E15" s="97"/>
      <c r="F15" s="95"/>
      <c r="G15" s="96"/>
      <c r="H15" s="96"/>
      <c r="I15" s="96"/>
      <c r="J15" s="26"/>
      <c r="K15" s="116"/>
      <c r="L15" s="97"/>
      <c r="M15" s="117"/>
      <c r="N15" s="117"/>
      <c r="O15" s="100"/>
      <c r="Q15" s="112"/>
    </row>
    <row r="16" ht="14.5" spans="3:15">
      <c r="C16" s="97"/>
      <c r="D16" s="98"/>
      <c r="E16" s="97"/>
      <c r="F16" s="99"/>
      <c r="G16" s="99"/>
      <c r="H16" s="99"/>
      <c r="I16" s="96"/>
      <c r="J16" s="96"/>
      <c r="K16" s="96"/>
      <c r="L16" s="97"/>
      <c r="M16" s="117"/>
      <c r="N16" s="117"/>
      <c r="O16" s="100"/>
    </row>
    <row r="17" ht="14.5" spans="3:15">
      <c r="C17" s="97"/>
      <c r="D17" s="97"/>
      <c r="E17" s="97"/>
      <c r="F17" s="99"/>
      <c r="G17" s="99"/>
      <c r="H17" s="99"/>
      <c r="I17" s="99"/>
      <c r="J17" s="96"/>
      <c r="K17" s="96"/>
      <c r="L17" s="97"/>
      <c r="M17" s="117"/>
      <c r="N17" s="117"/>
      <c r="O17" s="100"/>
    </row>
    <row r="18" ht="14.5" spans="3:15">
      <c r="C18" s="97"/>
      <c r="D18" s="97"/>
      <c r="E18" s="97"/>
      <c r="F18" s="99"/>
      <c r="G18" s="99"/>
      <c r="H18" s="99"/>
      <c r="I18" s="99"/>
      <c r="J18" s="96"/>
      <c r="K18" s="96"/>
      <c r="L18" s="97"/>
      <c r="M18" s="117"/>
      <c r="N18" s="117"/>
      <c r="O18" s="100"/>
    </row>
    <row r="19" spans="3:14"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6"/>
      <c r="N19" s="96"/>
    </row>
    <row r="20" spans="3:14">
      <c r="C20" s="96"/>
      <c r="D20" s="96"/>
      <c r="E20" s="96"/>
      <c r="F20" s="96"/>
      <c r="G20" s="96"/>
      <c r="H20" s="96"/>
      <c r="I20" s="99"/>
      <c r="J20" s="99"/>
      <c r="K20" s="99"/>
      <c r="L20" s="99"/>
      <c r="M20" s="96"/>
      <c r="N20" s="96"/>
    </row>
    <row r="21" spans="9:14">
      <c r="I21" s="96"/>
      <c r="J21" s="99"/>
      <c r="K21" s="99"/>
      <c r="L21" s="99"/>
      <c r="M21" s="96"/>
      <c r="N21" s="96"/>
    </row>
    <row r="22" spans="10:14">
      <c r="J22" s="99"/>
      <c r="K22" s="99"/>
      <c r="L22" s="96"/>
      <c r="M22" s="96"/>
      <c r="N22" s="96"/>
    </row>
    <row r="23" spans="10:11">
      <c r="J23" s="96"/>
      <c r="K23" s="96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46"/>
  <sheetViews>
    <sheetView zoomScale="85" zoomScaleNormal="85" workbookViewId="0">
      <selection activeCell="G35" sqref="G35"/>
    </sheetView>
  </sheetViews>
  <sheetFormatPr defaultColWidth="9" defaultRowHeight="12.5"/>
  <cols>
    <col min="3" max="3" width="15.7272727272727" customWidth="1"/>
    <col min="4" max="4" width="10.5454545454545" customWidth="1"/>
    <col min="5" max="5" width="12.8181818181818"/>
    <col min="6" max="6" width="12" customWidth="1"/>
  </cols>
  <sheetData>
    <row r="4" ht="13" spans="3:11">
      <c r="C4" s="42" t="s">
        <v>16</v>
      </c>
      <c r="D4" s="42"/>
      <c r="E4" s="41"/>
      <c r="J4" s="42"/>
      <c r="K4" s="41"/>
    </row>
    <row r="5" ht="14.5" spans="2:12">
      <c r="B5" s="43" t="s">
        <v>26</v>
      </c>
      <c r="C5" s="43" t="s">
        <v>82</v>
      </c>
      <c r="D5" s="43" t="s">
        <v>83</v>
      </c>
      <c r="E5" s="44">
        <v>2020</v>
      </c>
      <c r="F5" s="45" t="s">
        <v>19</v>
      </c>
      <c r="G5" s="45" t="s">
        <v>20</v>
      </c>
      <c r="H5" s="45" t="s">
        <v>21</v>
      </c>
      <c r="I5" s="45" t="s">
        <v>22</v>
      </c>
      <c r="J5" s="45" t="s">
        <v>23</v>
      </c>
      <c r="K5" s="45" t="s">
        <v>24</v>
      </c>
      <c r="L5" s="45" t="s">
        <v>25</v>
      </c>
    </row>
    <row r="6" ht="20" spans="2:16">
      <c r="B6" s="46" t="s">
        <v>84</v>
      </c>
      <c r="C6" s="46" t="s">
        <v>85</v>
      </c>
      <c r="D6" s="46" t="s">
        <v>86</v>
      </c>
      <c r="E6" s="47" t="s">
        <v>87</v>
      </c>
      <c r="F6" s="48"/>
      <c r="G6" s="48"/>
      <c r="H6" s="48"/>
      <c r="I6" s="48"/>
      <c r="J6" s="48"/>
      <c r="K6" s="48"/>
      <c r="L6" s="48"/>
      <c r="P6" t="s">
        <v>88</v>
      </c>
    </row>
    <row r="7" spans="2:12">
      <c r="B7" s="49" t="s">
        <v>89</v>
      </c>
      <c r="C7" s="49"/>
      <c r="D7" s="49"/>
      <c r="E7" s="50"/>
      <c r="F7" s="51"/>
      <c r="G7" s="51"/>
      <c r="H7" s="49"/>
      <c r="I7" s="49"/>
      <c r="J7" s="49"/>
      <c r="K7" s="49"/>
      <c r="L7" s="51"/>
    </row>
    <row r="8" ht="14.5" spans="2:22">
      <c r="B8" s="52" t="s">
        <v>90</v>
      </c>
      <c r="C8" s="52" t="s">
        <v>27</v>
      </c>
      <c r="D8" s="52" t="s">
        <v>11</v>
      </c>
      <c r="E8" s="53"/>
      <c r="F8" s="54">
        <f>P8*Demands!P13</f>
        <v>3.2</v>
      </c>
      <c r="G8" s="54">
        <f>Q8*Demands!Q13</f>
        <v>13.2</v>
      </c>
      <c r="H8" s="54">
        <f>R8*Demands!R13</f>
        <v>36.7</v>
      </c>
      <c r="I8" s="54">
        <f>S8*Demands!S13</f>
        <v>4</v>
      </c>
      <c r="J8" s="54">
        <f>T8*Demands!T13</f>
        <v>7.5</v>
      </c>
      <c r="K8" s="54">
        <f>U8*Demands!U13</f>
        <v>13.4</v>
      </c>
      <c r="L8" s="54">
        <f>V8*Demands!V13</f>
        <v>15.1</v>
      </c>
      <c r="P8" s="73">
        <f>DATA_SOURCE!X13</f>
        <v>7.4</v>
      </c>
      <c r="Q8" s="73">
        <f>DATA_SOURCE!AW13</f>
        <v>34.2</v>
      </c>
      <c r="R8" s="73">
        <f>DATA_SOURCE!BV13</f>
        <v>60</v>
      </c>
      <c r="S8" s="73">
        <f>DATA_SOURCE!CU13</f>
        <v>24.9</v>
      </c>
      <c r="T8" s="73">
        <f>DATA_SOURCE!DT13</f>
        <v>74.5</v>
      </c>
      <c r="U8" s="73">
        <f>DATA_SOURCE!ES13</f>
        <v>56.6</v>
      </c>
      <c r="V8" s="73">
        <f>DATA_SOURCE!FR13</f>
        <v>32.3</v>
      </c>
    </row>
    <row r="9" ht="14.5" spans="2:12">
      <c r="B9" s="52" t="s">
        <v>90</v>
      </c>
      <c r="C9" s="55" t="s">
        <v>37</v>
      </c>
      <c r="D9" s="52" t="s">
        <v>11</v>
      </c>
      <c r="E9" s="56"/>
      <c r="F9" s="54">
        <f>P8*Demands!P14</f>
        <v>4.2</v>
      </c>
      <c r="G9" s="54">
        <f>Q8*Demands!Q14</f>
        <v>21</v>
      </c>
      <c r="H9" s="54">
        <f>R8*Demands!R14</f>
        <v>23.3</v>
      </c>
      <c r="I9" s="54">
        <f>S8*Demands!S14</f>
        <v>20.9</v>
      </c>
      <c r="J9" s="54">
        <f>T8*Demands!T14</f>
        <v>67</v>
      </c>
      <c r="K9" s="54">
        <f>U8*Demands!U14</f>
        <v>43.2</v>
      </c>
      <c r="L9" s="54">
        <f>V8*Demands!V14</f>
        <v>17.2</v>
      </c>
    </row>
    <row r="10" ht="14.5" spans="2:12">
      <c r="B10" s="57"/>
      <c r="C10" s="58"/>
      <c r="D10" s="52"/>
      <c r="E10" s="53"/>
      <c r="F10" s="59"/>
      <c r="G10" s="59"/>
      <c r="H10" s="60"/>
      <c r="I10" s="60"/>
      <c r="J10" s="74"/>
      <c r="K10" s="75"/>
      <c r="L10" s="59"/>
    </row>
    <row r="11" spans="2:12">
      <c r="B11" s="60"/>
      <c r="C11" s="60"/>
      <c r="D11" s="60"/>
      <c r="E11" s="61"/>
      <c r="F11" s="59"/>
      <c r="G11" s="59"/>
      <c r="H11" s="52"/>
      <c r="I11" s="52"/>
      <c r="J11" s="76"/>
      <c r="K11" s="77"/>
      <c r="L11" s="59"/>
    </row>
    <row r="12" spans="2:16">
      <c r="B12" s="59"/>
      <c r="C12" s="60"/>
      <c r="D12" s="60"/>
      <c r="E12" s="61"/>
      <c r="F12" s="59"/>
      <c r="G12" s="59"/>
      <c r="H12" s="60"/>
      <c r="I12" s="60"/>
      <c r="J12" s="74"/>
      <c r="K12" s="75"/>
      <c r="L12" s="59"/>
      <c r="P12" t="s">
        <v>91</v>
      </c>
    </row>
    <row r="13" ht="14.5" spans="2:22">
      <c r="B13" s="57"/>
      <c r="C13" s="52"/>
      <c r="D13" s="52"/>
      <c r="E13" s="53"/>
      <c r="F13" s="59"/>
      <c r="G13" s="59"/>
      <c r="H13" s="60"/>
      <c r="I13" s="60"/>
      <c r="J13" s="74"/>
      <c r="K13" s="75"/>
      <c r="L13" s="59"/>
      <c r="P13" s="26">
        <f>DATA_SOURCE!X15</f>
        <v>0.432432432432432</v>
      </c>
      <c r="Q13" s="26">
        <f>DATA_SOURCE!AW15</f>
        <v>0.385964912280702</v>
      </c>
      <c r="R13" s="26">
        <f>DATA_SOURCE!BV15</f>
        <v>0.611666666666667</v>
      </c>
      <c r="S13" s="26">
        <f>DATA_SOURCE!CU15</f>
        <v>0.160642570281124</v>
      </c>
      <c r="T13" s="26">
        <f>DATA_SOURCE!DT15</f>
        <v>0.100671140939597</v>
      </c>
      <c r="U13" s="26">
        <f>DATA_SOURCE!ES15</f>
        <v>0.236749116607774</v>
      </c>
      <c r="V13" s="26">
        <f>DATA_SOURCE!FR15</f>
        <v>0.46749226006192</v>
      </c>
    </row>
    <row r="14" ht="14.5" spans="2:22">
      <c r="B14" s="57"/>
      <c r="C14" s="52"/>
      <c r="D14" s="52"/>
      <c r="E14" s="53"/>
      <c r="F14" s="59">
        <f>F9*0.33</f>
        <v>1.386</v>
      </c>
      <c r="G14" s="59">
        <f t="shared" ref="G14:L14" si="0">G9*0.33</f>
        <v>6.93</v>
      </c>
      <c r="H14" s="59">
        <f t="shared" si="0"/>
        <v>7.689</v>
      </c>
      <c r="I14" s="59">
        <f t="shared" si="0"/>
        <v>6.897</v>
      </c>
      <c r="J14" s="59">
        <f t="shared" si="0"/>
        <v>22.11</v>
      </c>
      <c r="K14" s="59">
        <f t="shared" si="0"/>
        <v>14.256</v>
      </c>
      <c r="L14" s="59">
        <f t="shared" si="0"/>
        <v>5.676</v>
      </c>
      <c r="P14" s="26">
        <f t="shared" ref="P14:V14" si="1">1-P13</f>
        <v>0.567567567567568</v>
      </c>
      <c r="Q14" s="26">
        <f t="shared" si="1"/>
        <v>0.614035087719298</v>
      </c>
      <c r="R14" s="26">
        <f t="shared" si="1"/>
        <v>0.388333333333333</v>
      </c>
      <c r="S14" s="26">
        <f t="shared" si="1"/>
        <v>0.839357429718876</v>
      </c>
      <c r="T14" s="26">
        <f t="shared" si="1"/>
        <v>0.899328859060403</v>
      </c>
      <c r="U14" s="26">
        <f t="shared" si="1"/>
        <v>0.763250883392226</v>
      </c>
      <c r="V14" s="26">
        <f t="shared" si="1"/>
        <v>0.53250773993808</v>
      </c>
    </row>
    <row r="15" spans="2:11">
      <c r="B15" s="59"/>
      <c r="C15" s="59"/>
      <c r="D15" s="59"/>
      <c r="E15" s="59"/>
      <c r="F15" s="59"/>
      <c r="G15" s="59"/>
      <c r="H15" s="52"/>
      <c r="I15" s="52"/>
      <c r="J15" s="76"/>
      <c r="K15" s="77"/>
    </row>
    <row r="16" spans="2:11">
      <c r="B16" s="59"/>
      <c r="C16" s="59"/>
      <c r="D16" s="59"/>
      <c r="E16" s="59"/>
      <c r="F16" s="59"/>
      <c r="G16" s="59"/>
      <c r="H16" s="60"/>
      <c r="I16" s="60"/>
      <c r="J16" s="74"/>
      <c r="K16" s="75"/>
    </row>
    <row r="17" ht="13" spans="2:11">
      <c r="B17" s="59"/>
      <c r="C17" s="59"/>
      <c r="D17" s="62"/>
      <c r="E17" s="60"/>
      <c r="F17" s="59"/>
      <c r="G17" s="59"/>
      <c r="H17" s="60"/>
      <c r="I17" s="60"/>
      <c r="J17" s="74"/>
      <c r="K17" s="75"/>
    </row>
    <row r="18" ht="13" spans="2:11">
      <c r="B18" s="63"/>
      <c r="C18" s="63"/>
      <c r="D18" s="63"/>
      <c r="E18" s="63"/>
      <c r="F18" s="59"/>
      <c r="G18" s="59"/>
      <c r="H18" s="60"/>
      <c r="I18" s="60"/>
      <c r="J18" s="74"/>
      <c r="K18" s="75"/>
    </row>
    <row r="19" ht="13" spans="2:11">
      <c r="B19" s="64"/>
      <c r="C19" s="64"/>
      <c r="D19" s="65" t="s">
        <v>16</v>
      </c>
      <c r="E19" s="64"/>
      <c r="F19" s="64"/>
      <c r="G19" s="59"/>
      <c r="H19" s="52"/>
      <c r="I19" s="52"/>
      <c r="J19" s="76"/>
      <c r="K19" s="77"/>
    </row>
    <row r="20" ht="13" spans="2:11">
      <c r="B20" s="66" t="s">
        <v>26</v>
      </c>
      <c r="C20" s="66" t="s">
        <v>82</v>
      </c>
      <c r="D20" s="66" t="s">
        <v>92</v>
      </c>
      <c r="E20" s="66">
        <v>2020</v>
      </c>
      <c r="F20" s="67" t="s">
        <v>93</v>
      </c>
      <c r="G20" s="59"/>
      <c r="H20" s="60"/>
      <c r="I20" s="60"/>
      <c r="J20" s="74"/>
      <c r="K20" s="75"/>
    </row>
    <row r="21" ht="20" spans="2:11">
      <c r="B21" s="68" t="s">
        <v>84</v>
      </c>
      <c r="C21" s="68" t="s">
        <v>85</v>
      </c>
      <c r="D21" s="68"/>
      <c r="E21" s="68"/>
      <c r="F21" s="64"/>
      <c r="G21" s="59"/>
      <c r="H21" s="60"/>
      <c r="I21" s="60"/>
      <c r="J21" s="74"/>
      <c r="K21" s="75"/>
    </row>
    <row r="22" spans="2:11">
      <c r="B22" s="68" t="s">
        <v>89</v>
      </c>
      <c r="C22" s="68"/>
      <c r="D22" s="68"/>
      <c r="E22" s="68"/>
      <c r="F22" s="64"/>
      <c r="G22" s="59"/>
      <c r="H22" s="60"/>
      <c r="I22" s="60"/>
      <c r="J22" s="74"/>
      <c r="K22" s="75"/>
    </row>
    <row r="23" spans="2:11">
      <c r="B23" s="69" t="s">
        <v>94</v>
      </c>
      <c r="C23" s="52" t="s">
        <v>27</v>
      </c>
      <c r="D23" s="70" t="s">
        <v>95</v>
      </c>
      <c r="E23" s="70">
        <v>0.0941780821917808</v>
      </c>
      <c r="F23" s="69" t="s">
        <v>96</v>
      </c>
      <c r="G23" s="59"/>
      <c r="H23" s="52"/>
      <c r="I23" s="52"/>
      <c r="J23" s="76"/>
      <c r="K23" s="77"/>
    </row>
    <row r="24" spans="2:11">
      <c r="B24" s="69" t="s">
        <v>94</v>
      </c>
      <c r="C24" s="52" t="s">
        <v>27</v>
      </c>
      <c r="D24" s="70" t="s">
        <v>97</v>
      </c>
      <c r="E24" s="70">
        <v>0.102739726027397</v>
      </c>
      <c r="F24" s="69" t="s">
        <v>96</v>
      </c>
      <c r="G24" s="59"/>
      <c r="H24" s="60"/>
      <c r="I24" s="60"/>
      <c r="J24" s="74"/>
      <c r="K24" s="75"/>
    </row>
    <row r="25" spans="2:11">
      <c r="B25" s="69" t="s">
        <v>94</v>
      </c>
      <c r="C25" s="52" t="s">
        <v>27</v>
      </c>
      <c r="D25" s="70" t="s">
        <v>98</v>
      </c>
      <c r="E25" s="70">
        <v>0.00856164383561644</v>
      </c>
      <c r="F25" s="69" t="s">
        <v>96</v>
      </c>
      <c r="G25" s="59"/>
      <c r="H25" s="60"/>
      <c r="I25" s="60"/>
      <c r="J25" s="74"/>
      <c r="K25" s="75"/>
    </row>
    <row r="26" spans="2:11">
      <c r="B26" s="69" t="s">
        <v>94</v>
      </c>
      <c r="C26" s="52" t="s">
        <v>27</v>
      </c>
      <c r="D26" s="70" t="s">
        <v>99</v>
      </c>
      <c r="E26" s="70">
        <v>0.126826484018265</v>
      </c>
      <c r="F26" s="69" t="s">
        <v>96</v>
      </c>
      <c r="G26" s="59"/>
      <c r="H26" s="60"/>
      <c r="I26" s="60"/>
      <c r="J26" s="74"/>
      <c r="K26" s="75"/>
    </row>
    <row r="27" spans="2:11">
      <c r="B27" s="69" t="s">
        <v>94</v>
      </c>
      <c r="C27" s="52" t="s">
        <v>27</v>
      </c>
      <c r="D27" s="70" t="s">
        <v>100</v>
      </c>
      <c r="E27" s="70">
        <v>0.138356164383562</v>
      </c>
      <c r="F27" s="69" t="s">
        <v>96</v>
      </c>
      <c r="G27" s="59"/>
      <c r="H27" s="52"/>
      <c r="I27" s="52"/>
      <c r="J27" s="76"/>
      <c r="K27" s="77"/>
    </row>
    <row r="28" spans="2:11">
      <c r="B28" s="69" t="s">
        <v>94</v>
      </c>
      <c r="C28" s="52" t="s">
        <v>27</v>
      </c>
      <c r="D28" s="70" t="s">
        <v>101</v>
      </c>
      <c r="E28" s="70">
        <v>0.0115296803652968</v>
      </c>
      <c r="F28" s="69" t="s">
        <v>96</v>
      </c>
      <c r="G28" s="59"/>
      <c r="H28" s="60"/>
      <c r="I28" s="60"/>
      <c r="J28" s="74"/>
      <c r="K28" s="75"/>
    </row>
    <row r="29" spans="2:11">
      <c r="B29" s="69" t="s">
        <v>94</v>
      </c>
      <c r="C29" s="52" t="s">
        <v>27</v>
      </c>
      <c r="D29" s="70" t="s">
        <v>102</v>
      </c>
      <c r="E29" s="70">
        <v>0.0992009132420091</v>
      </c>
      <c r="F29" s="69" t="s">
        <v>96</v>
      </c>
      <c r="G29" s="59"/>
      <c r="H29" s="60"/>
      <c r="I29" s="60"/>
      <c r="J29" s="74"/>
      <c r="K29" s="75"/>
    </row>
    <row r="30" spans="2:11">
      <c r="B30" s="69" t="s">
        <v>94</v>
      </c>
      <c r="C30" s="52" t="s">
        <v>27</v>
      </c>
      <c r="D30" s="70" t="s">
        <v>103</v>
      </c>
      <c r="E30" s="70">
        <v>0.108219178082192</v>
      </c>
      <c r="F30" s="69" t="s">
        <v>96</v>
      </c>
      <c r="G30" s="59"/>
      <c r="H30" s="60"/>
      <c r="I30" s="60"/>
      <c r="J30" s="74"/>
      <c r="K30" s="75"/>
    </row>
    <row r="31" spans="2:11">
      <c r="B31" s="69" t="s">
        <v>94</v>
      </c>
      <c r="C31" s="52" t="s">
        <v>27</v>
      </c>
      <c r="D31" s="70" t="s">
        <v>104</v>
      </c>
      <c r="E31" s="70">
        <v>0.00901826484018265</v>
      </c>
      <c r="F31" s="69" t="s">
        <v>96</v>
      </c>
      <c r="G31" s="59"/>
      <c r="H31" s="60"/>
      <c r="I31" s="60"/>
      <c r="J31" s="74"/>
      <c r="K31" s="75"/>
    </row>
    <row r="32" spans="2:11">
      <c r="B32" s="69" t="s">
        <v>94</v>
      </c>
      <c r="C32" s="52" t="s">
        <v>27</v>
      </c>
      <c r="D32" s="70" t="s">
        <v>105</v>
      </c>
      <c r="E32" s="70">
        <v>0.138127853881279</v>
      </c>
      <c r="F32" s="69" t="s">
        <v>96</v>
      </c>
      <c r="G32" s="59"/>
      <c r="H32" s="59"/>
      <c r="I32" s="59"/>
      <c r="J32" s="59"/>
      <c r="K32" s="59"/>
    </row>
    <row r="33" spans="2:11">
      <c r="B33" s="69" t="s">
        <v>94</v>
      </c>
      <c r="C33" s="52" t="s">
        <v>27</v>
      </c>
      <c r="D33" s="70" t="s">
        <v>106</v>
      </c>
      <c r="E33" s="70">
        <v>0.150684931506849</v>
      </c>
      <c r="F33" s="69" t="s">
        <v>96</v>
      </c>
      <c r="G33" s="59"/>
      <c r="H33" s="59"/>
      <c r="I33" s="59"/>
      <c r="J33" s="59"/>
      <c r="K33" s="59"/>
    </row>
    <row r="34" spans="2:11">
      <c r="B34" s="71" t="s">
        <v>94</v>
      </c>
      <c r="C34" s="52" t="s">
        <v>27</v>
      </c>
      <c r="D34" s="72" t="s">
        <v>107</v>
      </c>
      <c r="E34" s="72">
        <v>0.0125570776255708</v>
      </c>
      <c r="F34" s="71" t="s">
        <v>96</v>
      </c>
      <c r="G34" s="59"/>
      <c r="H34" s="59"/>
      <c r="I34" s="59"/>
      <c r="J34" s="59"/>
      <c r="K34" s="59"/>
    </row>
    <row r="35" ht="14.5" spans="2:11">
      <c r="B35" s="69" t="s">
        <v>94</v>
      </c>
      <c r="C35" s="55" t="s">
        <v>37</v>
      </c>
      <c r="D35" s="70" t="s">
        <v>95</v>
      </c>
      <c r="E35" s="70">
        <v>0.0941780821917808</v>
      </c>
      <c r="F35" s="69" t="s">
        <v>96</v>
      </c>
      <c r="G35" s="59"/>
      <c r="H35" s="59"/>
      <c r="I35" s="59"/>
      <c r="J35" s="59"/>
      <c r="K35" s="59"/>
    </row>
    <row r="36" ht="14.5" spans="2:11">
      <c r="B36" s="69" t="s">
        <v>94</v>
      </c>
      <c r="C36" s="55" t="s">
        <v>37</v>
      </c>
      <c r="D36" s="70" t="s">
        <v>97</v>
      </c>
      <c r="E36" s="70">
        <v>0.102739726027397</v>
      </c>
      <c r="F36" s="69" t="s">
        <v>96</v>
      </c>
      <c r="G36" s="59"/>
      <c r="H36" s="59"/>
      <c r="I36" s="59"/>
      <c r="J36" s="59"/>
      <c r="K36" s="59"/>
    </row>
    <row r="37" ht="14.5" spans="2:11">
      <c r="B37" s="69" t="s">
        <v>94</v>
      </c>
      <c r="C37" s="55" t="s">
        <v>37</v>
      </c>
      <c r="D37" s="70" t="s">
        <v>98</v>
      </c>
      <c r="E37" s="70">
        <v>0.00856164383561644</v>
      </c>
      <c r="F37" s="69" t="s">
        <v>96</v>
      </c>
      <c r="G37" s="59"/>
      <c r="H37" s="59"/>
      <c r="I37" s="59"/>
      <c r="J37" s="59"/>
      <c r="K37" s="59"/>
    </row>
    <row r="38" ht="14.5" spans="2:6">
      <c r="B38" s="69" t="s">
        <v>94</v>
      </c>
      <c r="C38" s="55" t="s">
        <v>37</v>
      </c>
      <c r="D38" s="70" t="s">
        <v>99</v>
      </c>
      <c r="E38" s="70">
        <v>0.126826484018265</v>
      </c>
      <c r="F38" s="69" t="s">
        <v>96</v>
      </c>
    </row>
    <row r="39" ht="14.5" spans="2:6">
      <c r="B39" s="69" t="s">
        <v>94</v>
      </c>
      <c r="C39" s="55" t="s">
        <v>37</v>
      </c>
      <c r="D39" s="70" t="s">
        <v>100</v>
      </c>
      <c r="E39" s="70">
        <v>0.138356164383562</v>
      </c>
      <c r="F39" s="69" t="s">
        <v>96</v>
      </c>
    </row>
    <row r="40" ht="14.5" spans="2:6">
      <c r="B40" s="69" t="s">
        <v>94</v>
      </c>
      <c r="C40" s="55" t="s">
        <v>37</v>
      </c>
      <c r="D40" s="70" t="s">
        <v>101</v>
      </c>
      <c r="E40" s="70">
        <v>0.0115296803652968</v>
      </c>
      <c r="F40" s="69" t="s">
        <v>96</v>
      </c>
    </row>
    <row r="41" ht="14.5" spans="2:6">
      <c r="B41" s="69" t="s">
        <v>94</v>
      </c>
      <c r="C41" s="55" t="s">
        <v>37</v>
      </c>
      <c r="D41" s="70" t="s">
        <v>102</v>
      </c>
      <c r="E41" s="70">
        <v>0.0992009132420091</v>
      </c>
      <c r="F41" s="69" t="s">
        <v>96</v>
      </c>
    </row>
    <row r="42" ht="14.5" spans="2:6">
      <c r="B42" s="69" t="s">
        <v>94</v>
      </c>
      <c r="C42" s="55" t="s">
        <v>37</v>
      </c>
      <c r="D42" s="70" t="s">
        <v>103</v>
      </c>
      <c r="E42" s="70">
        <v>0.108219178082192</v>
      </c>
      <c r="F42" s="69" t="s">
        <v>96</v>
      </c>
    </row>
    <row r="43" ht="14.5" spans="2:6">
      <c r="B43" s="69" t="s">
        <v>94</v>
      </c>
      <c r="C43" s="55" t="s">
        <v>37</v>
      </c>
      <c r="D43" s="70" t="s">
        <v>104</v>
      </c>
      <c r="E43" s="70">
        <v>0.00901826484018265</v>
      </c>
      <c r="F43" s="69" t="s">
        <v>96</v>
      </c>
    </row>
    <row r="44" ht="14.5" spans="2:6">
      <c r="B44" s="69" t="s">
        <v>94</v>
      </c>
      <c r="C44" s="55" t="s">
        <v>37</v>
      </c>
      <c r="D44" s="70" t="s">
        <v>105</v>
      </c>
      <c r="E44" s="70">
        <v>0.138127853881279</v>
      </c>
      <c r="F44" s="69" t="s">
        <v>96</v>
      </c>
    </row>
    <row r="45" ht="14.5" spans="2:6">
      <c r="B45" s="69" t="s">
        <v>94</v>
      </c>
      <c r="C45" s="55" t="s">
        <v>37</v>
      </c>
      <c r="D45" s="70" t="s">
        <v>106</v>
      </c>
      <c r="E45" s="70">
        <v>0.150684931506849</v>
      </c>
      <c r="F45" s="69" t="s">
        <v>96</v>
      </c>
    </row>
    <row r="46" ht="14.5" spans="2:6">
      <c r="B46" s="71" t="s">
        <v>94</v>
      </c>
      <c r="C46" s="55" t="s">
        <v>37</v>
      </c>
      <c r="D46" s="72" t="s">
        <v>107</v>
      </c>
      <c r="E46" s="72">
        <v>0.0125570776255708</v>
      </c>
      <c r="F46" s="71" t="s">
        <v>96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8"/>
  <sheetViews>
    <sheetView zoomScale="40" zoomScaleNormal="40" workbookViewId="0">
      <selection activeCell="C46" sqref="C46"/>
    </sheetView>
  </sheetViews>
  <sheetFormatPr defaultColWidth="9" defaultRowHeight="12.5"/>
  <cols>
    <col min="2" max="2" width="64.8181818181818" customWidth="1"/>
    <col min="6" max="6" width="12.8181818181818"/>
    <col min="8" max="8" width="8.45454545454546" customWidth="1"/>
    <col min="9" max="9" width="11.7272727272727" customWidth="1"/>
  </cols>
  <sheetData>
    <row r="1" ht="14.5" spans="5:5">
      <c r="E1" s="26"/>
    </row>
    <row r="2" ht="18.5" spans="2:11">
      <c r="B2" s="156" t="s">
        <v>108</v>
      </c>
      <c r="C2" s="28"/>
      <c r="D2" s="28"/>
      <c r="E2" s="28"/>
      <c r="G2" s="26"/>
      <c r="H2" s="26"/>
      <c r="I2" s="26"/>
      <c r="J2" s="26"/>
      <c r="K2" s="26"/>
    </row>
    <row r="3" ht="14.5" spans="2:11">
      <c r="B3" s="29" t="s">
        <v>109</v>
      </c>
      <c r="C3" s="26"/>
      <c r="D3" s="26"/>
      <c r="E3" s="26"/>
      <c r="F3" s="26"/>
      <c r="G3" s="26"/>
      <c r="H3" s="26"/>
      <c r="I3" s="26"/>
      <c r="J3" s="26"/>
      <c r="K3" s="26"/>
    </row>
    <row r="4" ht="13.75" spans="2:10">
      <c r="B4" s="30" t="s">
        <v>82</v>
      </c>
      <c r="C4" s="31" t="s">
        <v>35</v>
      </c>
      <c r="D4" s="32" t="s">
        <v>33</v>
      </c>
      <c r="E4" s="32" t="s">
        <v>31</v>
      </c>
      <c r="F4" s="32" t="s">
        <v>39</v>
      </c>
      <c r="G4" s="31" t="s">
        <v>34</v>
      </c>
      <c r="H4" s="32" t="s">
        <v>36</v>
      </c>
      <c r="I4" s="32" t="s">
        <v>38</v>
      </c>
      <c r="J4" s="32" t="s">
        <v>29</v>
      </c>
    </row>
    <row r="5" ht="13" spans="2:11">
      <c r="B5" s="33" t="s">
        <v>110</v>
      </c>
      <c r="C5" s="34">
        <v>75</v>
      </c>
      <c r="D5" s="35">
        <f>DATA_SOURCE!FW54</f>
        <v>88.4615384615385</v>
      </c>
      <c r="E5" s="35">
        <f>DATA_SOURCE!FW51</f>
        <v>46.1924211481734</v>
      </c>
      <c r="F5" s="36">
        <f>DATA_SOURCE!FW53</f>
        <v>69.6695340259767</v>
      </c>
      <c r="G5" s="37">
        <f>70</f>
        <v>70</v>
      </c>
      <c r="H5" s="36">
        <f>DATA_SOURCE!FW57</f>
        <v>73.9057239057239</v>
      </c>
      <c r="I5" s="36">
        <f>DATA_SOURCE!FW52</f>
        <v>76.3424462439752</v>
      </c>
      <c r="J5" s="36">
        <v>0</v>
      </c>
      <c r="K5" s="35"/>
    </row>
    <row r="6" ht="13" spans="2:11">
      <c r="B6" s="38" t="s">
        <v>111</v>
      </c>
      <c r="C6" s="39"/>
      <c r="D6" s="39"/>
      <c r="E6" s="39"/>
      <c r="F6" s="40"/>
      <c r="G6" s="40"/>
      <c r="H6" s="40"/>
      <c r="I6" s="40"/>
      <c r="J6" s="40"/>
      <c r="K6" s="39"/>
    </row>
    <row r="7" ht="13" spans="2:11">
      <c r="B7" s="38" t="s">
        <v>112</v>
      </c>
      <c r="C7" s="39"/>
      <c r="D7" s="39"/>
      <c r="E7" s="39"/>
      <c r="F7" s="39"/>
      <c r="G7" s="39"/>
      <c r="H7" s="39"/>
      <c r="I7" s="39"/>
      <c r="J7" s="39"/>
      <c r="K7" s="39"/>
    </row>
    <row r="8" ht="13" spans="2:11">
      <c r="B8" s="38" t="s">
        <v>113</v>
      </c>
      <c r="C8" s="39"/>
      <c r="D8" s="39"/>
      <c r="E8" s="39"/>
      <c r="F8" s="39"/>
      <c r="G8" s="39"/>
      <c r="H8" s="39"/>
      <c r="I8" s="39"/>
      <c r="J8" s="39"/>
      <c r="K8" s="39"/>
    </row>
    <row r="9" ht="13" spans="2:11">
      <c r="B9" s="38" t="s">
        <v>114</v>
      </c>
      <c r="C9" s="39"/>
      <c r="D9" s="39"/>
      <c r="E9" s="39"/>
      <c r="F9" s="39"/>
      <c r="G9" s="39"/>
      <c r="H9" s="39"/>
      <c r="I9" s="39"/>
      <c r="J9" s="39"/>
      <c r="K9" s="39"/>
    </row>
    <row r="10" ht="13" spans="2:11">
      <c r="B10" s="38" t="s">
        <v>115</v>
      </c>
      <c r="C10" s="39"/>
      <c r="D10" s="39"/>
      <c r="E10" s="39"/>
      <c r="F10" s="39"/>
      <c r="G10" s="39"/>
      <c r="H10" s="39"/>
      <c r="I10" s="39"/>
      <c r="J10" s="39"/>
      <c r="K10" s="39"/>
    </row>
    <row r="11" ht="13" spans="2:11">
      <c r="B11" s="38" t="s">
        <v>116</v>
      </c>
      <c r="C11" s="39"/>
      <c r="D11" s="39"/>
      <c r="E11" s="39"/>
      <c r="F11" s="39"/>
      <c r="G11" s="39"/>
      <c r="H11" s="39"/>
      <c r="I11" s="39"/>
      <c r="J11" s="39"/>
      <c r="K11" s="39"/>
    </row>
    <row r="12" ht="13" spans="2:11">
      <c r="B12" s="38" t="s">
        <v>117</v>
      </c>
      <c r="C12" s="39"/>
      <c r="D12" s="39"/>
      <c r="E12" s="39"/>
      <c r="F12" s="39"/>
      <c r="G12" s="39"/>
      <c r="H12" s="39"/>
      <c r="I12" s="39"/>
      <c r="J12" s="39"/>
      <c r="K12" s="39"/>
    </row>
    <row r="13" ht="13" spans="2:11">
      <c r="B13" s="38" t="s">
        <v>118</v>
      </c>
      <c r="C13" s="39"/>
      <c r="D13" s="39"/>
      <c r="E13" s="39"/>
      <c r="F13" s="39"/>
      <c r="G13" s="39"/>
      <c r="H13" s="39"/>
      <c r="I13" s="39"/>
      <c r="J13" s="39"/>
      <c r="K13" s="39"/>
    </row>
    <row r="14" ht="13" spans="2:11">
      <c r="B14" s="38" t="s">
        <v>119</v>
      </c>
      <c r="C14" s="39"/>
      <c r="D14" s="39"/>
      <c r="E14" s="39"/>
      <c r="F14" s="39"/>
      <c r="G14" s="39"/>
      <c r="H14" s="39"/>
      <c r="I14" s="39"/>
      <c r="J14" s="39"/>
      <c r="K14" s="39"/>
    </row>
    <row r="15" ht="13" spans="2:11">
      <c r="B15" s="38" t="s">
        <v>120</v>
      </c>
      <c r="C15" s="39"/>
      <c r="D15" s="39"/>
      <c r="E15" s="39"/>
      <c r="F15" s="39"/>
      <c r="G15" s="39"/>
      <c r="H15" s="39"/>
      <c r="I15" s="39"/>
      <c r="J15" s="39"/>
      <c r="K15" s="39"/>
    </row>
    <row r="18" spans="4:4">
      <c r="D18" s="41" t="s">
        <v>121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W74"/>
  <sheetViews>
    <sheetView zoomScale="85" zoomScaleNormal="85" workbookViewId="0">
      <selection activeCell="B15" sqref="B15"/>
    </sheetView>
  </sheetViews>
  <sheetFormatPr defaultColWidth="9" defaultRowHeight="12.5"/>
  <cols>
    <col min="2" max="2" width="49.4545454545455" customWidth="1"/>
    <col min="4" max="22" width="9" hidden="1" customWidth="1"/>
    <col min="25" max="25" width="12.8181818181818"/>
    <col min="27" max="27" width="49.3636363636364" customWidth="1"/>
    <col min="29" max="47" width="9" hidden="1" customWidth="1"/>
    <col min="52" max="52" width="49.3636363636364" customWidth="1"/>
    <col min="54" max="72" width="9" hidden="1" customWidth="1"/>
    <col min="79" max="97" width="9" hidden="1" customWidth="1"/>
    <col min="102" max="102" width="49.4545454545455" customWidth="1"/>
    <col min="104" max="122" width="9" hidden="1" customWidth="1"/>
    <col min="129" max="147" width="9" hidden="1" customWidth="1"/>
    <col min="152" max="152" width="53.9090909090909" customWidth="1"/>
    <col min="154" max="172" width="9" hidden="1" customWidth="1"/>
    <col min="179" max="179" width="12.8181818181818"/>
  </cols>
  <sheetData>
    <row r="1" ht="14.5" spans="1:1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ht="14.5" spans="1:17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ht="14.5" spans="1:17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ht="14.5" spans="1:173">
      <c r="A4" s="2" t="s">
        <v>19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2" t="s">
        <v>20</v>
      </c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Y4" s="2" t="s">
        <v>21</v>
      </c>
      <c r="AZ4" s="2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X4" s="2" t="s">
        <v>22</v>
      </c>
      <c r="BY4" s="2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W4" s="2" t="s">
        <v>23</v>
      </c>
      <c r="CX4" s="2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V4" s="2" t="s">
        <v>24</v>
      </c>
      <c r="DW4" s="2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U4" s="2" t="s">
        <v>122</v>
      </c>
      <c r="EV4" s="2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ht="18" spans="1:173">
      <c r="A5" s="3" t="s">
        <v>123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3" t="s">
        <v>123</v>
      </c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Y5" s="3" t="s">
        <v>123</v>
      </c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X5" s="3" t="s">
        <v>123</v>
      </c>
      <c r="BY5" s="3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W5" s="3" t="s">
        <v>123</v>
      </c>
      <c r="CX5" s="3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V5" s="3" t="s">
        <v>123</v>
      </c>
      <c r="DW5" s="3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U5" s="3" t="s">
        <v>123</v>
      </c>
      <c r="EV5" s="3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ht="14.5" spans="1:173">
      <c r="A6" s="4"/>
      <c r="B6" s="4"/>
      <c r="C6" s="5"/>
      <c r="D6" s="5"/>
      <c r="E6" s="1"/>
      <c r="F6" s="1"/>
      <c r="G6" s="5"/>
      <c r="H6" s="5"/>
      <c r="I6" s="5"/>
      <c r="J6" s="1"/>
      <c r="K6" s="1"/>
      <c r="L6" s="5"/>
      <c r="M6" s="1"/>
      <c r="N6" s="1"/>
      <c r="O6" s="1"/>
      <c r="P6" s="1"/>
      <c r="Q6" s="1"/>
      <c r="R6" s="1"/>
      <c r="S6" s="5"/>
      <c r="T6" s="5"/>
      <c r="U6" s="5"/>
      <c r="V6" s="1"/>
      <c r="W6" s="1"/>
      <c r="Z6" s="4"/>
      <c r="AA6" s="4"/>
      <c r="AB6" s="5"/>
      <c r="AC6" s="5"/>
      <c r="AD6" s="1"/>
      <c r="AE6" s="1"/>
      <c r="AF6" s="5"/>
      <c r="AG6" s="5"/>
      <c r="AH6" s="5"/>
      <c r="AI6" s="1"/>
      <c r="AJ6" s="1"/>
      <c r="AK6" s="5"/>
      <c r="AL6" s="1"/>
      <c r="AM6" s="1"/>
      <c r="AN6" s="1"/>
      <c r="AO6" s="1"/>
      <c r="AP6" s="1"/>
      <c r="AQ6" s="1"/>
      <c r="AR6" s="1"/>
      <c r="AS6" s="5"/>
      <c r="AT6" s="5"/>
      <c r="AU6" s="1"/>
      <c r="AV6" s="1"/>
      <c r="AY6" s="4"/>
      <c r="AZ6" s="4"/>
      <c r="BA6" s="5"/>
      <c r="BB6" s="5"/>
      <c r="BC6" s="1"/>
      <c r="BD6" s="1"/>
      <c r="BE6" s="5"/>
      <c r="BF6" s="5"/>
      <c r="BG6" s="5"/>
      <c r="BH6" s="1"/>
      <c r="BI6" s="1"/>
      <c r="BJ6" s="5"/>
      <c r="BK6" s="1"/>
      <c r="BL6" s="1"/>
      <c r="BM6" s="1"/>
      <c r="BN6" s="1"/>
      <c r="BO6" s="1"/>
      <c r="BP6" s="1"/>
      <c r="BQ6" s="5"/>
      <c r="BR6" s="5"/>
      <c r="BS6" s="5"/>
      <c r="BT6" s="1"/>
      <c r="BU6" s="1"/>
      <c r="BX6" s="4"/>
      <c r="BY6" s="4"/>
      <c r="BZ6" s="5"/>
      <c r="CA6" s="5"/>
      <c r="CB6" s="1"/>
      <c r="CC6" s="1"/>
      <c r="CD6" s="5"/>
      <c r="CE6" s="5"/>
      <c r="CF6" s="5"/>
      <c r="CG6" s="1"/>
      <c r="CH6" s="1"/>
      <c r="CI6" s="5"/>
      <c r="CJ6" s="1"/>
      <c r="CK6" s="1"/>
      <c r="CL6" s="1"/>
      <c r="CM6" s="1"/>
      <c r="CN6" s="1"/>
      <c r="CO6" s="1"/>
      <c r="CP6" s="5"/>
      <c r="CQ6" s="5"/>
      <c r="CR6" s="5"/>
      <c r="CS6" s="1"/>
      <c r="CT6" s="1"/>
      <c r="CW6" s="4"/>
      <c r="CX6" s="4"/>
      <c r="CY6" s="5"/>
      <c r="CZ6" s="5"/>
      <c r="DA6" s="1"/>
      <c r="DB6" s="1"/>
      <c r="DC6" s="5"/>
      <c r="DD6" s="5"/>
      <c r="DE6" s="5"/>
      <c r="DF6" s="1"/>
      <c r="DG6" s="1"/>
      <c r="DH6" s="5"/>
      <c r="DI6" s="1"/>
      <c r="DJ6" s="1"/>
      <c r="DK6" s="1"/>
      <c r="DL6" s="1"/>
      <c r="DM6" s="1"/>
      <c r="DN6" s="1"/>
      <c r="DO6" s="5"/>
      <c r="DP6" s="5"/>
      <c r="DQ6" s="5"/>
      <c r="DR6" s="1"/>
      <c r="DS6" s="1"/>
      <c r="DV6" s="4"/>
      <c r="DW6" s="4"/>
      <c r="DX6" s="5"/>
      <c r="DY6" s="5"/>
      <c r="DZ6" s="1"/>
      <c r="EA6" s="1"/>
      <c r="EB6" s="5"/>
      <c r="EC6" s="5"/>
      <c r="ED6" s="5"/>
      <c r="EE6" s="1"/>
      <c r="EF6" s="1"/>
      <c r="EG6" s="5"/>
      <c r="EH6" s="1"/>
      <c r="EI6" s="1"/>
      <c r="EJ6" s="1"/>
      <c r="EK6" s="1"/>
      <c r="EL6" s="1"/>
      <c r="EM6" s="1"/>
      <c r="EN6" s="5"/>
      <c r="EO6" s="5"/>
      <c r="EP6" s="5"/>
      <c r="EQ6" s="1"/>
      <c r="ER6" s="1"/>
      <c r="EU6" s="4"/>
      <c r="EV6" s="4"/>
      <c r="EW6" s="5"/>
      <c r="EX6" s="5"/>
      <c r="EY6" s="1"/>
      <c r="EZ6" s="1"/>
      <c r="FA6" s="5"/>
      <c r="FB6" s="5"/>
      <c r="FC6" s="5"/>
      <c r="FD6" s="1"/>
      <c r="FE6" s="1"/>
      <c r="FF6" s="5"/>
      <c r="FG6" s="1"/>
      <c r="FH6" s="1"/>
      <c r="FI6" s="1"/>
      <c r="FJ6" s="1"/>
      <c r="FK6" s="1"/>
      <c r="FL6" s="1"/>
      <c r="FM6" s="5"/>
      <c r="FN6" s="5"/>
      <c r="FO6" s="5"/>
      <c r="FP6" s="1"/>
      <c r="FQ6" s="1"/>
    </row>
    <row r="7" ht="17.5" spans="1:173">
      <c r="A7" s="6" t="s">
        <v>124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6" t="s">
        <v>125</v>
      </c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Y7" s="6" t="s">
        <v>126</v>
      </c>
      <c r="AZ7" s="6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X7" s="6" t="s">
        <v>127</v>
      </c>
      <c r="BY7" s="6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W7" s="6" t="s">
        <v>128</v>
      </c>
      <c r="CX7" s="6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V7" s="6" t="s">
        <v>129</v>
      </c>
      <c r="DW7" s="6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U7" s="6" t="s">
        <v>130</v>
      </c>
      <c r="EV7" s="6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ht="15.5" spans="1:173">
      <c r="A8" s="6" t="s">
        <v>131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Z8" s="6" t="s">
        <v>132</v>
      </c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Y8" s="6" t="s">
        <v>133</v>
      </c>
      <c r="AZ8" s="6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X8" s="6" t="s">
        <v>134</v>
      </c>
      <c r="BY8" s="6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W8" s="6" t="s">
        <v>135</v>
      </c>
      <c r="CX8" s="6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V8" s="6" t="s">
        <v>136</v>
      </c>
      <c r="DW8" s="6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U8" s="6" t="s">
        <v>137</v>
      </c>
      <c r="EV8" s="6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ht="15.5" spans="1:173">
      <c r="A9" s="6" t="s">
        <v>138</v>
      </c>
      <c r="B9" s="6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6" t="s">
        <v>138</v>
      </c>
      <c r="AA9" s="6"/>
      <c r="AB9" s="7"/>
      <c r="AC9" s="7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Y9" s="6" t="s">
        <v>138</v>
      </c>
      <c r="AZ9" s="6"/>
      <c r="BA9" s="7"/>
      <c r="BB9" s="7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X9" s="6" t="s">
        <v>139</v>
      </c>
      <c r="BY9" s="6"/>
      <c r="BZ9" s="7"/>
      <c r="CA9" s="7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W9" s="6" t="s">
        <v>138</v>
      </c>
      <c r="CX9" s="6"/>
      <c r="CY9" s="7"/>
      <c r="CZ9" s="7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V9" s="6" t="s">
        <v>138</v>
      </c>
      <c r="DW9" s="6"/>
      <c r="DX9" s="7"/>
      <c r="DY9" s="7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U9" s="6" t="s">
        <v>138</v>
      </c>
      <c r="EV9" s="6"/>
      <c r="EW9" s="7"/>
      <c r="EX9" s="7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ht="14.5" spans="1:1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ht="13.75" spans="1:173">
      <c r="A11" s="4"/>
      <c r="B11" s="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Z11" s="4"/>
      <c r="AA11" s="4"/>
      <c r="AB11" s="8">
        <v>2000</v>
      </c>
      <c r="AC11" s="8">
        <v>2001</v>
      </c>
      <c r="AD11" s="8">
        <v>2002</v>
      </c>
      <c r="AE11" s="8">
        <v>2003</v>
      </c>
      <c r="AF11" s="8">
        <v>2004</v>
      </c>
      <c r="AG11" s="8">
        <v>2005</v>
      </c>
      <c r="AH11" s="8">
        <v>2006</v>
      </c>
      <c r="AI11" s="8">
        <v>2007</v>
      </c>
      <c r="AJ11" s="8">
        <v>2008</v>
      </c>
      <c r="AK11" s="8">
        <v>2009</v>
      </c>
      <c r="AL11" s="8">
        <v>2010</v>
      </c>
      <c r="AM11" s="8">
        <v>2011</v>
      </c>
      <c r="AN11" s="8">
        <v>2012</v>
      </c>
      <c r="AO11" s="8">
        <v>2013</v>
      </c>
      <c r="AP11" s="8">
        <v>2014</v>
      </c>
      <c r="AQ11" s="8">
        <v>2015</v>
      </c>
      <c r="AR11" s="8">
        <v>2016</v>
      </c>
      <c r="AS11" s="8">
        <v>2017</v>
      </c>
      <c r="AT11" s="8">
        <v>2018</v>
      </c>
      <c r="AU11" s="8">
        <v>2019</v>
      </c>
      <c r="AV11" s="8">
        <v>2020</v>
      </c>
      <c r="AY11" s="4"/>
      <c r="AZ11" s="4"/>
      <c r="BA11" s="8">
        <v>2000</v>
      </c>
      <c r="BB11" s="8">
        <v>2001</v>
      </c>
      <c r="BC11" s="8">
        <v>2002</v>
      </c>
      <c r="BD11" s="8">
        <v>2003</v>
      </c>
      <c r="BE11" s="8">
        <v>2004</v>
      </c>
      <c r="BF11" s="8">
        <v>2005</v>
      </c>
      <c r="BG11" s="8">
        <v>2006</v>
      </c>
      <c r="BH11" s="8">
        <v>2007</v>
      </c>
      <c r="BI11" s="8">
        <v>2008</v>
      </c>
      <c r="BJ11" s="8">
        <v>2009</v>
      </c>
      <c r="BK11" s="8">
        <v>2010</v>
      </c>
      <c r="BL11" s="8">
        <v>2011</v>
      </c>
      <c r="BM11" s="8">
        <v>2012</v>
      </c>
      <c r="BN11" s="8">
        <v>2013</v>
      </c>
      <c r="BO11" s="8">
        <v>2014</v>
      </c>
      <c r="BP11" s="8">
        <v>2015</v>
      </c>
      <c r="BQ11" s="8">
        <v>2016</v>
      </c>
      <c r="BR11" s="8">
        <v>2017</v>
      </c>
      <c r="BS11" s="8">
        <v>2018</v>
      </c>
      <c r="BT11" s="8">
        <v>2019</v>
      </c>
      <c r="BU11" s="8">
        <v>2020</v>
      </c>
      <c r="BX11" s="4"/>
      <c r="BY11" s="4"/>
      <c r="BZ11" s="8">
        <v>2000</v>
      </c>
      <c r="CA11" s="8">
        <v>2001</v>
      </c>
      <c r="CB11" s="8">
        <v>2002</v>
      </c>
      <c r="CC11" s="8">
        <v>2003</v>
      </c>
      <c r="CD11" s="8">
        <v>2004</v>
      </c>
      <c r="CE11" s="8">
        <v>2005</v>
      </c>
      <c r="CF11" s="8">
        <v>2006</v>
      </c>
      <c r="CG11" s="8">
        <v>2007</v>
      </c>
      <c r="CH11" s="8">
        <v>2008</v>
      </c>
      <c r="CI11" s="8">
        <v>2009</v>
      </c>
      <c r="CJ11" s="8">
        <v>2010</v>
      </c>
      <c r="CK11" s="8">
        <v>2011</v>
      </c>
      <c r="CL11" s="8">
        <v>2012</v>
      </c>
      <c r="CM11" s="8">
        <v>2013</v>
      </c>
      <c r="CN11" s="8">
        <v>2014</v>
      </c>
      <c r="CO11" s="8">
        <v>2015</v>
      </c>
      <c r="CP11" s="8">
        <v>2016</v>
      </c>
      <c r="CQ11" s="8">
        <v>2017</v>
      </c>
      <c r="CR11" s="8">
        <v>2018</v>
      </c>
      <c r="CS11" s="8">
        <v>2019</v>
      </c>
      <c r="CT11" s="8">
        <v>2020</v>
      </c>
      <c r="CW11" s="4"/>
      <c r="CX11" s="4"/>
      <c r="CY11" s="8">
        <v>2000</v>
      </c>
      <c r="CZ11" s="8">
        <v>2001</v>
      </c>
      <c r="DA11" s="8">
        <v>2002</v>
      </c>
      <c r="DB11" s="8">
        <v>2003</v>
      </c>
      <c r="DC11" s="8">
        <v>2004</v>
      </c>
      <c r="DD11" s="8">
        <v>2005</v>
      </c>
      <c r="DE11" s="8">
        <v>2006</v>
      </c>
      <c r="DF11" s="8">
        <v>2007</v>
      </c>
      <c r="DG11" s="8">
        <v>2008</v>
      </c>
      <c r="DH11" s="8">
        <v>2009</v>
      </c>
      <c r="DI11" s="8">
        <v>2010</v>
      </c>
      <c r="DJ11" s="8">
        <v>2011</v>
      </c>
      <c r="DK11" s="8">
        <v>2012</v>
      </c>
      <c r="DL11" s="8">
        <v>2013</v>
      </c>
      <c r="DM11" s="8">
        <v>2014</v>
      </c>
      <c r="DN11" s="8">
        <v>2015</v>
      </c>
      <c r="DO11" s="8">
        <v>2016</v>
      </c>
      <c r="DP11" s="8">
        <v>2017</v>
      </c>
      <c r="DQ11" s="8">
        <v>2018</v>
      </c>
      <c r="DR11" s="8">
        <v>2019</v>
      </c>
      <c r="DS11" s="8">
        <v>2020</v>
      </c>
      <c r="DV11" s="4"/>
      <c r="DW11" s="4"/>
      <c r="DX11" s="8">
        <v>2000</v>
      </c>
      <c r="DY11" s="8">
        <v>2001</v>
      </c>
      <c r="DZ11" s="8">
        <v>2002</v>
      </c>
      <c r="EA11" s="8">
        <v>2003</v>
      </c>
      <c r="EB11" s="8">
        <v>2004</v>
      </c>
      <c r="EC11" s="8">
        <v>2005</v>
      </c>
      <c r="ED11" s="8">
        <v>2006</v>
      </c>
      <c r="EE11" s="8">
        <v>2007</v>
      </c>
      <c r="EF11" s="8">
        <v>2008</v>
      </c>
      <c r="EG11" s="8">
        <v>2009</v>
      </c>
      <c r="EH11" s="8">
        <v>2010</v>
      </c>
      <c r="EI11" s="8">
        <v>2011</v>
      </c>
      <c r="EJ11" s="8">
        <v>2012</v>
      </c>
      <c r="EK11" s="8">
        <v>2013</v>
      </c>
      <c r="EL11" s="8">
        <v>2014</v>
      </c>
      <c r="EM11" s="8">
        <v>2015</v>
      </c>
      <c r="EN11" s="8">
        <v>2016</v>
      </c>
      <c r="EO11" s="8">
        <v>2017</v>
      </c>
      <c r="EP11" s="8">
        <v>2018</v>
      </c>
      <c r="EQ11" s="8">
        <v>2019</v>
      </c>
      <c r="ER11" s="8">
        <v>2020</v>
      </c>
      <c r="EU11" s="4"/>
      <c r="EV11" s="4"/>
      <c r="EW11" s="8">
        <v>2000</v>
      </c>
      <c r="EX11" s="8">
        <v>2001</v>
      </c>
      <c r="EY11" s="8">
        <v>2002</v>
      </c>
      <c r="EZ11" s="8">
        <v>2003</v>
      </c>
      <c r="FA11" s="8">
        <v>2004</v>
      </c>
      <c r="FB11" s="8">
        <v>2005</v>
      </c>
      <c r="FC11" s="8">
        <v>2006</v>
      </c>
      <c r="FD11" s="8">
        <v>2007</v>
      </c>
      <c r="FE11" s="8">
        <v>2008</v>
      </c>
      <c r="FF11" s="8">
        <v>2009</v>
      </c>
      <c r="FG11" s="8">
        <v>2010</v>
      </c>
      <c r="FH11" s="8">
        <v>2011</v>
      </c>
      <c r="FI11" s="8">
        <v>2012</v>
      </c>
      <c r="FJ11" s="8">
        <v>2013</v>
      </c>
      <c r="FK11" s="8">
        <v>2014</v>
      </c>
      <c r="FL11" s="8">
        <v>2015</v>
      </c>
      <c r="FM11" s="8">
        <v>2016</v>
      </c>
      <c r="FN11" s="8">
        <v>2017</v>
      </c>
      <c r="FO11" s="8">
        <v>2018</v>
      </c>
      <c r="FP11" s="8">
        <v>2019</v>
      </c>
      <c r="FQ11" s="8">
        <v>2020</v>
      </c>
    </row>
    <row r="12" ht="14.5" spans="1:173">
      <c r="A12" s="1"/>
      <c r="B12" s="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9"/>
      <c r="W12" s="9"/>
      <c r="Z12" s="1"/>
      <c r="AA12" s="1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"/>
      <c r="AQ12" s="9"/>
      <c r="AR12" s="9"/>
      <c r="AS12" s="1"/>
      <c r="AT12" s="1"/>
      <c r="AU12" s="9"/>
      <c r="AV12" s="9"/>
      <c r="AY12" s="1"/>
      <c r="AZ12" s="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1"/>
      <c r="BR12" s="1"/>
      <c r="BS12" s="1"/>
      <c r="BT12" s="9"/>
      <c r="BU12" s="9"/>
      <c r="BX12" s="1"/>
      <c r="BY12" s="1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"/>
      <c r="CS12" s="9"/>
      <c r="CT12" s="9"/>
      <c r="CW12" s="1"/>
      <c r="CX12" s="1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"/>
      <c r="DN12" s="1"/>
      <c r="DO12" s="1"/>
      <c r="DP12" s="1"/>
      <c r="DQ12" s="1"/>
      <c r="DR12" s="9"/>
      <c r="DS12" s="9"/>
      <c r="DV12" s="1"/>
      <c r="DW12" s="1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1"/>
      <c r="EQ12" s="9"/>
      <c r="ER12" s="9"/>
      <c r="EU12" s="1"/>
      <c r="EV12" s="1"/>
      <c r="EW12" s="1"/>
      <c r="EX12" s="1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1"/>
      <c r="FN12" s="1"/>
      <c r="FO12" s="1"/>
      <c r="FP12" s="1"/>
      <c r="FQ12" s="1"/>
    </row>
    <row r="13" ht="13" spans="1:174">
      <c r="A13" s="4"/>
      <c r="B13" s="10" t="s">
        <v>140</v>
      </c>
      <c r="C13" s="4">
        <v>9.6</v>
      </c>
      <c r="D13" s="4">
        <v>8.2</v>
      </c>
      <c r="E13" s="4">
        <v>8.7</v>
      </c>
      <c r="F13" s="4">
        <v>7.4</v>
      </c>
      <c r="G13" s="4">
        <v>9.1</v>
      </c>
      <c r="H13" s="4">
        <v>9.1</v>
      </c>
      <c r="I13" s="4">
        <v>8.1</v>
      </c>
      <c r="J13" s="4">
        <v>8.8</v>
      </c>
      <c r="K13" s="4">
        <v>8.4</v>
      </c>
      <c r="L13" s="4">
        <v>8.7</v>
      </c>
      <c r="M13" s="4">
        <v>11.7</v>
      </c>
      <c r="N13" s="4">
        <v>12.6</v>
      </c>
      <c r="O13" s="4">
        <v>10.2</v>
      </c>
      <c r="P13" s="4">
        <v>8.8</v>
      </c>
      <c r="Q13" s="4">
        <v>6.1</v>
      </c>
      <c r="R13" s="4">
        <v>6.1</v>
      </c>
      <c r="S13" s="4">
        <v>6.5</v>
      </c>
      <c r="T13" s="4">
        <v>6.8</v>
      </c>
      <c r="U13" s="4">
        <v>6.9</v>
      </c>
      <c r="V13" s="4">
        <v>6.6</v>
      </c>
      <c r="W13" s="4">
        <v>7.4</v>
      </c>
      <c r="X13" s="17">
        <f>AVERAGE(W13)</f>
        <v>7.4</v>
      </c>
      <c r="Z13" s="4"/>
      <c r="AA13" s="10" t="s">
        <v>140</v>
      </c>
      <c r="AB13" s="4">
        <v>21.2</v>
      </c>
      <c r="AC13" s="4">
        <v>22.8</v>
      </c>
      <c r="AD13" s="4">
        <v>25.2</v>
      </c>
      <c r="AE13" s="4">
        <v>28.8</v>
      </c>
      <c r="AF13" s="4">
        <v>28.4</v>
      </c>
      <c r="AG13" s="4">
        <v>32.2</v>
      </c>
      <c r="AH13" s="4">
        <v>31.4</v>
      </c>
      <c r="AI13" s="4">
        <v>33.2</v>
      </c>
      <c r="AJ13" s="4">
        <v>32.3</v>
      </c>
      <c r="AK13" s="4">
        <v>30.1</v>
      </c>
      <c r="AL13" s="4">
        <v>33.5</v>
      </c>
      <c r="AM13" s="4">
        <v>37.9</v>
      </c>
      <c r="AN13" s="4">
        <v>33.5</v>
      </c>
      <c r="AO13" s="4">
        <v>35.9</v>
      </c>
      <c r="AP13" s="4">
        <v>34.9</v>
      </c>
      <c r="AQ13" s="4">
        <v>33.2</v>
      </c>
      <c r="AR13" s="4">
        <v>33.7</v>
      </c>
      <c r="AS13" s="4">
        <v>33.9</v>
      </c>
      <c r="AT13" s="4">
        <v>35.6</v>
      </c>
      <c r="AU13" s="4">
        <v>36.1</v>
      </c>
      <c r="AV13" s="4">
        <v>34.2</v>
      </c>
      <c r="AW13" s="17">
        <f>AVERAGE(AV13)</f>
        <v>34.2</v>
      </c>
      <c r="AY13" s="4"/>
      <c r="AZ13" s="10" t="s">
        <v>140</v>
      </c>
      <c r="BA13" s="4">
        <v>55.1</v>
      </c>
      <c r="BB13" s="4">
        <v>53.3</v>
      </c>
      <c r="BC13" s="4">
        <v>52.8</v>
      </c>
      <c r="BD13" s="4">
        <v>54.1</v>
      </c>
      <c r="BE13" s="4">
        <v>52.2</v>
      </c>
      <c r="BF13" s="4">
        <v>51.2</v>
      </c>
      <c r="BG13" s="4">
        <v>53.5</v>
      </c>
      <c r="BH13" s="4">
        <v>51.2</v>
      </c>
      <c r="BI13" s="4">
        <v>52.2</v>
      </c>
      <c r="BJ13" s="4">
        <v>46.3</v>
      </c>
      <c r="BK13" s="4">
        <v>60.5</v>
      </c>
      <c r="BL13" s="4">
        <v>65.4</v>
      </c>
      <c r="BM13" s="4">
        <v>62.3</v>
      </c>
      <c r="BN13" s="4">
        <v>64.4</v>
      </c>
      <c r="BO13" s="4">
        <v>59.3</v>
      </c>
      <c r="BP13" s="4">
        <v>61</v>
      </c>
      <c r="BQ13" s="4">
        <v>61.8</v>
      </c>
      <c r="BR13" s="4">
        <v>59.9</v>
      </c>
      <c r="BS13" s="4">
        <v>62.6</v>
      </c>
      <c r="BT13" s="4">
        <v>63.3</v>
      </c>
      <c r="BU13" s="4">
        <v>60</v>
      </c>
      <c r="BV13" s="17">
        <f>AVERAGE(BU13)</f>
        <v>60</v>
      </c>
      <c r="BX13" s="4"/>
      <c r="BY13" s="10" t="s">
        <v>140</v>
      </c>
      <c r="BZ13" s="4">
        <v>21.8</v>
      </c>
      <c r="CA13" s="4">
        <v>22.5</v>
      </c>
      <c r="CB13" s="4">
        <v>23.8</v>
      </c>
      <c r="CC13" s="4">
        <v>23.9</v>
      </c>
      <c r="CD13" s="4">
        <v>25.3</v>
      </c>
      <c r="CE13" s="4">
        <v>25.4</v>
      </c>
      <c r="CF13" s="4">
        <v>23.4</v>
      </c>
      <c r="CG13" s="4">
        <v>23.3</v>
      </c>
      <c r="CH13" s="4">
        <v>24.2</v>
      </c>
      <c r="CI13" s="4">
        <v>18.6</v>
      </c>
      <c r="CJ13" s="4">
        <v>18.4</v>
      </c>
      <c r="CK13" s="4">
        <v>19.9</v>
      </c>
      <c r="CL13" s="4">
        <v>21.6</v>
      </c>
      <c r="CM13" s="4">
        <v>22.1</v>
      </c>
      <c r="CN13" s="4">
        <v>23.4</v>
      </c>
      <c r="CO13" s="4">
        <v>23.7</v>
      </c>
      <c r="CP13" s="4">
        <v>23.5</v>
      </c>
      <c r="CQ13" s="4">
        <v>25.3</v>
      </c>
      <c r="CR13" s="4">
        <v>27.1</v>
      </c>
      <c r="CS13" s="4">
        <v>25.1</v>
      </c>
      <c r="CT13" s="4">
        <v>24.9</v>
      </c>
      <c r="CU13" s="17">
        <f>AVERAGE(CT13)</f>
        <v>24.9</v>
      </c>
      <c r="CW13" s="4"/>
      <c r="CX13" s="10" t="s">
        <v>140</v>
      </c>
      <c r="CY13" s="4">
        <v>49.2</v>
      </c>
      <c r="CZ13" s="4">
        <v>44</v>
      </c>
      <c r="DA13" s="4">
        <v>40.7</v>
      </c>
      <c r="DB13" s="4">
        <v>40.5</v>
      </c>
      <c r="DC13" s="4">
        <v>41.2</v>
      </c>
      <c r="DD13" s="4">
        <v>44.8</v>
      </c>
      <c r="DE13" s="4">
        <v>44.4</v>
      </c>
      <c r="DF13" s="4">
        <v>50.7</v>
      </c>
      <c r="DG13" s="4">
        <v>50.1</v>
      </c>
      <c r="DH13" s="4">
        <v>50</v>
      </c>
      <c r="DI13" s="4">
        <v>49.2</v>
      </c>
      <c r="DJ13" s="4">
        <v>53.2</v>
      </c>
      <c r="DK13" s="4">
        <v>55.5</v>
      </c>
      <c r="DL13" s="4">
        <v>60.8</v>
      </c>
      <c r="DM13" s="4">
        <v>70.8</v>
      </c>
      <c r="DN13" s="4">
        <v>75.1</v>
      </c>
      <c r="DO13" s="4">
        <v>73.5</v>
      </c>
      <c r="DP13" s="4">
        <v>74.6</v>
      </c>
      <c r="DQ13" s="4">
        <v>77.9</v>
      </c>
      <c r="DR13" s="4">
        <v>74</v>
      </c>
      <c r="DS13" s="4">
        <v>74.5</v>
      </c>
      <c r="DT13" s="17">
        <f>AVERAGE(DS13)</f>
        <v>74.5</v>
      </c>
      <c r="DV13" s="4"/>
      <c r="DW13" s="10" t="s">
        <v>140</v>
      </c>
      <c r="DX13" s="4">
        <v>61.1</v>
      </c>
      <c r="DY13" s="4">
        <v>52.6</v>
      </c>
      <c r="DZ13" s="4">
        <v>47.1</v>
      </c>
      <c r="EA13" s="4">
        <v>52.4</v>
      </c>
      <c r="EB13" s="4">
        <v>51.5</v>
      </c>
      <c r="EC13" s="4">
        <v>52.3</v>
      </c>
      <c r="ED13" s="4">
        <v>55.6</v>
      </c>
      <c r="EE13" s="4">
        <v>53.3</v>
      </c>
      <c r="EF13" s="4">
        <v>56.7</v>
      </c>
      <c r="EG13" s="4">
        <v>42.1</v>
      </c>
      <c r="EH13" s="4">
        <v>48.2</v>
      </c>
      <c r="EI13" s="4">
        <v>56.9</v>
      </c>
      <c r="EJ13" s="4">
        <v>56.4</v>
      </c>
      <c r="EK13" s="4">
        <v>58.4</v>
      </c>
      <c r="EL13" s="4">
        <v>63.7</v>
      </c>
      <c r="EM13" s="4">
        <v>63.5</v>
      </c>
      <c r="EN13" s="4">
        <v>62.9</v>
      </c>
      <c r="EO13" s="4">
        <v>67.1</v>
      </c>
      <c r="EP13" s="4">
        <v>66.6</v>
      </c>
      <c r="EQ13" s="4">
        <v>64</v>
      </c>
      <c r="ER13" s="4">
        <v>56.6</v>
      </c>
      <c r="ES13" s="17">
        <f>AVERAGE(ER13)</f>
        <v>56.6</v>
      </c>
      <c r="EU13" s="4"/>
      <c r="EV13" s="10" t="s">
        <v>140</v>
      </c>
      <c r="EW13" s="4">
        <v>16.6</v>
      </c>
      <c r="EX13" s="4">
        <v>19.4</v>
      </c>
      <c r="EY13" s="4">
        <v>16</v>
      </c>
      <c r="EZ13" s="4">
        <v>15.4</v>
      </c>
      <c r="FA13" s="4">
        <v>15</v>
      </c>
      <c r="FB13" s="4">
        <v>12.8</v>
      </c>
      <c r="FC13" s="4">
        <v>13.8</v>
      </c>
      <c r="FD13" s="4">
        <v>15.9</v>
      </c>
      <c r="FE13" s="4">
        <v>15.8</v>
      </c>
      <c r="FF13" s="4">
        <v>12.2</v>
      </c>
      <c r="FG13" s="4">
        <v>19.1</v>
      </c>
      <c r="FH13" s="4">
        <v>19</v>
      </c>
      <c r="FI13" s="4">
        <v>20.9</v>
      </c>
      <c r="FJ13" s="4">
        <v>21.7</v>
      </c>
      <c r="FK13" s="4">
        <v>22.3</v>
      </c>
      <c r="FL13" s="4">
        <v>25.8</v>
      </c>
      <c r="FM13" s="4">
        <v>30.1</v>
      </c>
      <c r="FN13" s="4">
        <v>30.4</v>
      </c>
      <c r="FO13" s="4">
        <v>33.1</v>
      </c>
      <c r="FP13" s="4">
        <v>31.7</v>
      </c>
      <c r="FQ13" s="4">
        <v>32.3</v>
      </c>
      <c r="FR13" s="17">
        <f>AVERAGE(FQ13)</f>
        <v>32.3</v>
      </c>
    </row>
    <row r="14" ht="14.5" spans="1:173">
      <c r="A14" s="1"/>
      <c r="B14" s="11" t="s">
        <v>141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1" t="s">
        <v>141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Y14" s="1"/>
      <c r="AZ14" s="11" t="s">
        <v>141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X14" s="1"/>
      <c r="BY14" s="11" t="s">
        <v>141</v>
      </c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W14" s="1"/>
      <c r="CX14" s="11" t="s">
        <v>141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V14" s="1"/>
      <c r="DW14" s="11" t="s">
        <v>141</v>
      </c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U14" s="1"/>
      <c r="EV14" s="11" t="s">
        <v>141</v>
      </c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ht="14.5" spans="1:175">
      <c r="A15" s="1"/>
      <c r="B15" s="12" t="s">
        <v>142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7">
        <f>Y15/X13</f>
        <v>0.432432432432432</v>
      </c>
      <c r="Y15">
        <f>AVERAGE(W15)</f>
        <v>3.2</v>
      </c>
      <c r="Z15" s="1"/>
      <c r="AA15" s="12" t="s">
        <v>142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7">
        <f>AX15/AW13</f>
        <v>0.385964912280702</v>
      </c>
      <c r="AX15">
        <f>AVERAGE(AV15)</f>
        <v>13.2</v>
      </c>
      <c r="AY15" s="1"/>
      <c r="AZ15" s="12" t="s">
        <v>142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</v>
      </c>
      <c r="BM15" s="1">
        <v>40.1</v>
      </c>
      <c r="BN15" s="1">
        <v>39.2</v>
      </c>
      <c r="BO15" s="1">
        <v>37.5</v>
      </c>
      <c r="BP15" s="1">
        <v>36.8</v>
      </c>
      <c r="BQ15" s="1">
        <v>37.8</v>
      </c>
      <c r="BR15" s="1">
        <v>34.2</v>
      </c>
      <c r="BS15" s="1">
        <v>35.4</v>
      </c>
      <c r="BT15" s="1">
        <v>38.6</v>
      </c>
      <c r="BU15" s="1">
        <v>36.7</v>
      </c>
      <c r="BV15" s="17">
        <f>BW15/BV13</f>
        <v>0.611666666666667</v>
      </c>
      <c r="BW15">
        <f>AVERAGE(BU15)</f>
        <v>36.7</v>
      </c>
      <c r="BX15" s="1"/>
      <c r="BY15" s="12" t="s">
        <v>142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4.1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7">
        <f>CV15/CU13</f>
        <v>0.160642570281124</v>
      </c>
      <c r="CV15">
        <f>AVERAGE(CT15)</f>
        <v>4</v>
      </c>
      <c r="CW15" s="1"/>
      <c r="CX15" s="12" t="s">
        <v>142</v>
      </c>
      <c r="CY15" s="1">
        <v>10.2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9.7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8.2</v>
      </c>
      <c r="DO15" s="1">
        <v>7</v>
      </c>
      <c r="DP15" s="1">
        <v>8.1</v>
      </c>
      <c r="DQ15" s="1">
        <v>8.3</v>
      </c>
      <c r="DR15" s="1">
        <v>7.4</v>
      </c>
      <c r="DS15" s="1">
        <v>7.5</v>
      </c>
      <c r="DT15" s="17">
        <f>DU15/DT13</f>
        <v>0.100671140939597</v>
      </c>
      <c r="DU15">
        <f>AVERAGE(DS15)</f>
        <v>7.5</v>
      </c>
      <c r="DV15" s="1"/>
      <c r="DW15" s="12" t="s">
        <v>142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7">
        <f>ET15/ES13</f>
        <v>0.236749116607774</v>
      </c>
      <c r="ET15">
        <f>AVERAGE(ER15)</f>
        <v>13.4</v>
      </c>
      <c r="EU15" s="1"/>
      <c r="EV15" s="12" t="s">
        <v>142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7">
        <f>FS15/FR13</f>
        <v>0.46749226006192</v>
      </c>
      <c r="FS15">
        <f>AVERAGE(FQ15)</f>
        <v>15.1</v>
      </c>
    </row>
    <row r="16" ht="14.5" spans="1:175">
      <c r="A16" s="1"/>
      <c r="B16" s="12" t="s">
        <v>143</v>
      </c>
      <c r="C16" s="1">
        <v>3.4</v>
      </c>
      <c r="D16" s="1">
        <v>4.6</v>
      </c>
      <c r="E16" s="1">
        <v>4.7</v>
      </c>
      <c r="F16" s="1">
        <v>3.8</v>
      </c>
      <c r="G16" s="1">
        <v>5.4</v>
      </c>
      <c r="H16" s="1">
        <v>5.3</v>
      </c>
      <c r="I16" s="1">
        <v>4.9</v>
      </c>
      <c r="J16" s="1">
        <v>5.3</v>
      </c>
      <c r="K16" s="1">
        <v>4.9</v>
      </c>
      <c r="L16" s="1">
        <v>4.9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7">
        <f>Y16/X13</f>
        <v>0.567567567567568</v>
      </c>
      <c r="Y16">
        <f>AVERAGE(W16)</f>
        <v>4.2</v>
      </c>
      <c r="Z16" s="1"/>
      <c r="AA16" s="12" t="s">
        <v>143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7">
        <f>AX16/AW13</f>
        <v>0.614035087719298</v>
      </c>
      <c r="AX16">
        <f>AVERAGE(AV16)</f>
        <v>21</v>
      </c>
      <c r="AY16" s="1"/>
      <c r="AZ16" s="12" t="s">
        <v>143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7">
        <f>BW16/BV13</f>
        <v>0.388333333333333</v>
      </c>
      <c r="BW16">
        <f>AVERAGE(BU16)</f>
        <v>23.3</v>
      </c>
      <c r="BX16" s="1"/>
      <c r="BY16" s="12" t="s">
        <v>143</v>
      </c>
      <c r="BZ16" s="1">
        <v>15.8</v>
      </c>
      <c r="CA16" s="1">
        <v>16.6</v>
      </c>
      <c r="CB16" s="1">
        <v>16.9</v>
      </c>
      <c r="CC16" s="1">
        <v>17.1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</v>
      </c>
      <c r="CN16" s="1">
        <v>19.9</v>
      </c>
      <c r="CO16" s="1">
        <v>20.4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7">
        <f>CV16/CU13</f>
        <v>0.839357429718876</v>
      </c>
      <c r="CV16">
        <f>AVERAGE(CT16)</f>
        <v>20.9</v>
      </c>
      <c r="CW16" s="1"/>
      <c r="CX16" s="12" t="s">
        <v>143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34.8</v>
      </c>
      <c r="DE16" s="1">
        <v>34.8</v>
      </c>
      <c r="DF16" s="1">
        <v>41.1</v>
      </c>
      <c r="DG16" s="1">
        <v>40.7</v>
      </c>
      <c r="DH16" s="1">
        <v>40.3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</v>
      </c>
      <c r="DO16" s="1">
        <v>66.5</v>
      </c>
      <c r="DP16" s="1">
        <v>66.4</v>
      </c>
      <c r="DQ16" s="1">
        <v>69.6</v>
      </c>
      <c r="DR16" s="1">
        <v>66.6</v>
      </c>
      <c r="DS16" s="1">
        <v>67</v>
      </c>
      <c r="DT16" s="17">
        <f>DU16/DT13</f>
        <v>0.899328859060403</v>
      </c>
      <c r="DU16">
        <f>AVERAGE(DS16)</f>
        <v>67</v>
      </c>
      <c r="DV16" s="1"/>
      <c r="DW16" s="12" t="s">
        <v>143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39.8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7">
        <f>ET16/ES13</f>
        <v>0.763250883392226</v>
      </c>
      <c r="ET16">
        <f>AVERAGE(ER16)</f>
        <v>43.2</v>
      </c>
      <c r="EU16" s="1"/>
      <c r="EV16" s="12" t="s">
        <v>143</v>
      </c>
      <c r="EW16" s="1">
        <v>9.2</v>
      </c>
      <c r="EX16" s="1">
        <v>11.3</v>
      </c>
      <c r="EY16" s="1">
        <v>12.1</v>
      </c>
      <c r="EZ16" s="1">
        <v>12.2</v>
      </c>
      <c r="FA16" s="1">
        <v>12.3</v>
      </c>
      <c r="FB16" s="1">
        <v>10.2</v>
      </c>
      <c r="FC16" s="1">
        <v>11.3</v>
      </c>
      <c r="FD16" s="1">
        <v>13.1</v>
      </c>
      <c r="FE16" s="1">
        <v>12.2</v>
      </c>
      <c r="FF16" s="1">
        <v>8.7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7">
        <f>FS16/FR13</f>
        <v>0.532507739938081</v>
      </c>
      <c r="FS16">
        <f>AVERAGE(FQ16)</f>
        <v>17.2</v>
      </c>
    </row>
    <row r="17" ht="14.5" spans="1:173">
      <c r="A17" s="1"/>
      <c r="B17" s="13" t="s">
        <v>144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3" t="s">
        <v>144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Y17" s="1"/>
      <c r="AZ17" s="13" t="s">
        <v>144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X17" s="1"/>
      <c r="BY17" s="13" t="s">
        <v>144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W17" s="1"/>
      <c r="CX17" s="13" t="s">
        <v>144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V17" s="1"/>
      <c r="DW17" s="13" t="s">
        <v>144</v>
      </c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U17" s="1"/>
      <c r="EV17" s="13" t="s">
        <v>144</v>
      </c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ht="14.5" spans="1:173">
      <c r="A18" s="1"/>
      <c r="B18" s="14" t="s">
        <v>145</v>
      </c>
      <c r="C18" s="1">
        <v>1.1</v>
      </c>
      <c r="D18" s="1">
        <v>1.1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</v>
      </c>
      <c r="W18" s="1">
        <v>2.2</v>
      </c>
      <c r="Z18" s="1"/>
      <c r="AA18" s="14" t="s">
        <v>145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4" t="s">
        <v>145</v>
      </c>
      <c r="BA18" s="1">
        <v>8.5</v>
      </c>
      <c r="BB18" s="1">
        <v>8.7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8.7</v>
      </c>
      <c r="BK18" s="1">
        <v>9.6</v>
      </c>
      <c r="BL18" s="1">
        <v>9</v>
      </c>
      <c r="BM18" s="1">
        <v>8.8</v>
      </c>
      <c r="BN18" s="1">
        <v>8.9</v>
      </c>
      <c r="BO18" s="1">
        <v>8.7</v>
      </c>
      <c r="BP18" s="1">
        <v>9.2</v>
      </c>
      <c r="BQ18" s="1">
        <v>9.1</v>
      </c>
      <c r="BR18" s="1">
        <v>8.6</v>
      </c>
      <c r="BS18" s="1">
        <v>8.7</v>
      </c>
      <c r="BT18" s="1">
        <v>9.5</v>
      </c>
      <c r="BU18" s="1">
        <v>9.3</v>
      </c>
      <c r="BX18" s="1"/>
      <c r="BY18" s="14" t="s">
        <v>145</v>
      </c>
      <c r="BZ18" s="1">
        <v>5.1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4" t="s">
        <v>145</v>
      </c>
      <c r="CY18" s="1">
        <v>4.7</v>
      </c>
      <c r="CZ18" s="1">
        <v>5</v>
      </c>
      <c r="DA18" s="1">
        <v>4.9</v>
      </c>
      <c r="DB18" s="1">
        <v>5.2</v>
      </c>
      <c r="DC18" s="1">
        <v>4.9</v>
      </c>
      <c r="DD18" s="1">
        <v>4.8</v>
      </c>
      <c r="DE18" s="1">
        <v>4.6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4.1</v>
      </c>
      <c r="DL18" s="1">
        <v>4.8</v>
      </c>
      <c r="DM18" s="1">
        <v>4.9</v>
      </c>
      <c r="DN18" s="1">
        <v>4.6</v>
      </c>
      <c r="DO18" s="1">
        <v>4.3</v>
      </c>
      <c r="DP18" s="1">
        <v>4.7</v>
      </c>
      <c r="DQ18" s="1">
        <v>4.9</v>
      </c>
      <c r="DR18" s="1">
        <v>4.8</v>
      </c>
      <c r="DS18" s="1">
        <v>4.8</v>
      </c>
      <c r="DV18" s="1"/>
      <c r="DW18" s="14" t="s">
        <v>145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8.2</v>
      </c>
      <c r="EL18" s="1">
        <v>6.7</v>
      </c>
      <c r="EM18" s="1">
        <v>8.2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4" t="s">
        <v>145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ht="14.5" spans="1:173">
      <c r="A19" s="1"/>
      <c r="B19" s="14" t="s">
        <v>146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4" t="s">
        <v>146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</v>
      </c>
      <c r="AO19" s="1">
        <v>1.1</v>
      </c>
      <c r="AP19" s="1">
        <v>1.2</v>
      </c>
      <c r="AQ19" s="1">
        <v>1.1</v>
      </c>
      <c r="AR19" s="1">
        <v>1.1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4" t="s">
        <v>146</v>
      </c>
      <c r="BA19" s="1">
        <v>11.7</v>
      </c>
      <c r="BB19" s="1">
        <v>9.2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4" t="s">
        <v>146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4" t="s">
        <v>146</v>
      </c>
      <c r="CY19" s="1">
        <v>5</v>
      </c>
      <c r="CZ19" s="1">
        <v>5</v>
      </c>
      <c r="DA19" s="1">
        <v>5.1</v>
      </c>
      <c r="DB19" s="1">
        <v>5.1</v>
      </c>
      <c r="DC19" s="1">
        <v>5.3</v>
      </c>
      <c r="DD19" s="1">
        <v>5</v>
      </c>
      <c r="DE19" s="1">
        <v>4.8</v>
      </c>
      <c r="DF19" s="1">
        <v>4.6</v>
      </c>
      <c r="DG19" s="1">
        <v>4.6</v>
      </c>
      <c r="DH19" s="1">
        <v>4.7</v>
      </c>
      <c r="DI19" s="1">
        <v>1.7</v>
      </c>
      <c r="DJ19" s="1">
        <v>2.2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4" t="s">
        <v>146</v>
      </c>
      <c r="DX19" s="1">
        <v>6.4</v>
      </c>
      <c r="DY19" s="1">
        <v>5</v>
      </c>
      <c r="DZ19" s="1">
        <v>5.3</v>
      </c>
      <c r="EA19" s="1">
        <v>4.9</v>
      </c>
      <c r="EB19" s="1">
        <v>4.7</v>
      </c>
      <c r="EC19" s="1">
        <v>4.4</v>
      </c>
      <c r="ED19" s="1">
        <v>4.2</v>
      </c>
      <c r="EE19" s="1">
        <v>5</v>
      </c>
      <c r="EF19" s="1">
        <v>5.6</v>
      </c>
      <c r="EG19" s="1">
        <v>4.6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</v>
      </c>
      <c r="EO19" s="1">
        <v>4.9</v>
      </c>
      <c r="EP19" s="1">
        <v>5.2</v>
      </c>
      <c r="EQ19" s="1">
        <v>5.2</v>
      </c>
      <c r="ER19" s="1">
        <v>5</v>
      </c>
      <c r="EU19" s="1"/>
      <c r="EV19" s="14" t="s">
        <v>146</v>
      </c>
      <c r="EW19" s="1">
        <v>4.2</v>
      </c>
      <c r="EX19" s="1">
        <v>4.1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ht="14.5" spans="1:173">
      <c r="A20" s="1"/>
      <c r="B20" s="14" t="s">
        <v>147</v>
      </c>
      <c r="C20" s="1">
        <v>1.1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4" t="s">
        <v>147</v>
      </c>
      <c r="AB20" s="1">
        <v>2.9</v>
      </c>
      <c r="AC20" s="1">
        <v>4.6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4.1</v>
      </c>
      <c r="AR20" s="1">
        <v>4.7</v>
      </c>
      <c r="AS20" s="1">
        <v>4.8</v>
      </c>
      <c r="AT20" s="1">
        <v>4.7</v>
      </c>
      <c r="AU20" s="1">
        <v>4.6</v>
      </c>
      <c r="AV20" s="1">
        <v>4.6</v>
      </c>
      <c r="AY20" s="1"/>
      <c r="AZ20" s="14" t="s">
        <v>147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</v>
      </c>
      <c r="BQ20" s="1">
        <v>8.9</v>
      </c>
      <c r="BR20" s="1">
        <v>8.5</v>
      </c>
      <c r="BS20" s="1">
        <v>8.4</v>
      </c>
      <c r="BT20" s="1">
        <v>8.2</v>
      </c>
      <c r="BU20" s="1">
        <v>7.6</v>
      </c>
      <c r="BX20" s="1"/>
      <c r="BY20" s="14" t="s">
        <v>147</v>
      </c>
      <c r="BZ20" s="1">
        <v>4.8</v>
      </c>
      <c r="CA20" s="1">
        <v>5.2</v>
      </c>
      <c r="CB20" s="1">
        <v>5.1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4" t="s">
        <v>147</v>
      </c>
      <c r="CY20" s="1">
        <v>10.4</v>
      </c>
      <c r="CZ20" s="1">
        <v>9.6</v>
      </c>
      <c r="DA20" s="1">
        <v>8.3</v>
      </c>
      <c r="DB20" s="1">
        <v>7.6</v>
      </c>
      <c r="DC20" s="1">
        <v>7.5</v>
      </c>
      <c r="DD20" s="1">
        <v>7.4</v>
      </c>
      <c r="DE20" s="1">
        <v>8.6</v>
      </c>
      <c r="DF20" s="1">
        <v>9.7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4" t="s">
        <v>147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</v>
      </c>
      <c r="EJ20" s="1">
        <v>16.5</v>
      </c>
      <c r="EK20" s="1">
        <v>16.9</v>
      </c>
      <c r="EL20" s="1">
        <v>17</v>
      </c>
      <c r="EM20" s="1">
        <v>15</v>
      </c>
      <c r="EN20" s="1">
        <v>17.4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4" t="s">
        <v>147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ht="14.5" spans="1:173">
      <c r="A21" s="1"/>
      <c r="B21" s="14" t="s">
        <v>148</v>
      </c>
      <c r="C21" s="1">
        <v>2.3</v>
      </c>
      <c r="D21" s="1">
        <v>3.3</v>
      </c>
      <c r="E21" s="1">
        <v>3.4</v>
      </c>
      <c r="F21" s="1">
        <v>2.6</v>
      </c>
      <c r="G21" s="1">
        <v>4.1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</v>
      </c>
      <c r="P21" s="1">
        <v>3.9</v>
      </c>
      <c r="Q21" s="1">
        <v>2.1</v>
      </c>
      <c r="R21" s="1">
        <v>2.3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4" t="s">
        <v>148</v>
      </c>
      <c r="AB21" s="1">
        <v>7.8</v>
      </c>
      <c r="AC21" s="1">
        <v>8.3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</v>
      </c>
      <c r="AP21" s="1">
        <v>15.6</v>
      </c>
      <c r="AQ21" s="1">
        <v>16.1</v>
      </c>
      <c r="AR21" s="1">
        <v>15.6</v>
      </c>
      <c r="AS21" s="1">
        <v>16.1</v>
      </c>
      <c r="AT21" s="1">
        <v>16.6</v>
      </c>
      <c r="AU21" s="1">
        <v>16.8</v>
      </c>
      <c r="AV21" s="1">
        <v>16.4</v>
      </c>
      <c r="AY21" s="1"/>
      <c r="AZ21" s="14" t="s">
        <v>148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</v>
      </c>
      <c r="BU21" s="1">
        <v>15.8</v>
      </c>
      <c r="BX21" s="1"/>
      <c r="BY21" s="14" t="s">
        <v>148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8.2</v>
      </c>
      <c r="CK21" s="1">
        <v>10.2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4" t="s">
        <v>148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34.3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4" t="s">
        <v>148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35.8</v>
      </c>
      <c r="EM21" s="1">
        <v>35.8</v>
      </c>
      <c r="EN21" s="1">
        <v>34.2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4" t="s">
        <v>148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8.2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ht="14.5" spans="1:173">
      <c r="A22" s="1"/>
      <c r="B22" s="14" t="s">
        <v>149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</v>
      </c>
      <c r="J22" s="1">
        <v>1.4</v>
      </c>
      <c r="K22" s="1">
        <v>1.4</v>
      </c>
      <c r="L22" s="1">
        <v>1.1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</v>
      </c>
      <c r="U22" s="1">
        <v>1.1</v>
      </c>
      <c r="V22" s="1">
        <v>1</v>
      </c>
      <c r="W22" s="1">
        <v>1</v>
      </c>
      <c r="Z22" s="1"/>
      <c r="AA22" s="14" t="s">
        <v>149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4" t="s">
        <v>149</v>
      </c>
      <c r="BA22" s="1">
        <v>2.3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</v>
      </c>
      <c r="BM22" s="1">
        <v>1.1</v>
      </c>
      <c r="BN22" s="1">
        <v>1.1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4" t="s">
        <v>149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4" t="s">
        <v>149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4" t="s">
        <v>149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4" t="s">
        <v>149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ht="14.5" spans="1:173">
      <c r="A23" s="1"/>
      <c r="B23" s="14" t="s">
        <v>150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4" t="s">
        <v>150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4" t="s">
        <v>150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4" t="s">
        <v>150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4" t="s">
        <v>150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4" t="s">
        <v>150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4" t="s">
        <v>150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ht="14.5" spans="1:173">
      <c r="A24" s="1"/>
      <c r="B24" s="14" t="s">
        <v>151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4" t="s">
        <v>151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4" t="s">
        <v>151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4" t="s">
        <v>151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4" t="s">
        <v>151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4" t="s">
        <v>151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4" t="s">
        <v>151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ht="14.5" spans="1:173">
      <c r="A25" s="1"/>
      <c r="B25" s="14" t="s">
        <v>152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4" t="s">
        <v>152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4.1</v>
      </c>
      <c r="AN25" s="1">
        <v>4.5</v>
      </c>
      <c r="AO25" s="1">
        <v>4.7</v>
      </c>
      <c r="AP25" s="1">
        <v>4.7</v>
      </c>
      <c r="AQ25" s="1">
        <v>4.9</v>
      </c>
      <c r="AR25" s="1">
        <v>5.1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4" t="s">
        <v>152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4" t="s">
        <v>152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4" t="s">
        <v>152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4" t="s">
        <v>152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4" t="s">
        <v>152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ht="14.5" spans="1:173">
      <c r="A26" s="1"/>
      <c r="B26" s="14" t="s">
        <v>153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4" t="s">
        <v>153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4" t="s">
        <v>153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4" t="s">
        <v>153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4" t="s">
        <v>153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4" t="s">
        <v>153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4" t="s">
        <v>153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ht="14.5" spans="1:17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ht="14.5" spans="1:173">
      <c r="A28" s="1"/>
      <c r="B28" s="13" t="s">
        <v>154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3" t="s">
        <v>154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Y28" s="1"/>
      <c r="AZ28" s="13" t="s">
        <v>154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X28" s="1"/>
      <c r="BY28" s="13" t="s">
        <v>154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W28" s="1"/>
      <c r="CX28" s="13" t="s">
        <v>154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V28" s="1"/>
      <c r="DW28" s="13" t="s">
        <v>154</v>
      </c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U28" s="1"/>
      <c r="EV28" s="13" t="s">
        <v>154</v>
      </c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ht="14.5" spans="1:174">
      <c r="A29" s="1"/>
      <c r="B29" s="14" t="s">
        <v>145</v>
      </c>
      <c r="C29" s="1">
        <v>11.1</v>
      </c>
      <c r="D29" s="1">
        <v>13.2</v>
      </c>
      <c r="E29" s="1">
        <v>18.4</v>
      </c>
      <c r="F29" s="1">
        <v>19.8</v>
      </c>
      <c r="G29" s="1">
        <v>16.9</v>
      </c>
      <c r="H29" s="1">
        <v>17.1</v>
      </c>
      <c r="I29" s="1">
        <v>20.2</v>
      </c>
      <c r="J29" s="1">
        <v>18.4</v>
      </c>
      <c r="K29" s="1">
        <v>19.4</v>
      </c>
      <c r="L29" s="1">
        <v>18.9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32.8</v>
      </c>
      <c r="W29" s="1">
        <v>29.8</v>
      </c>
      <c r="X29" s="17">
        <f>AVERAGE(C29:W29)</f>
        <v>21.4809523809524</v>
      </c>
      <c r="Z29" s="1"/>
      <c r="AA29" s="14" t="s">
        <v>145</v>
      </c>
      <c r="AB29" s="1">
        <v>32.2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</v>
      </c>
      <c r="AM29" s="1">
        <v>17.5</v>
      </c>
      <c r="AN29" s="1">
        <v>19.1</v>
      </c>
      <c r="AO29" s="1">
        <v>18.8</v>
      </c>
      <c r="AP29" s="1">
        <v>19.4</v>
      </c>
      <c r="AQ29" s="1">
        <v>19.4</v>
      </c>
      <c r="AR29" s="1">
        <v>19.4</v>
      </c>
      <c r="AS29" s="1">
        <v>19.4</v>
      </c>
      <c r="AT29" s="1">
        <v>21.5</v>
      </c>
      <c r="AU29" s="1">
        <v>21.4</v>
      </c>
      <c r="AV29" s="1">
        <v>22</v>
      </c>
      <c r="AW29" s="17">
        <f>AVERAGE(AB29:AV29)</f>
        <v>22.1523809523809</v>
      </c>
      <c r="AY29" s="1"/>
      <c r="AZ29" s="14" t="s">
        <v>145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7">
        <f>AVERAGE(BA29:BU29)</f>
        <v>15.2238095238095</v>
      </c>
      <c r="BX29" s="1"/>
      <c r="BY29" s="14" t="s">
        <v>145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7">
        <f>AVERAGE(BZ29:CT29)</f>
        <v>15.9714285714286</v>
      </c>
      <c r="CW29" s="1"/>
      <c r="CX29" s="14" t="s">
        <v>145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7">
        <f>AVERAGE(CY29:DS29)</f>
        <v>8.80952380952381</v>
      </c>
      <c r="DV29" s="1"/>
      <c r="DW29" s="14" t="s">
        <v>145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7">
        <f>AVERAGE(DX29:ER29)</f>
        <v>12.8619047619048</v>
      </c>
      <c r="EU29" s="1"/>
      <c r="EV29" s="14" t="s">
        <v>145</v>
      </c>
      <c r="EW29" s="1">
        <v>11</v>
      </c>
      <c r="EX29" s="1">
        <v>7.4</v>
      </c>
      <c r="EY29" s="1">
        <v>8.4</v>
      </c>
      <c r="EZ29" s="1">
        <v>8.4</v>
      </c>
      <c r="FA29" s="1">
        <v>9.7</v>
      </c>
      <c r="FB29" s="1">
        <v>11.5</v>
      </c>
      <c r="FC29" s="1">
        <v>9.7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10.2</v>
      </c>
      <c r="FP29" s="1">
        <v>10.9</v>
      </c>
      <c r="FQ29" s="1">
        <v>10.8</v>
      </c>
      <c r="FR29" s="17">
        <f>AVERAGE(EW29:FQ29)</f>
        <v>12.052380952381</v>
      </c>
    </row>
    <row r="30" ht="14.5" spans="1:174">
      <c r="A30" s="1"/>
      <c r="B30" s="14" t="s">
        <v>146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7">
        <f t="shared" ref="X30:X37" si="0">AVERAGE(C30:W30)</f>
        <v>0</v>
      </c>
      <c r="Z30" s="1"/>
      <c r="AA30" s="14" t="s">
        <v>146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7">
        <f t="shared" ref="AW30:AW37" si="1">AVERAGE(AB30:AV30)</f>
        <v>2.19523809523809</v>
      </c>
      <c r="AY30" s="1"/>
      <c r="AZ30" s="14" t="s">
        <v>146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19.4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36.3</v>
      </c>
      <c r="BN30" s="1">
        <v>36.9</v>
      </c>
      <c r="BO30" s="1">
        <v>39.6</v>
      </c>
      <c r="BP30" s="1">
        <v>37.1</v>
      </c>
      <c r="BQ30" s="1">
        <v>35.8</v>
      </c>
      <c r="BR30" s="1">
        <v>32</v>
      </c>
      <c r="BS30" s="1">
        <v>34.2</v>
      </c>
      <c r="BT30" s="1">
        <v>37.7</v>
      </c>
      <c r="BU30" s="1">
        <v>37.6</v>
      </c>
      <c r="BV30" s="17">
        <f t="shared" ref="BV30:BV37" si="2">AVERAGE(BA30:BU30)</f>
        <v>28.3666666666667</v>
      </c>
      <c r="BX30" s="1"/>
      <c r="BY30" s="14" t="s">
        <v>146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7">
        <f t="shared" ref="CU30:CU37" si="3">AVERAGE(BZ30:CT30)</f>
        <v>0.252380952380952</v>
      </c>
      <c r="CW30" s="1"/>
      <c r="CX30" s="14" t="s">
        <v>146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9.2</v>
      </c>
      <c r="DG30" s="1">
        <v>9.1</v>
      </c>
      <c r="DH30" s="1">
        <v>9.5</v>
      </c>
      <c r="DI30" s="1">
        <v>3.5</v>
      </c>
      <c r="DJ30" s="1">
        <v>4.1</v>
      </c>
      <c r="DK30" s="1">
        <v>5.2</v>
      </c>
      <c r="DL30" s="1">
        <v>4.3</v>
      </c>
      <c r="DM30" s="1">
        <v>4.2</v>
      </c>
      <c r="DN30" s="1">
        <v>4.6</v>
      </c>
      <c r="DO30" s="1">
        <v>3.6</v>
      </c>
      <c r="DP30" s="1">
        <v>4.4</v>
      </c>
      <c r="DQ30" s="1">
        <v>4.2</v>
      </c>
      <c r="DR30" s="1">
        <v>3.4</v>
      </c>
      <c r="DS30" s="1">
        <v>3.5</v>
      </c>
      <c r="DT30" s="17">
        <f t="shared" ref="DT30:DT37" si="4">AVERAGE(CY30:DS30)</f>
        <v>7.34285714285714</v>
      </c>
      <c r="DV30" s="1"/>
      <c r="DW30" s="14" t="s">
        <v>146</v>
      </c>
      <c r="DX30" s="1">
        <v>10.4</v>
      </c>
      <c r="DY30" s="1">
        <v>9.4</v>
      </c>
      <c r="DZ30" s="1">
        <v>11.2</v>
      </c>
      <c r="EA30" s="1">
        <v>9.3</v>
      </c>
      <c r="EB30" s="1">
        <v>9.1</v>
      </c>
      <c r="EC30" s="1">
        <v>8.4</v>
      </c>
      <c r="ED30" s="1">
        <v>7.5</v>
      </c>
      <c r="EE30" s="1">
        <v>9.3</v>
      </c>
      <c r="EF30" s="1">
        <v>9.8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7">
        <f t="shared" ref="ES30:ES37" si="5">AVERAGE(DX30:ER30)</f>
        <v>8.26190476190476</v>
      </c>
      <c r="EU30" s="1"/>
      <c r="EV30" s="14" t="s">
        <v>146</v>
      </c>
      <c r="EW30" s="1">
        <v>25</v>
      </c>
      <c r="EX30" s="1">
        <v>21.3</v>
      </c>
      <c r="EY30" s="1">
        <v>4.6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</v>
      </c>
      <c r="FF30" s="1">
        <v>4.6</v>
      </c>
      <c r="FG30" s="1">
        <v>29.9</v>
      </c>
      <c r="FH30" s="1">
        <v>27.3</v>
      </c>
      <c r="FI30" s="1">
        <v>35.2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7">
        <f t="shared" ref="FR30:FR37" si="6">AVERAGE(EW30:FQ30)</f>
        <v>21.5333333333333</v>
      </c>
    </row>
    <row r="31" ht="14.5" spans="1:174">
      <c r="A31" s="1"/>
      <c r="B31" s="14" t="s">
        <v>147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16.4</v>
      </c>
      <c r="P31" s="1">
        <v>18.1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7">
        <f t="shared" si="0"/>
        <v>14.7285714285714</v>
      </c>
      <c r="Z31" s="1"/>
      <c r="AA31" s="14" t="s">
        <v>147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</v>
      </c>
      <c r="AN31" s="1">
        <v>16.1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7">
        <f t="shared" si="1"/>
        <v>18.0047619047619</v>
      </c>
      <c r="AY31" s="1"/>
      <c r="AZ31" s="14" t="s">
        <v>147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17.4</v>
      </c>
      <c r="BJ31" s="1">
        <v>19.1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7">
        <f t="shared" si="2"/>
        <v>19.4619047619048</v>
      </c>
      <c r="BX31" s="1"/>
      <c r="BY31" s="14" t="s">
        <v>147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32.3</v>
      </c>
      <c r="CJ31" s="1">
        <v>36.3</v>
      </c>
      <c r="CK31" s="1">
        <v>33.2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7">
        <f t="shared" si="3"/>
        <v>26.9952380952381</v>
      </c>
      <c r="CW31" s="1"/>
      <c r="CX31" s="14" t="s">
        <v>147</v>
      </c>
      <c r="CY31" s="1">
        <v>21.2</v>
      </c>
      <c r="CZ31" s="1">
        <v>21.7</v>
      </c>
      <c r="DA31" s="1">
        <v>20.4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19.9</v>
      </c>
      <c r="DR31" s="1">
        <v>20.1</v>
      </c>
      <c r="DS31" s="1">
        <v>17.2</v>
      </c>
      <c r="DT31" s="17">
        <f t="shared" si="4"/>
        <v>20.9619047619048</v>
      </c>
      <c r="DV31" s="1"/>
      <c r="DW31" s="14" t="s">
        <v>147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7">
        <f t="shared" si="5"/>
        <v>25.2095238095238</v>
      </c>
      <c r="EU31" s="1"/>
      <c r="EV31" s="14" t="s">
        <v>147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10.2</v>
      </c>
      <c r="FR31" s="17">
        <f t="shared" si="6"/>
        <v>18.8809523809524</v>
      </c>
    </row>
    <row r="32" ht="14.5" spans="1:174">
      <c r="A32" s="1"/>
      <c r="B32" s="14" t="s">
        <v>148</v>
      </c>
      <c r="C32" s="1">
        <v>23.4</v>
      </c>
      <c r="D32" s="1">
        <v>40.3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33.8</v>
      </c>
      <c r="R32" s="1">
        <v>37.8</v>
      </c>
      <c r="S32" s="1">
        <v>37.7</v>
      </c>
      <c r="T32" s="1">
        <v>38.7</v>
      </c>
      <c r="U32" s="1">
        <v>38.7</v>
      </c>
      <c r="V32" s="1">
        <v>37.4</v>
      </c>
      <c r="W32" s="1">
        <v>45.3</v>
      </c>
      <c r="X32" s="17">
        <f t="shared" si="0"/>
        <v>40.1380952380952</v>
      </c>
      <c r="Z32" s="1"/>
      <c r="AA32" s="14" t="s">
        <v>148</v>
      </c>
      <c r="AB32" s="1">
        <v>36.7</v>
      </c>
      <c r="AC32" s="1">
        <v>36.3</v>
      </c>
      <c r="AD32" s="1">
        <v>37.2</v>
      </c>
      <c r="AE32" s="1">
        <v>43.9</v>
      </c>
      <c r="AF32" s="1">
        <v>40.9</v>
      </c>
      <c r="AG32" s="1">
        <v>39</v>
      </c>
      <c r="AH32" s="1">
        <v>41.6</v>
      </c>
      <c r="AI32" s="1">
        <v>38.3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7">
        <f t="shared" si="1"/>
        <v>43.2904761904762</v>
      </c>
      <c r="AY32" s="1"/>
      <c r="AZ32" s="14" t="s">
        <v>148</v>
      </c>
      <c r="BA32" s="1">
        <v>33.7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7">
        <f t="shared" si="2"/>
        <v>25.6952380952381</v>
      </c>
      <c r="BX32" s="1"/>
      <c r="BY32" s="14" t="s">
        <v>148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7">
        <f t="shared" si="3"/>
        <v>53.5761904761905</v>
      </c>
      <c r="CW32" s="1"/>
      <c r="CX32" s="14" t="s">
        <v>148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</v>
      </c>
      <c r="DN32" s="1">
        <v>66.2</v>
      </c>
      <c r="DO32" s="1">
        <v>67.4</v>
      </c>
      <c r="DP32" s="1">
        <v>68.4</v>
      </c>
      <c r="DQ32" s="1">
        <v>69.5</v>
      </c>
      <c r="DR32" s="1">
        <v>69.9</v>
      </c>
      <c r="DS32" s="1">
        <v>72.8</v>
      </c>
      <c r="DT32" s="17">
        <f t="shared" si="4"/>
        <v>62.4952380952381</v>
      </c>
      <c r="DV32" s="1"/>
      <c r="DW32" s="14" t="s">
        <v>148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7">
        <f t="shared" si="5"/>
        <v>52.8142857142857</v>
      </c>
      <c r="EU32" s="1"/>
      <c r="EV32" s="14" t="s">
        <v>148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</v>
      </c>
      <c r="FH32" s="1">
        <v>39.2</v>
      </c>
      <c r="FI32" s="1">
        <v>34.6</v>
      </c>
      <c r="FJ32" s="1">
        <v>36</v>
      </c>
      <c r="FK32" s="1">
        <v>40.2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7">
        <f t="shared" si="6"/>
        <v>44.4476190476191</v>
      </c>
    </row>
    <row r="33" ht="14.5" spans="1:174">
      <c r="A33" s="1"/>
      <c r="B33" s="14" t="s">
        <v>149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</v>
      </c>
      <c r="V33" s="1">
        <v>15.2</v>
      </c>
      <c r="W33" s="1">
        <v>13.2</v>
      </c>
      <c r="X33" s="17">
        <f t="shared" si="0"/>
        <v>17.4047619047619</v>
      </c>
      <c r="Z33" s="1"/>
      <c r="AA33" s="14" t="s">
        <v>149</v>
      </c>
      <c r="AB33" s="1">
        <v>4.9</v>
      </c>
      <c r="AC33" s="1">
        <v>1.9</v>
      </c>
      <c r="AD33" s="1">
        <v>1.9</v>
      </c>
      <c r="AE33" s="1">
        <v>2</v>
      </c>
      <c r="AF33" s="1">
        <v>2</v>
      </c>
      <c r="AG33" s="1">
        <v>1.1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</v>
      </c>
      <c r="AS33" s="1">
        <v>0.9</v>
      </c>
      <c r="AT33" s="1">
        <v>0.8</v>
      </c>
      <c r="AU33" s="1">
        <v>0.7</v>
      </c>
      <c r="AV33" s="1">
        <v>0.5</v>
      </c>
      <c r="AW33" s="17">
        <f t="shared" si="1"/>
        <v>1.51904761904762</v>
      </c>
      <c r="AY33" s="1"/>
      <c r="AZ33" s="14" t="s">
        <v>149</v>
      </c>
      <c r="BA33" s="1">
        <v>4.2</v>
      </c>
      <c r="BB33" s="1">
        <v>1.9</v>
      </c>
      <c r="BC33" s="1">
        <v>2.2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7">
        <f t="shared" si="2"/>
        <v>2.66666666666667</v>
      </c>
      <c r="BX33" s="1"/>
      <c r="BY33" s="14" t="s">
        <v>149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7">
        <f t="shared" si="3"/>
        <v>0.166666666666667</v>
      </c>
      <c r="CW33" s="1"/>
      <c r="CX33" s="14" t="s">
        <v>149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7">
        <f t="shared" si="4"/>
        <v>0.166666666666667</v>
      </c>
      <c r="DV33" s="1"/>
      <c r="DW33" s="14" t="s">
        <v>149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7">
        <f t="shared" si="5"/>
        <v>0.147619047619048</v>
      </c>
      <c r="EU33" s="1"/>
      <c r="EV33" s="14" t="s">
        <v>149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7">
        <f t="shared" si="6"/>
        <v>1.82857142857143</v>
      </c>
    </row>
    <row r="34" ht="14.5" spans="1:174">
      <c r="A34" s="1"/>
      <c r="B34" s="14" t="s">
        <v>150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7">
        <f t="shared" si="0"/>
        <v>0.247619047619048</v>
      </c>
      <c r="Z34" s="1"/>
      <c r="AA34" s="14" t="s">
        <v>150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7">
        <f t="shared" si="1"/>
        <v>0.142857142857143</v>
      </c>
      <c r="AY34" s="1"/>
      <c r="AZ34" s="14" t="s">
        <v>150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7">
        <f t="shared" si="2"/>
        <v>0.2</v>
      </c>
      <c r="BX34" s="1"/>
      <c r="BY34" s="14" t="s">
        <v>150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7">
        <f t="shared" si="3"/>
        <v>0.0476190476190476</v>
      </c>
      <c r="CW34" s="1"/>
      <c r="CX34" s="14" t="s">
        <v>150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7">
        <f t="shared" si="4"/>
        <v>0.0666666666666667</v>
      </c>
      <c r="DV34" s="1"/>
      <c r="DW34" s="14" t="s">
        <v>150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7">
        <f t="shared" si="5"/>
        <v>0.0142857142857143</v>
      </c>
      <c r="EU34" s="1"/>
      <c r="EV34" s="14" t="s">
        <v>150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7">
        <f t="shared" si="6"/>
        <v>0.228571428571429</v>
      </c>
    </row>
    <row r="35" ht="14.5" spans="1:174">
      <c r="A35" s="1"/>
      <c r="B35" s="14" t="s">
        <v>151</v>
      </c>
      <c r="C35" s="1">
        <v>3.8</v>
      </c>
      <c r="D35" s="1">
        <v>4.6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7">
        <f t="shared" si="0"/>
        <v>4.85238095238095</v>
      </c>
      <c r="Z35" s="1"/>
      <c r="AA35" s="14" t="s">
        <v>151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7">
        <f t="shared" si="1"/>
        <v>0.271428571428571</v>
      </c>
      <c r="AY35" s="1"/>
      <c r="AZ35" s="14" t="s">
        <v>151</v>
      </c>
      <c r="BA35" s="1">
        <v>1</v>
      </c>
      <c r="BB35" s="1">
        <v>2.8</v>
      </c>
      <c r="BC35" s="1">
        <v>2.3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</v>
      </c>
      <c r="BK35" s="1">
        <v>2.6</v>
      </c>
      <c r="BL35" s="1">
        <v>5.1</v>
      </c>
      <c r="BM35" s="1">
        <v>4.1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7">
        <f t="shared" si="2"/>
        <v>2.87142857142857</v>
      </c>
      <c r="BX35" s="1"/>
      <c r="BY35" s="14" t="s">
        <v>151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7">
        <f t="shared" si="3"/>
        <v>0.314285714285714</v>
      </c>
      <c r="CW35" s="1"/>
      <c r="CX35" s="14" t="s">
        <v>151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7">
        <f t="shared" si="4"/>
        <v>0.0142857142857143</v>
      </c>
      <c r="DV35" s="1"/>
      <c r="DW35" s="14" t="s">
        <v>151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7">
        <f t="shared" si="5"/>
        <v>0.0238095238095238</v>
      </c>
      <c r="EU35" s="1"/>
      <c r="EV35" s="14" t="s">
        <v>151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7">
        <f t="shared" si="6"/>
        <v>0.080952380952381</v>
      </c>
    </row>
    <row r="36" ht="14.5" spans="1:174">
      <c r="A36" s="1"/>
      <c r="B36" s="14" t="s">
        <v>152</v>
      </c>
      <c r="C36" s="1">
        <v>1</v>
      </c>
      <c r="D36" s="1">
        <v>1</v>
      </c>
      <c r="E36" s="1">
        <v>1.3</v>
      </c>
      <c r="F36" s="1">
        <v>1.4</v>
      </c>
      <c r="G36" s="1">
        <v>1.1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7">
        <f t="shared" si="0"/>
        <v>1.12857142857143</v>
      </c>
      <c r="Z36" s="1"/>
      <c r="AA36" s="14" t="s">
        <v>152</v>
      </c>
      <c r="AB36" s="1">
        <v>11.9</v>
      </c>
      <c r="AC36" s="1">
        <v>11.7</v>
      </c>
      <c r="AD36" s="1">
        <v>12.8</v>
      </c>
      <c r="AE36" s="1">
        <v>8.7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7">
        <f t="shared" si="1"/>
        <v>12.4142857142857</v>
      </c>
      <c r="AY36" s="1"/>
      <c r="AZ36" s="14" t="s">
        <v>152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5.1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5.1</v>
      </c>
      <c r="BQ36" s="1">
        <v>7</v>
      </c>
      <c r="BR36" s="1">
        <v>7.2</v>
      </c>
      <c r="BS36" s="1">
        <v>5.1</v>
      </c>
      <c r="BT36" s="1">
        <v>5.1</v>
      </c>
      <c r="BU36" s="1">
        <v>5.4</v>
      </c>
      <c r="BV36" s="17">
        <f t="shared" si="2"/>
        <v>5.46666666666667</v>
      </c>
      <c r="BX36" s="1"/>
      <c r="BY36" s="14" t="s">
        <v>152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2.3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2.3</v>
      </c>
      <c r="CR36" s="1">
        <v>2.7</v>
      </c>
      <c r="CS36" s="1">
        <v>3</v>
      </c>
      <c r="CT36" s="1">
        <v>3.2</v>
      </c>
      <c r="CU36" s="17">
        <f t="shared" si="3"/>
        <v>2.67142857142857</v>
      </c>
      <c r="CW36" s="1"/>
      <c r="CX36" s="14" t="s">
        <v>152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7">
        <f t="shared" si="4"/>
        <v>0.157142857142857</v>
      </c>
      <c r="DV36" s="1"/>
      <c r="DW36" s="14" t="s">
        <v>152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7">
        <f t="shared" si="5"/>
        <v>0.642857142857143</v>
      </c>
      <c r="EU36" s="1"/>
      <c r="EV36" s="14" t="s">
        <v>152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7">
        <f t="shared" si="6"/>
        <v>0.938095238095238</v>
      </c>
    </row>
    <row r="37" ht="14.5" spans="1:174">
      <c r="A37" s="1"/>
      <c r="B37" s="14" t="s">
        <v>153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7">
        <f t="shared" si="0"/>
        <v>0</v>
      </c>
      <c r="Z37" s="1"/>
      <c r="AA37" s="14" t="s">
        <v>153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7">
        <f t="shared" si="1"/>
        <v>0</v>
      </c>
      <c r="AY37" s="1"/>
      <c r="AZ37" s="14" t="s">
        <v>153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7">
        <f t="shared" si="2"/>
        <v>0.0380952380952381</v>
      </c>
      <c r="BX37" s="1"/>
      <c r="BY37" s="14" t="s">
        <v>153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7">
        <f t="shared" si="3"/>
        <v>0</v>
      </c>
      <c r="CW37" s="1"/>
      <c r="CX37" s="14" t="s">
        <v>153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7">
        <f t="shared" si="4"/>
        <v>0</v>
      </c>
      <c r="DV37" s="1"/>
      <c r="DW37" s="14" t="s">
        <v>153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7">
        <f t="shared" si="5"/>
        <v>0</v>
      </c>
      <c r="EU37" s="1"/>
      <c r="EV37" s="14" t="s">
        <v>153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7">
        <f t="shared" si="6"/>
        <v>0</v>
      </c>
    </row>
    <row r="38" ht="14.5" spans="1:1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>
        <f>SUM(X29:X37)</f>
        <v>99.9809523809524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</row>
    <row r="39" ht="14.5" spans="1:173">
      <c r="A39" s="1"/>
      <c r="B39" s="10" t="s">
        <v>155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9" t="s">
        <v>155</v>
      </c>
      <c r="AB39" s="20"/>
      <c r="AC39" s="20"/>
      <c r="AD39" s="20"/>
      <c r="AE39" s="20"/>
      <c r="AF39" s="20"/>
      <c r="AG39" s="20"/>
      <c r="AH39" s="20"/>
      <c r="AI39" s="20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Y39" s="1"/>
      <c r="AZ39" s="10" t="s">
        <v>155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X39" s="1"/>
      <c r="BY39" s="10" t="s">
        <v>155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W39" s="1"/>
      <c r="CX39" s="10" t="s">
        <v>155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V39" s="1"/>
      <c r="DW39" s="10" t="s">
        <v>155</v>
      </c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U39" s="1"/>
      <c r="EV39" s="10" t="s">
        <v>155</v>
      </c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</row>
    <row r="40" ht="14.5" spans="1:173">
      <c r="A40" s="1"/>
      <c r="B40" s="15" t="s">
        <v>156</v>
      </c>
      <c r="C40" s="5">
        <v>929</v>
      </c>
      <c r="D40" s="5">
        <v>963</v>
      </c>
      <c r="E40" s="16">
        <v>1040</v>
      </c>
      <c r="F40" s="5">
        <v>951</v>
      </c>
      <c r="G40" s="5">
        <v>994</v>
      </c>
      <c r="H40" s="5">
        <v>928</v>
      </c>
      <c r="I40" s="5">
        <v>937</v>
      </c>
      <c r="J40" s="5">
        <v>953</v>
      </c>
      <c r="K40" s="5">
        <v>904</v>
      </c>
      <c r="L40" s="5">
        <v>984</v>
      </c>
      <c r="M40" s="16">
        <v>1063</v>
      </c>
      <c r="N40" s="16">
        <v>1018</v>
      </c>
      <c r="O40" s="16">
        <v>1078</v>
      </c>
      <c r="P40" s="16">
        <v>1107</v>
      </c>
      <c r="Q40" s="16">
        <v>1072</v>
      </c>
      <c r="R40" s="16">
        <v>1177</v>
      </c>
      <c r="S40" s="16">
        <v>1220</v>
      </c>
      <c r="T40" s="16">
        <v>1214</v>
      </c>
      <c r="U40" s="16">
        <v>1205</v>
      </c>
      <c r="V40" s="16">
        <v>1340</v>
      </c>
      <c r="W40" s="16">
        <v>1319</v>
      </c>
      <c r="Z40" s="1"/>
      <c r="AA40" s="21" t="s">
        <v>156</v>
      </c>
      <c r="AB40" s="22">
        <v>2962</v>
      </c>
      <c r="AC40" s="22">
        <v>3419</v>
      </c>
      <c r="AD40" s="22">
        <v>3574</v>
      </c>
      <c r="AE40" s="22">
        <v>3752</v>
      </c>
      <c r="AF40" s="22">
        <v>4168</v>
      </c>
      <c r="AG40" s="22">
        <v>4271</v>
      </c>
      <c r="AH40" s="22">
        <v>4198</v>
      </c>
      <c r="AI40" s="22">
        <v>4402</v>
      </c>
      <c r="AJ40" s="16">
        <v>4420</v>
      </c>
      <c r="AK40" s="16">
        <v>4452</v>
      </c>
      <c r="AL40" s="16">
        <v>4666</v>
      </c>
      <c r="AM40" s="16">
        <v>4677</v>
      </c>
      <c r="AN40" s="16">
        <v>4694</v>
      </c>
      <c r="AO40" s="16">
        <v>5213</v>
      </c>
      <c r="AP40" s="16">
        <v>5020</v>
      </c>
      <c r="AQ40" s="16">
        <v>5451</v>
      </c>
      <c r="AR40" s="16">
        <v>5822</v>
      </c>
      <c r="AS40" s="16">
        <v>5790</v>
      </c>
      <c r="AT40" s="16">
        <v>5746</v>
      </c>
      <c r="AU40" s="16">
        <v>5892</v>
      </c>
      <c r="AV40" s="16">
        <v>5832</v>
      </c>
      <c r="AY40" s="1"/>
      <c r="AZ40" s="15" t="s">
        <v>156</v>
      </c>
      <c r="BA40" s="16">
        <v>5460</v>
      </c>
      <c r="BB40" s="16">
        <v>5595</v>
      </c>
      <c r="BC40" s="16">
        <v>5914</v>
      </c>
      <c r="BD40" s="16">
        <v>6115</v>
      </c>
      <c r="BE40" s="16">
        <v>6736</v>
      </c>
      <c r="BF40" s="16">
        <v>6886</v>
      </c>
      <c r="BG40" s="16">
        <v>6795</v>
      </c>
      <c r="BH40" s="16">
        <v>5382</v>
      </c>
      <c r="BI40" s="16">
        <v>5464</v>
      </c>
      <c r="BJ40" s="16">
        <v>5340</v>
      </c>
      <c r="BK40" s="16">
        <v>5648</v>
      </c>
      <c r="BL40" s="16">
        <v>5797</v>
      </c>
      <c r="BM40" s="16">
        <v>5858</v>
      </c>
      <c r="BN40" s="16">
        <v>6521</v>
      </c>
      <c r="BO40" s="16">
        <v>6370</v>
      </c>
      <c r="BP40" s="16">
        <v>6773</v>
      </c>
      <c r="BQ40" s="16">
        <v>6863</v>
      </c>
      <c r="BR40" s="16">
        <v>7253</v>
      </c>
      <c r="BS40" s="16">
        <v>7506</v>
      </c>
      <c r="BT40" s="16">
        <v>8333</v>
      </c>
      <c r="BU40" s="16">
        <v>9066</v>
      </c>
      <c r="BX40" s="1"/>
      <c r="BY40" s="15" t="s">
        <v>156</v>
      </c>
      <c r="BZ40" s="16">
        <v>2225</v>
      </c>
      <c r="CA40" s="16">
        <v>2111</v>
      </c>
      <c r="CB40" s="16">
        <v>2236</v>
      </c>
      <c r="CC40" s="16">
        <v>2503</v>
      </c>
      <c r="CD40" s="16">
        <v>2799</v>
      </c>
      <c r="CE40" s="16">
        <v>2536</v>
      </c>
      <c r="CF40" s="16">
        <v>2999</v>
      </c>
      <c r="CG40" s="16">
        <v>2416</v>
      </c>
      <c r="CH40" s="16">
        <v>2819</v>
      </c>
      <c r="CI40" s="16">
        <v>2575</v>
      </c>
      <c r="CJ40" s="16">
        <v>2287</v>
      </c>
      <c r="CK40" s="16">
        <v>1907</v>
      </c>
      <c r="CL40" s="16">
        <v>2350</v>
      </c>
      <c r="CM40" s="16">
        <v>3164</v>
      </c>
      <c r="CN40" s="16">
        <v>2523</v>
      </c>
      <c r="CO40" s="16">
        <v>2833</v>
      </c>
      <c r="CP40" s="16">
        <v>2948</v>
      </c>
      <c r="CQ40" s="16">
        <v>3585</v>
      </c>
      <c r="CR40" s="16">
        <v>3437</v>
      </c>
      <c r="CS40" s="16">
        <v>3385</v>
      </c>
      <c r="CT40" s="16">
        <v>3677</v>
      </c>
      <c r="CW40" s="1"/>
      <c r="CX40" s="15" t="s">
        <v>156</v>
      </c>
      <c r="CY40" s="16">
        <v>3924</v>
      </c>
      <c r="CZ40" s="16">
        <v>3231</v>
      </c>
      <c r="DA40" s="16">
        <v>2514</v>
      </c>
      <c r="DB40" s="16">
        <v>3754</v>
      </c>
      <c r="DC40" s="16">
        <v>4415</v>
      </c>
      <c r="DD40" s="16">
        <v>4741</v>
      </c>
      <c r="DE40" s="16">
        <v>4507</v>
      </c>
      <c r="DF40" s="16">
        <v>4536</v>
      </c>
      <c r="DG40" s="16">
        <v>5861</v>
      </c>
      <c r="DH40" s="16">
        <v>5660</v>
      </c>
      <c r="DI40" s="16">
        <v>4377</v>
      </c>
      <c r="DJ40" s="16">
        <v>5121</v>
      </c>
      <c r="DK40" s="16">
        <v>5148</v>
      </c>
      <c r="DL40" s="16">
        <v>7558</v>
      </c>
      <c r="DM40" s="16">
        <v>5928</v>
      </c>
      <c r="DN40" s="16">
        <v>6370</v>
      </c>
      <c r="DO40" s="16">
        <v>7140</v>
      </c>
      <c r="DP40" s="16">
        <v>6900</v>
      </c>
      <c r="DQ40" s="16">
        <v>6816</v>
      </c>
      <c r="DR40" s="16">
        <v>7100</v>
      </c>
      <c r="DS40" s="16">
        <v>7437</v>
      </c>
      <c r="DV40" s="1"/>
      <c r="DW40" s="15" t="s">
        <v>156</v>
      </c>
      <c r="DX40" s="16">
        <v>3980</v>
      </c>
      <c r="DY40" s="16">
        <v>3887</v>
      </c>
      <c r="DZ40" s="16">
        <v>2784</v>
      </c>
      <c r="EA40" s="16">
        <v>3936</v>
      </c>
      <c r="EB40" s="16">
        <v>4398</v>
      </c>
      <c r="EC40" s="16">
        <v>4556</v>
      </c>
      <c r="ED40" s="16">
        <v>4452</v>
      </c>
      <c r="EE40" s="16">
        <v>4013</v>
      </c>
      <c r="EF40" s="16">
        <v>4654</v>
      </c>
      <c r="EG40" s="16">
        <v>3866</v>
      </c>
      <c r="EH40" s="16">
        <v>4268</v>
      </c>
      <c r="EI40" s="16">
        <v>4491</v>
      </c>
      <c r="EJ40" s="16">
        <v>4372</v>
      </c>
      <c r="EK40" s="16">
        <v>5455</v>
      </c>
      <c r="EL40" s="16">
        <v>4799</v>
      </c>
      <c r="EM40" s="16">
        <v>4599</v>
      </c>
      <c r="EN40" s="16">
        <v>5523</v>
      </c>
      <c r="EO40" s="16">
        <v>5628</v>
      </c>
      <c r="EP40" s="16">
        <v>5220</v>
      </c>
      <c r="EQ40" s="16">
        <v>5788</v>
      </c>
      <c r="ER40" s="16">
        <v>6399</v>
      </c>
      <c r="EU40" s="1"/>
      <c r="EV40" s="15" t="s">
        <v>156</v>
      </c>
      <c r="EW40" s="16">
        <v>1795</v>
      </c>
      <c r="EX40" s="16">
        <v>2027</v>
      </c>
      <c r="EY40" s="16">
        <v>2076</v>
      </c>
      <c r="EZ40" s="16">
        <v>1985</v>
      </c>
      <c r="FA40" s="16">
        <v>2111</v>
      </c>
      <c r="FB40" s="16">
        <v>2003</v>
      </c>
      <c r="FC40" s="16">
        <v>1993</v>
      </c>
      <c r="FD40" s="16">
        <v>2816</v>
      </c>
      <c r="FE40" s="16">
        <v>2588</v>
      </c>
      <c r="FF40" s="16">
        <v>2657</v>
      </c>
      <c r="FG40" s="16">
        <v>2738</v>
      </c>
      <c r="FH40" s="16">
        <v>2794</v>
      </c>
      <c r="FI40" s="16">
        <v>2775</v>
      </c>
      <c r="FJ40" s="16">
        <v>2963</v>
      </c>
      <c r="FK40" s="16">
        <v>2941</v>
      </c>
      <c r="FL40" s="16">
        <v>3119</v>
      </c>
      <c r="FM40" s="16">
        <v>3088</v>
      </c>
      <c r="FN40" s="16">
        <v>3091</v>
      </c>
      <c r="FO40" s="16">
        <v>3204</v>
      </c>
      <c r="FP40" s="16">
        <v>3342</v>
      </c>
      <c r="FQ40" s="16">
        <v>3295</v>
      </c>
    </row>
    <row r="41" ht="14.5" spans="1:173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Z41" s="1"/>
      <c r="AA41" s="1"/>
      <c r="AB41" s="20"/>
      <c r="AC41" s="20"/>
      <c r="AD41" s="20"/>
      <c r="AE41" s="20"/>
      <c r="AF41" s="20"/>
      <c r="AG41" s="20"/>
      <c r="AH41" s="20"/>
      <c r="AI41" s="20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Y41" s="1"/>
      <c r="AZ41" s="1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X41" s="1"/>
      <c r="BY41" s="1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W41" s="1"/>
      <c r="CX41" s="1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V41" s="1"/>
      <c r="DW41" s="1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U41" s="1"/>
      <c r="EV41" s="1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</row>
    <row r="42" ht="13" spans="1:173">
      <c r="A42" s="4"/>
      <c r="B42" s="10" t="s">
        <v>157</v>
      </c>
      <c r="C42" s="4">
        <v>10.4</v>
      </c>
      <c r="D42" s="4">
        <v>8.5</v>
      </c>
      <c r="E42" s="4">
        <v>8.4</v>
      </c>
      <c r="F42" s="4">
        <v>7.7</v>
      </c>
      <c r="G42" s="4">
        <v>9.2</v>
      </c>
      <c r="H42" s="4">
        <v>9.8</v>
      </c>
      <c r="I42" s="4">
        <v>8.6</v>
      </c>
      <c r="J42" s="4">
        <v>9.3</v>
      </c>
      <c r="K42" s="4">
        <v>9.3</v>
      </c>
      <c r="L42" s="4">
        <v>8.8</v>
      </c>
      <c r="M42" s="4">
        <v>11</v>
      </c>
      <c r="N42" s="4">
        <v>12.4</v>
      </c>
      <c r="O42" s="4">
        <v>9.5</v>
      </c>
      <c r="P42" s="4">
        <v>7.9</v>
      </c>
      <c r="Q42" s="4">
        <v>5.7</v>
      </c>
      <c r="R42" s="4">
        <v>5.2</v>
      </c>
      <c r="S42" s="4">
        <v>5.3</v>
      </c>
      <c r="T42" s="4">
        <v>5.6</v>
      </c>
      <c r="U42" s="4">
        <v>5.7</v>
      </c>
      <c r="V42" s="4">
        <v>4.9</v>
      </c>
      <c r="W42" s="4">
        <v>5.6</v>
      </c>
      <c r="Y42" s="23">
        <f>W40*W42</f>
        <v>7386.4</v>
      </c>
      <c r="Z42" s="4"/>
      <c r="AA42" s="19" t="s">
        <v>158</v>
      </c>
      <c r="AB42" s="24">
        <v>7.1</v>
      </c>
      <c r="AC42" s="24">
        <v>6.7</v>
      </c>
      <c r="AD42" s="24">
        <v>7</v>
      </c>
      <c r="AE42" s="24">
        <v>7.7</v>
      </c>
      <c r="AF42" s="24">
        <v>6.8</v>
      </c>
      <c r="AG42" s="24">
        <v>7.5</v>
      </c>
      <c r="AH42" s="24">
        <v>7.5</v>
      </c>
      <c r="AI42" s="24">
        <v>7.5</v>
      </c>
      <c r="AJ42" s="4">
        <v>7.3</v>
      </c>
      <c r="AK42" s="4">
        <v>6.8</v>
      </c>
      <c r="AL42" s="4">
        <v>7.2</v>
      </c>
      <c r="AM42" s="4">
        <v>8.1</v>
      </c>
      <c r="AN42" s="4">
        <v>7.1</v>
      </c>
      <c r="AO42" s="4">
        <v>6.9</v>
      </c>
      <c r="AP42" s="4">
        <v>6.9</v>
      </c>
      <c r="AQ42" s="4">
        <v>6.1</v>
      </c>
      <c r="AR42" s="4">
        <v>5.8</v>
      </c>
      <c r="AS42" s="4">
        <v>5.9</v>
      </c>
      <c r="AT42" s="4">
        <v>6.2</v>
      </c>
      <c r="AU42" s="4">
        <v>6.1</v>
      </c>
      <c r="AV42" s="4">
        <v>5.9</v>
      </c>
      <c r="AY42" s="4"/>
      <c r="AZ42" s="10" t="s">
        <v>158</v>
      </c>
      <c r="BA42" s="4">
        <v>10.1</v>
      </c>
      <c r="BB42" s="4">
        <v>9.5</v>
      </c>
      <c r="BC42" s="4">
        <v>8.9</v>
      </c>
      <c r="BD42" s="4">
        <v>8.8</v>
      </c>
      <c r="BE42" s="4">
        <v>7.7</v>
      </c>
      <c r="BF42" s="4">
        <v>7.4</v>
      </c>
      <c r="BG42" s="4">
        <v>7.9</v>
      </c>
      <c r="BH42" s="4">
        <v>9.5</v>
      </c>
      <c r="BI42" s="4">
        <v>9.6</v>
      </c>
      <c r="BJ42" s="4">
        <v>8.7</v>
      </c>
      <c r="BK42" s="4">
        <v>10.7</v>
      </c>
      <c r="BL42" s="4">
        <v>11.3</v>
      </c>
      <c r="BM42" s="4">
        <v>10.6</v>
      </c>
      <c r="BN42" s="4">
        <v>9.9</v>
      </c>
      <c r="BO42" s="4">
        <v>9.3</v>
      </c>
      <c r="BP42" s="4">
        <v>9</v>
      </c>
      <c r="BQ42" s="4">
        <v>9</v>
      </c>
      <c r="BR42" s="4">
        <v>8.3</v>
      </c>
      <c r="BS42" s="4">
        <v>8.3</v>
      </c>
      <c r="BT42" s="4">
        <v>7.6</v>
      </c>
      <c r="BU42" s="4">
        <v>6.6</v>
      </c>
      <c r="BX42" s="4"/>
      <c r="BY42" s="10" t="s">
        <v>158</v>
      </c>
      <c r="BZ42" s="4">
        <v>9.8</v>
      </c>
      <c r="CA42" s="4">
        <v>10.6</v>
      </c>
      <c r="CB42" s="4">
        <v>10.6</v>
      </c>
      <c r="CC42" s="4">
        <v>9.6</v>
      </c>
      <c r="CD42" s="4">
        <v>9</v>
      </c>
      <c r="CE42" s="4">
        <v>10</v>
      </c>
      <c r="CF42" s="4">
        <v>7.8</v>
      </c>
      <c r="CG42" s="4">
        <v>9.7</v>
      </c>
      <c r="CH42" s="4">
        <v>8.6</v>
      </c>
      <c r="CI42" s="4">
        <v>7.2</v>
      </c>
      <c r="CJ42" s="4">
        <v>8</v>
      </c>
      <c r="CK42" s="4">
        <v>10.4</v>
      </c>
      <c r="CL42" s="4">
        <v>9.2</v>
      </c>
      <c r="CM42" s="4">
        <v>7</v>
      </c>
      <c r="CN42" s="4">
        <v>9.3</v>
      </c>
      <c r="CO42" s="4">
        <v>8.3</v>
      </c>
      <c r="CP42" s="4">
        <v>8</v>
      </c>
      <c r="CQ42" s="4">
        <v>7.1</v>
      </c>
      <c r="CR42" s="4">
        <v>7.9</v>
      </c>
      <c r="CS42" s="4">
        <v>7.4</v>
      </c>
      <c r="CT42" s="4">
        <v>6.8</v>
      </c>
      <c r="CW42" s="4"/>
      <c r="CX42" s="10" t="s">
        <v>158</v>
      </c>
      <c r="CY42" s="4">
        <v>12.5</v>
      </c>
      <c r="CZ42" s="4">
        <v>13.6</v>
      </c>
      <c r="DA42" s="4">
        <v>16.2</v>
      </c>
      <c r="DB42" s="4">
        <v>10.8</v>
      </c>
      <c r="DC42" s="4">
        <v>9.3</v>
      </c>
      <c r="DD42" s="4">
        <v>9.5</v>
      </c>
      <c r="DE42" s="4">
        <v>9.9</v>
      </c>
      <c r="DF42" s="4">
        <v>11.2</v>
      </c>
      <c r="DG42" s="4">
        <v>8.5</v>
      </c>
      <c r="DH42" s="4">
        <v>8.8</v>
      </c>
      <c r="DI42" s="4">
        <v>11.2</v>
      </c>
      <c r="DJ42" s="4">
        <v>10.4</v>
      </c>
      <c r="DK42" s="4">
        <v>10.8</v>
      </c>
      <c r="DL42" s="4">
        <v>8</v>
      </c>
      <c r="DM42" s="4">
        <v>11.9</v>
      </c>
      <c r="DN42" s="4">
        <v>11.8</v>
      </c>
      <c r="DO42" s="4">
        <v>10.3</v>
      </c>
      <c r="DP42" s="4">
        <v>10.8</v>
      </c>
      <c r="DQ42" s="4">
        <v>11.4</v>
      </c>
      <c r="DR42" s="4">
        <v>10.4</v>
      </c>
      <c r="DS42" s="4">
        <v>10</v>
      </c>
      <c r="DV42" s="4"/>
      <c r="DW42" s="10" t="s">
        <v>158</v>
      </c>
      <c r="DX42" s="4">
        <v>15.4</v>
      </c>
      <c r="DY42" s="4">
        <v>13.5</v>
      </c>
      <c r="DZ42" s="4">
        <v>16.9</v>
      </c>
      <c r="EA42" s="4">
        <v>13.3</v>
      </c>
      <c r="EB42" s="4">
        <v>11.7</v>
      </c>
      <c r="EC42" s="4">
        <v>11.5</v>
      </c>
      <c r="ED42" s="4">
        <v>12.5</v>
      </c>
      <c r="EE42" s="4">
        <v>13.3</v>
      </c>
      <c r="EF42" s="4">
        <v>12.2</v>
      </c>
      <c r="EG42" s="4">
        <v>10.9</v>
      </c>
      <c r="EH42" s="4">
        <v>11.3</v>
      </c>
      <c r="EI42" s="4">
        <v>12.7</v>
      </c>
      <c r="EJ42" s="4">
        <v>12.9</v>
      </c>
      <c r="EK42" s="4">
        <v>10.7</v>
      </c>
      <c r="EL42" s="4">
        <v>13.3</v>
      </c>
      <c r="EM42" s="4">
        <v>13.8</v>
      </c>
      <c r="EN42" s="4">
        <v>11.4</v>
      </c>
      <c r="EO42" s="4">
        <v>11.9</v>
      </c>
      <c r="EP42" s="4">
        <v>12.8</v>
      </c>
      <c r="EQ42" s="4">
        <v>11.1</v>
      </c>
      <c r="ER42" s="4">
        <v>8.8</v>
      </c>
      <c r="EU42" s="4"/>
      <c r="EV42" s="10" t="s">
        <v>158</v>
      </c>
      <c r="EW42" s="4">
        <v>9.3</v>
      </c>
      <c r="EX42" s="4">
        <v>9.6</v>
      </c>
      <c r="EY42" s="4">
        <v>7.7</v>
      </c>
      <c r="EZ42" s="4">
        <v>7.7</v>
      </c>
      <c r="FA42" s="4">
        <v>7.1</v>
      </c>
      <c r="FB42" s="4">
        <v>6.4</v>
      </c>
      <c r="FC42" s="4">
        <v>6.9</v>
      </c>
      <c r="FD42" s="4">
        <v>5.7</v>
      </c>
      <c r="FE42" s="4">
        <v>6.1</v>
      </c>
      <c r="FF42" s="4">
        <v>4.6</v>
      </c>
      <c r="FG42" s="4">
        <v>7</v>
      </c>
      <c r="FH42" s="4">
        <v>6.8</v>
      </c>
      <c r="FI42" s="4">
        <v>7.5</v>
      </c>
      <c r="FJ42" s="4">
        <v>7.3</v>
      </c>
      <c r="FK42" s="4">
        <v>7.6</v>
      </c>
      <c r="FL42" s="4">
        <v>8.3</v>
      </c>
      <c r="FM42" s="4">
        <v>9.7</v>
      </c>
      <c r="FN42" s="4">
        <v>9.8</v>
      </c>
      <c r="FO42" s="4">
        <v>10.3</v>
      </c>
      <c r="FP42" s="4">
        <v>9.5</v>
      </c>
      <c r="FQ42" s="4">
        <v>9.8</v>
      </c>
    </row>
    <row r="43" ht="14.5" spans="1:1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</row>
    <row r="44" ht="14.5" spans="1:1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</row>
    <row r="45" ht="16.5" spans="1:173">
      <c r="A45" s="4"/>
      <c r="B45" s="10" t="s">
        <v>159</v>
      </c>
      <c r="C45" s="4">
        <v>0.6</v>
      </c>
      <c r="D45" s="4">
        <v>0.5</v>
      </c>
      <c r="E45" s="4">
        <v>0.5</v>
      </c>
      <c r="F45" s="4">
        <v>0.4</v>
      </c>
      <c r="G45" s="4">
        <v>0.5</v>
      </c>
      <c r="H45" s="4">
        <v>0.5</v>
      </c>
      <c r="I45" s="4">
        <v>0.5</v>
      </c>
      <c r="J45" s="4">
        <v>0.5</v>
      </c>
      <c r="K45" s="4">
        <v>0.5</v>
      </c>
      <c r="L45" s="4">
        <v>0.5</v>
      </c>
      <c r="M45" s="4">
        <v>0.7</v>
      </c>
      <c r="N45" s="4">
        <v>0.8</v>
      </c>
      <c r="O45" s="4">
        <v>0.6</v>
      </c>
      <c r="P45" s="4">
        <v>0.5</v>
      </c>
      <c r="Q45" s="4">
        <v>0.3</v>
      </c>
      <c r="R45" s="4">
        <v>0.3</v>
      </c>
      <c r="S45" s="4">
        <v>0.3</v>
      </c>
      <c r="T45" s="4">
        <v>0.3</v>
      </c>
      <c r="U45" s="4">
        <v>0.3</v>
      </c>
      <c r="V45" s="4">
        <v>0.3</v>
      </c>
      <c r="W45" s="4">
        <v>0.4</v>
      </c>
      <c r="Z45" s="4"/>
      <c r="AA45" s="10" t="s">
        <v>159</v>
      </c>
      <c r="AB45" s="4">
        <v>1</v>
      </c>
      <c r="AC45" s="4">
        <v>1.1</v>
      </c>
      <c r="AD45" s="4">
        <v>1.3</v>
      </c>
      <c r="AE45" s="4">
        <v>1.5</v>
      </c>
      <c r="AF45" s="4">
        <v>1.5</v>
      </c>
      <c r="AG45" s="4">
        <v>1.7</v>
      </c>
      <c r="AH45" s="4">
        <v>1.7</v>
      </c>
      <c r="AI45" s="4">
        <v>1.8</v>
      </c>
      <c r="AJ45" s="4">
        <v>1.8</v>
      </c>
      <c r="AK45" s="4">
        <v>1.6</v>
      </c>
      <c r="AL45" s="4">
        <v>1.8</v>
      </c>
      <c r="AM45" s="4">
        <v>2.1</v>
      </c>
      <c r="AN45" s="4">
        <v>1.8</v>
      </c>
      <c r="AO45" s="4">
        <v>2</v>
      </c>
      <c r="AP45" s="4">
        <v>1.9</v>
      </c>
      <c r="AQ45" s="4">
        <v>1.8</v>
      </c>
      <c r="AR45" s="4">
        <v>1.8</v>
      </c>
      <c r="AS45" s="4">
        <v>1.9</v>
      </c>
      <c r="AT45" s="4">
        <v>1.9</v>
      </c>
      <c r="AU45" s="4">
        <v>1.9</v>
      </c>
      <c r="AV45" s="4">
        <v>1.8</v>
      </c>
      <c r="AY45" s="4"/>
      <c r="AZ45" s="10" t="s">
        <v>159</v>
      </c>
      <c r="BA45" s="4">
        <v>3</v>
      </c>
      <c r="BB45" s="4">
        <v>3</v>
      </c>
      <c r="BC45" s="4">
        <v>3</v>
      </c>
      <c r="BD45" s="4">
        <v>3</v>
      </c>
      <c r="BE45" s="4">
        <v>2.9</v>
      </c>
      <c r="BF45" s="4">
        <v>2.8</v>
      </c>
      <c r="BG45" s="4">
        <v>3</v>
      </c>
      <c r="BH45" s="4">
        <v>2.8</v>
      </c>
      <c r="BI45" s="4">
        <v>2.8</v>
      </c>
      <c r="BJ45" s="4">
        <v>2.4</v>
      </c>
      <c r="BK45" s="4">
        <v>3.3</v>
      </c>
      <c r="BL45" s="4">
        <v>3.5</v>
      </c>
      <c r="BM45" s="4">
        <v>3.2</v>
      </c>
      <c r="BN45" s="4">
        <v>3.4</v>
      </c>
      <c r="BO45" s="4">
        <v>3</v>
      </c>
      <c r="BP45" s="4">
        <v>3.1</v>
      </c>
      <c r="BQ45" s="4">
        <v>3.2</v>
      </c>
      <c r="BR45" s="4">
        <v>3.2</v>
      </c>
      <c r="BS45" s="4">
        <v>3.3</v>
      </c>
      <c r="BT45" s="4">
        <v>3.3</v>
      </c>
      <c r="BU45" s="4">
        <v>3.1</v>
      </c>
      <c r="BX45" s="4"/>
      <c r="BY45" s="10" t="s">
        <v>159</v>
      </c>
      <c r="BZ45" s="4">
        <v>1.2</v>
      </c>
      <c r="CA45" s="4">
        <v>1.2</v>
      </c>
      <c r="CB45" s="4">
        <v>1.3</v>
      </c>
      <c r="CC45" s="4">
        <v>1.3</v>
      </c>
      <c r="CD45" s="4">
        <v>1.4</v>
      </c>
      <c r="CE45" s="4">
        <v>1.4</v>
      </c>
      <c r="CF45" s="4">
        <v>1.3</v>
      </c>
      <c r="CG45" s="4">
        <v>1.5</v>
      </c>
      <c r="CH45" s="4">
        <v>1.5</v>
      </c>
      <c r="CI45" s="4">
        <v>1.1</v>
      </c>
      <c r="CJ45" s="4">
        <v>1.1</v>
      </c>
      <c r="CK45" s="4">
        <v>1.2</v>
      </c>
      <c r="CL45" s="4">
        <v>1.3</v>
      </c>
      <c r="CM45" s="4">
        <v>1.4</v>
      </c>
      <c r="CN45" s="4">
        <v>1.4</v>
      </c>
      <c r="CO45" s="4">
        <v>1.5</v>
      </c>
      <c r="CP45" s="4">
        <v>1.5</v>
      </c>
      <c r="CQ45" s="4">
        <v>1.6</v>
      </c>
      <c r="CR45" s="4">
        <v>1.7</v>
      </c>
      <c r="CS45" s="4">
        <v>1.6</v>
      </c>
      <c r="CT45" s="4">
        <v>1.5</v>
      </c>
      <c r="CW45" s="4"/>
      <c r="CX45" s="10" t="s">
        <v>159</v>
      </c>
      <c r="CY45" s="4">
        <v>3</v>
      </c>
      <c r="CZ45" s="4">
        <v>2.6</v>
      </c>
      <c r="DA45" s="4">
        <v>2.4</v>
      </c>
      <c r="DB45" s="4">
        <v>2.4</v>
      </c>
      <c r="DC45" s="4">
        <v>2.5</v>
      </c>
      <c r="DD45" s="4">
        <v>2.7</v>
      </c>
      <c r="DE45" s="4">
        <v>2.7</v>
      </c>
      <c r="DF45" s="4">
        <v>3.1</v>
      </c>
      <c r="DG45" s="4">
        <v>3.1</v>
      </c>
      <c r="DH45" s="4">
        <v>3.1</v>
      </c>
      <c r="DI45" s="4">
        <v>3.1</v>
      </c>
      <c r="DJ45" s="4">
        <v>3.4</v>
      </c>
      <c r="DK45" s="4">
        <v>3.6</v>
      </c>
      <c r="DL45" s="4">
        <v>3.9</v>
      </c>
      <c r="DM45" s="4">
        <v>4.6</v>
      </c>
      <c r="DN45" s="4">
        <v>4.9</v>
      </c>
      <c r="DO45" s="4">
        <v>4.8</v>
      </c>
      <c r="DP45" s="4">
        <v>4.9</v>
      </c>
      <c r="DQ45" s="4">
        <v>5.1</v>
      </c>
      <c r="DR45" s="4">
        <v>4.9</v>
      </c>
      <c r="DS45" s="4">
        <v>4.9</v>
      </c>
      <c r="DV45" s="4"/>
      <c r="DW45" s="10" t="s">
        <v>159</v>
      </c>
      <c r="DX45" s="4">
        <v>3.7</v>
      </c>
      <c r="DY45" s="4">
        <v>3.2</v>
      </c>
      <c r="DZ45" s="4">
        <v>2.8</v>
      </c>
      <c r="EA45" s="4">
        <v>3.1</v>
      </c>
      <c r="EB45" s="4">
        <v>3</v>
      </c>
      <c r="EC45" s="4">
        <v>3.1</v>
      </c>
      <c r="ED45" s="4">
        <v>3.3</v>
      </c>
      <c r="EE45" s="4">
        <v>3.2</v>
      </c>
      <c r="EF45" s="4">
        <v>3.4</v>
      </c>
      <c r="EG45" s="4">
        <v>2.3</v>
      </c>
      <c r="EH45" s="4">
        <v>2.8</v>
      </c>
      <c r="EI45" s="4">
        <v>3.4</v>
      </c>
      <c r="EJ45" s="4">
        <v>3.4</v>
      </c>
      <c r="EK45" s="4">
        <v>3.5</v>
      </c>
      <c r="EL45" s="4">
        <v>3.9</v>
      </c>
      <c r="EM45" s="4">
        <v>3.8</v>
      </c>
      <c r="EN45" s="4">
        <v>3.9</v>
      </c>
      <c r="EO45" s="4">
        <v>4.2</v>
      </c>
      <c r="EP45" s="4">
        <v>4.1</v>
      </c>
      <c r="EQ45" s="4">
        <v>3.9</v>
      </c>
      <c r="ER45" s="4">
        <v>3.4</v>
      </c>
      <c r="EU45" s="4"/>
      <c r="EV45" s="10" t="s">
        <v>159</v>
      </c>
      <c r="EW45" s="4">
        <v>1</v>
      </c>
      <c r="EX45" s="4">
        <v>1.2</v>
      </c>
      <c r="EY45" s="4">
        <v>1</v>
      </c>
      <c r="EZ45" s="4">
        <v>1</v>
      </c>
      <c r="FA45" s="4">
        <v>0.9</v>
      </c>
      <c r="FB45" s="4">
        <v>0.8</v>
      </c>
      <c r="FC45" s="4">
        <v>0.9</v>
      </c>
      <c r="FD45" s="4">
        <v>1</v>
      </c>
      <c r="FE45" s="4">
        <v>0.9</v>
      </c>
      <c r="FF45" s="4">
        <v>0.7</v>
      </c>
      <c r="FG45" s="4">
        <v>1</v>
      </c>
      <c r="FH45" s="4">
        <v>1</v>
      </c>
      <c r="FI45" s="4">
        <v>1.1</v>
      </c>
      <c r="FJ45" s="4">
        <v>1.2</v>
      </c>
      <c r="FK45" s="4">
        <v>1.2</v>
      </c>
      <c r="FL45" s="4">
        <v>1.4</v>
      </c>
      <c r="FM45" s="4">
        <v>1.7</v>
      </c>
      <c r="FN45" s="4">
        <v>1.7</v>
      </c>
      <c r="FO45" s="4">
        <v>1.9</v>
      </c>
      <c r="FP45" s="4">
        <v>1.8</v>
      </c>
      <c r="FQ45" s="4">
        <v>1.8</v>
      </c>
    </row>
    <row r="46" ht="16.5" spans="1:173">
      <c r="A46" s="1"/>
      <c r="B46" s="11" t="s">
        <v>160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1" t="s">
        <v>160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1" t="s">
        <v>160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X46" s="1"/>
      <c r="BY46" s="11" t="s">
        <v>160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W46" s="1"/>
      <c r="CX46" s="11" t="s">
        <v>160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V46" s="1"/>
      <c r="DW46" s="11" t="s">
        <v>160</v>
      </c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U46" s="1"/>
      <c r="EV46" s="11" t="s">
        <v>160</v>
      </c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</row>
    <row r="47" ht="14.5" spans="1:173">
      <c r="A47" s="1"/>
      <c r="B47" s="12" t="s">
        <v>161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12" t="s">
        <v>161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12" t="s">
        <v>161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12" t="s">
        <v>161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12" t="s">
        <v>161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12" t="s">
        <v>161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12" t="s">
        <v>161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ht="14.5" spans="1:173">
      <c r="A48" s="1"/>
      <c r="B48" s="12" t="s">
        <v>162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12" t="s">
        <v>162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12" t="s">
        <v>162</v>
      </c>
      <c r="BA48" s="1">
        <v>2.2</v>
      </c>
      <c r="BB48" s="1">
        <v>2.2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12" t="s">
        <v>162</v>
      </c>
      <c r="BZ48" s="1">
        <v>1.1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12" t="s">
        <v>162</v>
      </c>
      <c r="CY48" s="1">
        <v>2.8</v>
      </c>
      <c r="CZ48" s="1">
        <v>2.4</v>
      </c>
      <c r="DA48" s="1">
        <v>2.1</v>
      </c>
      <c r="DB48" s="1">
        <v>2.1</v>
      </c>
      <c r="DC48" s="1">
        <v>2.2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</v>
      </c>
      <c r="DN48" s="1">
        <v>4.7</v>
      </c>
      <c r="DO48" s="1">
        <v>4.7</v>
      </c>
      <c r="DP48" s="1">
        <v>4.7</v>
      </c>
      <c r="DQ48" s="1">
        <v>4.9</v>
      </c>
      <c r="DR48" s="1">
        <v>4.7</v>
      </c>
      <c r="DS48" s="1">
        <v>4.8</v>
      </c>
      <c r="DV48" s="1"/>
      <c r="DW48" s="12" t="s">
        <v>162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12" t="s">
        <v>162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</v>
      </c>
      <c r="FN48" s="1">
        <v>1.1</v>
      </c>
      <c r="FO48" s="1">
        <v>1.3</v>
      </c>
      <c r="FP48" s="1">
        <v>1.2</v>
      </c>
      <c r="FQ48" s="1">
        <v>1.2</v>
      </c>
    </row>
    <row r="49" ht="16.5" spans="1:175">
      <c r="A49" s="1"/>
      <c r="B49" s="13" t="s">
        <v>163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8" t="s">
        <v>11</v>
      </c>
      <c r="Y49" s="18" t="s">
        <v>164</v>
      </c>
      <c r="Z49" s="1"/>
      <c r="AA49" s="13" t="s">
        <v>163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8" t="s">
        <v>11</v>
      </c>
      <c r="AX49" s="18" t="s">
        <v>164</v>
      </c>
      <c r="AY49" s="1"/>
      <c r="AZ49" s="13" t="s">
        <v>163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8" t="s">
        <v>11</v>
      </c>
      <c r="BW49" s="18" t="s">
        <v>164</v>
      </c>
      <c r="BX49" s="1"/>
      <c r="BY49" s="13" t="s">
        <v>163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8" t="s">
        <v>11</v>
      </c>
      <c r="CV49" s="18" t="s">
        <v>164</v>
      </c>
      <c r="CW49" s="1"/>
      <c r="CX49" s="13" t="s">
        <v>163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8" t="s">
        <v>11</v>
      </c>
      <c r="DU49" s="18" t="s">
        <v>164</v>
      </c>
      <c r="DV49" s="1"/>
      <c r="DW49" s="13" t="s">
        <v>163</v>
      </c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8" t="s">
        <v>11</v>
      </c>
      <c r="ET49" s="18" t="s">
        <v>164</v>
      </c>
      <c r="EU49" s="1"/>
      <c r="EV49" s="13" t="s">
        <v>163</v>
      </c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8" t="s">
        <v>11</v>
      </c>
      <c r="FS49" s="18" t="s">
        <v>164</v>
      </c>
    </row>
    <row r="50" ht="14.5" spans="1:175">
      <c r="A50" s="1"/>
      <c r="B50" s="14" t="s">
        <v>145</v>
      </c>
      <c r="C50" s="5" t="s">
        <v>165</v>
      </c>
      <c r="D50" s="5" t="s">
        <v>165</v>
      </c>
      <c r="E50" s="5" t="s">
        <v>165</v>
      </c>
      <c r="F50" s="5" t="s">
        <v>165</v>
      </c>
      <c r="G50" s="5" t="s">
        <v>165</v>
      </c>
      <c r="H50" s="5" t="s">
        <v>165</v>
      </c>
      <c r="I50" s="5" t="s">
        <v>165</v>
      </c>
      <c r="J50" s="5" t="s">
        <v>165</v>
      </c>
      <c r="K50" s="5" t="s">
        <v>165</v>
      </c>
      <c r="L50" s="5" t="s">
        <v>165</v>
      </c>
      <c r="M50" s="5" t="s">
        <v>165</v>
      </c>
      <c r="N50" s="5" t="s">
        <v>165</v>
      </c>
      <c r="O50" s="5" t="s">
        <v>165</v>
      </c>
      <c r="P50" s="5" t="s">
        <v>165</v>
      </c>
      <c r="Q50" s="5" t="s">
        <v>165</v>
      </c>
      <c r="R50" s="5" t="s">
        <v>165</v>
      </c>
      <c r="S50" s="5" t="s">
        <v>165</v>
      </c>
      <c r="T50" s="5" t="s">
        <v>165</v>
      </c>
      <c r="U50" s="5" t="s">
        <v>165</v>
      </c>
      <c r="V50" s="5" t="s">
        <v>165</v>
      </c>
      <c r="W50" s="5" t="s">
        <v>165</v>
      </c>
      <c r="X50" s="18">
        <f>W18</f>
        <v>2.2</v>
      </c>
      <c r="Y50" s="18" t="e">
        <f>W50*1000/X50</f>
        <v>#VALUE!</v>
      </c>
      <c r="Z50" s="1"/>
      <c r="AA50" s="14" t="s">
        <v>145</v>
      </c>
      <c r="AB50" s="5" t="s">
        <v>165</v>
      </c>
      <c r="AC50" s="5" t="s">
        <v>165</v>
      </c>
      <c r="AD50" s="5" t="s">
        <v>165</v>
      </c>
      <c r="AE50" s="5" t="s">
        <v>165</v>
      </c>
      <c r="AF50" s="5" t="s">
        <v>165</v>
      </c>
      <c r="AG50" s="5" t="s">
        <v>165</v>
      </c>
      <c r="AH50" s="5" t="s">
        <v>165</v>
      </c>
      <c r="AI50" s="5" t="s">
        <v>165</v>
      </c>
      <c r="AJ50" s="5" t="s">
        <v>165</v>
      </c>
      <c r="AK50" s="5" t="s">
        <v>165</v>
      </c>
      <c r="AL50" s="5" t="s">
        <v>165</v>
      </c>
      <c r="AM50" s="5" t="s">
        <v>165</v>
      </c>
      <c r="AN50" s="5" t="s">
        <v>165</v>
      </c>
      <c r="AO50" s="5" t="s">
        <v>165</v>
      </c>
      <c r="AP50" s="5" t="s">
        <v>165</v>
      </c>
      <c r="AQ50" s="5" t="s">
        <v>165</v>
      </c>
      <c r="AR50" s="5" t="s">
        <v>165</v>
      </c>
      <c r="AS50" s="5" t="s">
        <v>165</v>
      </c>
      <c r="AT50" s="5" t="s">
        <v>165</v>
      </c>
      <c r="AU50" s="5" t="s">
        <v>165</v>
      </c>
      <c r="AV50" s="5" t="s">
        <v>165</v>
      </c>
      <c r="AW50" s="18">
        <f t="shared" ref="AW50:AW58" si="7">AV18</f>
        <v>7.5</v>
      </c>
      <c r="AX50" s="18" t="e">
        <f t="shared" ref="AX50:AX58" si="8">AV50*1000/AW50</f>
        <v>#VALUE!</v>
      </c>
      <c r="AY50" s="1"/>
      <c r="AZ50" s="14" t="s">
        <v>145</v>
      </c>
      <c r="BA50" s="5" t="s">
        <v>165</v>
      </c>
      <c r="BB50" s="5" t="s">
        <v>165</v>
      </c>
      <c r="BC50" s="5" t="s">
        <v>165</v>
      </c>
      <c r="BD50" s="5" t="s">
        <v>165</v>
      </c>
      <c r="BE50" s="5" t="s">
        <v>165</v>
      </c>
      <c r="BF50" s="5" t="s">
        <v>165</v>
      </c>
      <c r="BG50" s="5" t="s">
        <v>165</v>
      </c>
      <c r="BH50" s="5" t="s">
        <v>165</v>
      </c>
      <c r="BI50" s="5" t="s">
        <v>165</v>
      </c>
      <c r="BJ50" s="5" t="s">
        <v>165</v>
      </c>
      <c r="BK50" s="5" t="s">
        <v>165</v>
      </c>
      <c r="BL50" s="5" t="s">
        <v>165</v>
      </c>
      <c r="BM50" s="5" t="s">
        <v>165</v>
      </c>
      <c r="BN50" s="5" t="s">
        <v>165</v>
      </c>
      <c r="BO50" s="5" t="s">
        <v>165</v>
      </c>
      <c r="BP50" s="5" t="s">
        <v>165</v>
      </c>
      <c r="BQ50" s="5" t="s">
        <v>165</v>
      </c>
      <c r="BR50" s="5" t="s">
        <v>165</v>
      </c>
      <c r="BS50" s="5" t="s">
        <v>165</v>
      </c>
      <c r="BT50" s="5" t="s">
        <v>165</v>
      </c>
      <c r="BU50" s="5" t="s">
        <v>165</v>
      </c>
      <c r="BV50" s="18">
        <f t="shared" ref="BV50:BV58" si="9">BU18</f>
        <v>9.3</v>
      </c>
      <c r="BW50" s="18" t="e">
        <f t="shared" ref="BW50:BW58" si="10">BU50*1000/BV50</f>
        <v>#VALUE!</v>
      </c>
      <c r="BX50" s="1"/>
      <c r="BY50" s="14" t="s">
        <v>145</v>
      </c>
      <c r="BZ50" s="5" t="s">
        <v>165</v>
      </c>
      <c r="CA50" s="5" t="s">
        <v>165</v>
      </c>
      <c r="CB50" s="5" t="s">
        <v>165</v>
      </c>
      <c r="CC50" s="5" t="s">
        <v>165</v>
      </c>
      <c r="CD50" s="5" t="s">
        <v>165</v>
      </c>
      <c r="CE50" s="5" t="s">
        <v>165</v>
      </c>
      <c r="CF50" s="5" t="s">
        <v>165</v>
      </c>
      <c r="CG50" s="5" t="s">
        <v>165</v>
      </c>
      <c r="CH50" s="5" t="s">
        <v>165</v>
      </c>
      <c r="CI50" s="5" t="s">
        <v>165</v>
      </c>
      <c r="CJ50" s="5" t="s">
        <v>165</v>
      </c>
      <c r="CK50" s="5" t="s">
        <v>165</v>
      </c>
      <c r="CL50" s="5" t="s">
        <v>165</v>
      </c>
      <c r="CM50" s="5" t="s">
        <v>165</v>
      </c>
      <c r="CN50" s="5" t="s">
        <v>165</v>
      </c>
      <c r="CO50" s="5" t="s">
        <v>165</v>
      </c>
      <c r="CP50" s="5" t="s">
        <v>165</v>
      </c>
      <c r="CQ50" s="5" t="s">
        <v>165</v>
      </c>
      <c r="CR50" s="5" t="s">
        <v>165</v>
      </c>
      <c r="CS50" s="5" t="s">
        <v>165</v>
      </c>
      <c r="CT50" s="5" t="s">
        <v>165</v>
      </c>
      <c r="CU50" s="18">
        <f t="shared" ref="CU50:CU58" si="11">CT18</f>
        <v>3.1</v>
      </c>
      <c r="CV50" s="18" t="e">
        <f>CT50*1000/CU50</f>
        <v>#VALUE!</v>
      </c>
      <c r="CW50" s="1"/>
      <c r="CX50" s="14" t="s">
        <v>145</v>
      </c>
      <c r="CY50" s="5" t="s">
        <v>165</v>
      </c>
      <c r="CZ50" s="5" t="s">
        <v>165</v>
      </c>
      <c r="DA50" s="5" t="s">
        <v>165</v>
      </c>
      <c r="DB50" s="5" t="s">
        <v>165</v>
      </c>
      <c r="DC50" s="5" t="s">
        <v>165</v>
      </c>
      <c r="DD50" s="5" t="s">
        <v>165</v>
      </c>
      <c r="DE50" s="5" t="s">
        <v>165</v>
      </c>
      <c r="DF50" s="5" t="s">
        <v>165</v>
      </c>
      <c r="DG50" s="5" t="s">
        <v>165</v>
      </c>
      <c r="DH50" s="5" t="s">
        <v>165</v>
      </c>
      <c r="DI50" s="5" t="s">
        <v>165</v>
      </c>
      <c r="DJ50" s="5" t="s">
        <v>165</v>
      </c>
      <c r="DK50" s="5" t="s">
        <v>165</v>
      </c>
      <c r="DL50" s="5" t="s">
        <v>165</v>
      </c>
      <c r="DM50" s="5" t="s">
        <v>165</v>
      </c>
      <c r="DN50" s="5" t="s">
        <v>165</v>
      </c>
      <c r="DO50" s="5" t="s">
        <v>165</v>
      </c>
      <c r="DP50" s="5" t="s">
        <v>165</v>
      </c>
      <c r="DQ50" s="5" t="s">
        <v>165</v>
      </c>
      <c r="DR50" s="5" t="s">
        <v>165</v>
      </c>
      <c r="DS50" s="5" t="s">
        <v>165</v>
      </c>
      <c r="DT50" s="18">
        <f t="shared" ref="DT50:DT58" si="12">DS18</f>
        <v>4.8</v>
      </c>
      <c r="DU50" s="18" t="e">
        <f t="shared" ref="DU50:DU58" si="13">DS50*1000/DT50</f>
        <v>#VALUE!</v>
      </c>
      <c r="DV50" s="1"/>
      <c r="DW50" s="14" t="s">
        <v>145</v>
      </c>
      <c r="DX50" s="5" t="s">
        <v>165</v>
      </c>
      <c r="DY50" s="5" t="s">
        <v>165</v>
      </c>
      <c r="DZ50" s="5" t="s">
        <v>165</v>
      </c>
      <c r="EA50" s="5" t="s">
        <v>165</v>
      </c>
      <c r="EB50" s="5" t="s">
        <v>165</v>
      </c>
      <c r="EC50" s="5" t="s">
        <v>165</v>
      </c>
      <c r="ED50" s="5" t="s">
        <v>165</v>
      </c>
      <c r="EE50" s="5" t="s">
        <v>165</v>
      </c>
      <c r="EF50" s="5" t="s">
        <v>165</v>
      </c>
      <c r="EG50" s="5" t="s">
        <v>165</v>
      </c>
      <c r="EH50" s="5" t="s">
        <v>165</v>
      </c>
      <c r="EI50" s="5" t="s">
        <v>165</v>
      </c>
      <c r="EJ50" s="5" t="s">
        <v>165</v>
      </c>
      <c r="EK50" s="5" t="s">
        <v>165</v>
      </c>
      <c r="EL50" s="5" t="s">
        <v>165</v>
      </c>
      <c r="EM50" s="5" t="s">
        <v>165</v>
      </c>
      <c r="EN50" s="5" t="s">
        <v>165</v>
      </c>
      <c r="EO50" s="5" t="s">
        <v>165</v>
      </c>
      <c r="EP50" s="5" t="s">
        <v>165</v>
      </c>
      <c r="EQ50" s="5" t="s">
        <v>165</v>
      </c>
      <c r="ER50" s="5" t="s">
        <v>165</v>
      </c>
      <c r="ES50" s="18">
        <f t="shared" ref="ES50:ES58" si="14">ER18</f>
        <v>7.5</v>
      </c>
      <c r="ET50" s="18" t="e">
        <f t="shared" ref="ET50:ET58" si="15">ER50*1000/ES50</f>
        <v>#VALUE!</v>
      </c>
      <c r="EU50" s="1"/>
      <c r="EV50" s="14" t="s">
        <v>145</v>
      </c>
      <c r="EW50" s="5" t="s">
        <v>165</v>
      </c>
      <c r="EX50" s="5" t="s">
        <v>165</v>
      </c>
      <c r="EY50" s="5" t="s">
        <v>165</v>
      </c>
      <c r="EZ50" s="5" t="s">
        <v>165</v>
      </c>
      <c r="FA50" s="5" t="s">
        <v>165</v>
      </c>
      <c r="FB50" s="5" t="s">
        <v>165</v>
      </c>
      <c r="FC50" s="5" t="s">
        <v>165</v>
      </c>
      <c r="FD50" s="5" t="s">
        <v>165</v>
      </c>
      <c r="FE50" s="5" t="s">
        <v>165</v>
      </c>
      <c r="FF50" s="5" t="s">
        <v>165</v>
      </c>
      <c r="FG50" s="5" t="s">
        <v>165</v>
      </c>
      <c r="FH50" s="5" t="s">
        <v>165</v>
      </c>
      <c r="FI50" s="5" t="s">
        <v>165</v>
      </c>
      <c r="FJ50" s="5" t="s">
        <v>165</v>
      </c>
      <c r="FK50" s="5" t="s">
        <v>165</v>
      </c>
      <c r="FL50" s="5" t="s">
        <v>165</v>
      </c>
      <c r="FM50" s="5" t="s">
        <v>165</v>
      </c>
      <c r="FN50" s="5" t="s">
        <v>165</v>
      </c>
      <c r="FO50" s="5" t="s">
        <v>165</v>
      </c>
      <c r="FP50" s="5" t="s">
        <v>165</v>
      </c>
      <c r="FQ50" s="5" t="s">
        <v>165</v>
      </c>
      <c r="FR50" s="18">
        <f t="shared" ref="FR50:FR58" si="16">FQ18</f>
        <v>3.5</v>
      </c>
      <c r="FS50" s="18" t="e">
        <f t="shared" ref="FS50:FS58" si="17">FQ50*1000/FR50</f>
        <v>#VALUE!</v>
      </c>
    </row>
    <row r="51" ht="14.5" spans="1:179">
      <c r="A51" s="1"/>
      <c r="B51" s="14" t="s">
        <v>146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8">
        <f t="shared" ref="X51:X58" si="18">W19</f>
        <v>0</v>
      </c>
      <c r="Y51" s="18">
        <v>0</v>
      </c>
      <c r="Z51" s="1"/>
      <c r="AA51" s="14" t="s">
        <v>146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W51" s="18">
        <f t="shared" si="7"/>
        <v>1.3</v>
      </c>
      <c r="AX51" s="18">
        <f t="shared" si="8"/>
        <v>76.9230769230769</v>
      </c>
      <c r="AY51" s="1"/>
      <c r="AZ51" s="14" t="s">
        <v>146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</v>
      </c>
      <c r="BN51" s="1">
        <v>1.2</v>
      </c>
      <c r="BO51" s="1">
        <v>1.1</v>
      </c>
      <c r="BP51" s="1">
        <v>1.1</v>
      </c>
      <c r="BQ51" s="1">
        <v>1.1</v>
      </c>
      <c r="BR51" s="1">
        <v>0.9</v>
      </c>
      <c r="BS51" s="1">
        <v>1.1</v>
      </c>
      <c r="BT51" s="1">
        <v>1.2</v>
      </c>
      <c r="BU51" s="1">
        <v>1.1</v>
      </c>
      <c r="BV51" s="18">
        <f t="shared" si="9"/>
        <v>22.6</v>
      </c>
      <c r="BW51" s="18">
        <f t="shared" si="10"/>
        <v>48.6725663716814</v>
      </c>
      <c r="BX51" s="1"/>
      <c r="BY51" s="14" t="s">
        <v>146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8">
        <f t="shared" si="11"/>
        <v>0.1</v>
      </c>
      <c r="CV51" s="18"/>
      <c r="CW51" s="1"/>
      <c r="CX51" s="14" t="s">
        <v>146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T51" s="18">
        <f t="shared" si="12"/>
        <v>2.6</v>
      </c>
      <c r="DU51" s="18">
        <f t="shared" si="13"/>
        <v>38.4615384615385</v>
      </c>
      <c r="DV51" s="1"/>
      <c r="DW51" s="14" t="s">
        <v>146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S51" s="18">
        <f t="shared" si="14"/>
        <v>5</v>
      </c>
      <c r="ET51" s="18">
        <f t="shared" si="15"/>
        <v>60</v>
      </c>
      <c r="EU51" s="1"/>
      <c r="EV51" s="14" t="s">
        <v>146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  <c r="FR51" s="18">
        <f t="shared" si="16"/>
        <v>11.3</v>
      </c>
      <c r="FS51" s="18">
        <f t="shared" si="17"/>
        <v>53.0973451327434</v>
      </c>
      <c r="FW51">
        <f>AVERAGE(FS51,ET51,DU51,CV51,BW51,AX51,Y51)</f>
        <v>46.1924211481734</v>
      </c>
    </row>
    <row r="52" ht="14.5" spans="1:179">
      <c r="A52" s="1"/>
      <c r="B52" s="14" t="s">
        <v>147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X52" s="18">
        <f t="shared" si="18"/>
        <v>0.8</v>
      </c>
      <c r="Y52" s="18">
        <f>W52*1000/X52</f>
        <v>125</v>
      </c>
      <c r="Z52" s="1"/>
      <c r="AA52" s="14" t="s">
        <v>147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W52" s="18">
        <f t="shared" si="7"/>
        <v>4.6</v>
      </c>
      <c r="AX52" s="18">
        <f t="shared" si="8"/>
        <v>65.2173913043478</v>
      </c>
      <c r="AY52" s="1"/>
      <c r="AZ52" s="14" t="s">
        <v>147</v>
      </c>
      <c r="BA52" s="1">
        <v>0.9</v>
      </c>
      <c r="BB52" s="1">
        <v>1</v>
      </c>
      <c r="BC52" s="1">
        <v>1.2</v>
      </c>
      <c r="BD52" s="1">
        <v>1.1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V52" s="18">
        <f t="shared" si="9"/>
        <v>7.6</v>
      </c>
      <c r="BW52" s="18">
        <f t="shared" si="10"/>
        <v>65.7894736842105</v>
      </c>
      <c r="BX52" s="1"/>
      <c r="BY52" s="14" t="s">
        <v>147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U52" s="18">
        <f t="shared" si="11"/>
        <v>5.3</v>
      </c>
      <c r="CV52" s="18">
        <f>CT52*1000/CU52</f>
        <v>75.4716981132076</v>
      </c>
      <c r="CW52" s="1"/>
      <c r="CX52" s="14" t="s">
        <v>147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</v>
      </c>
      <c r="DM52" s="1">
        <v>1</v>
      </c>
      <c r="DN52" s="1">
        <v>1.2</v>
      </c>
      <c r="DO52" s="1">
        <v>1.2</v>
      </c>
      <c r="DP52" s="1">
        <v>1.1</v>
      </c>
      <c r="DQ52" s="1">
        <v>1.1</v>
      </c>
      <c r="DR52" s="1">
        <v>1.1</v>
      </c>
      <c r="DS52" s="1">
        <v>0.9</v>
      </c>
      <c r="DT52" s="18">
        <f t="shared" si="12"/>
        <v>12.8</v>
      </c>
      <c r="DU52" s="18">
        <f t="shared" si="13"/>
        <v>70.3125</v>
      </c>
      <c r="DV52" s="1"/>
      <c r="DW52" s="14" t="s">
        <v>147</v>
      </c>
      <c r="DX52" s="1">
        <v>0.9</v>
      </c>
      <c r="DY52" s="1">
        <v>0.8</v>
      </c>
      <c r="DZ52" s="1">
        <v>1</v>
      </c>
      <c r="EA52" s="1">
        <v>1.1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</v>
      </c>
      <c r="EN52" s="1">
        <v>1.2</v>
      </c>
      <c r="EO52" s="1">
        <v>1.1</v>
      </c>
      <c r="EP52" s="1">
        <v>1.1</v>
      </c>
      <c r="EQ52" s="1">
        <v>1</v>
      </c>
      <c r="ER52" s="1">
        <v>0.9</v>
      </c>
      <c r="ES52" s="18">
        <f t="shared" si="14"/>
        <v>12.5</v>
      </c>
      <c r="ET52" s="18">
        <f t="shared" si="15"/>
        <v>72</v>
      </c>
      <c r="EU52" s="1"/>
      <c r="EV52" s="14" t="s">
        <v>147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  <c r="FR52" s="18">
        <f t="shared" si="16"/>
        <v>3.3</v>
      </c>
      <c r="FS52" s="18">
        <f t="shared" si="17"/>
        <v>60.6060606060606</v>
      </c>
      <c r="FW52">
        <f t="shared" ref="FW52:FW58" si="19">AVERAGE(FS52,ET52,DU52,CV52,BW52,AX52,Y52)</f>
        <v>76.3424462439752</v>
      </c>
    </row>
    <row r="53" ht="14.5" spans="1:179">
      <c r="A53" s="1"/>
      <c r="B53" s="14" t="s">
        <v>148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X53" s="18">
        <f t="shared" si="18"/>
        <v>3.4</v>
      </c>
      <c r="Y53" s="18">
        <f>W53*1000/X53</f>
        <v>58.8235294117647</v>
      </c>
      <c r="Z53" s="1"/>
      <c r="AA53" s="14" t="s">
        <v>148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</v>
      </c>
      <c r="AO53" s="1">
        <v>1.1</v>
      </c>
      <c r="AP53" s="1">
        <v>1.1</v>
      </c>
      <c r="AQ53" s="1">
        <v>1.1</v>
      </c>
      <c r="AR53" s="1">
        <v>1.1</v>
      </c>
      <c r="AS53" s="1">
        <v>1.1</v>
      </c>
      <c r="AT53" s="1">
        <v>1.2</v>
      </c>
      <c r="AU53" s="1">
        <v>1.2</v>
      </c>
      <c r="AV53" s="1">
        <v>1.2</v>
      </c>
      <c r="AW53" s="18">
        <f t="shared" si="7"/>
        <v>16.4</v>
      </c>
      <c r="AX53" s="18">
        <f t="shared" si="8"/>
        <v>73.1707317073171</v>
      </c>
      <c r="AY53" s="1"/>
      <c r="AZ53" s="14" t="s">
        <v>148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</v>
      </c>
      <c r="BL53" s="1">
        <v>1</v>
      </c>
      <c r="BM53" s="1">
        <v>0.9</v>
      </c>
      <c r="BN53" s="1">
        <v>1.1</v>
      </c>
      <c r="BO53" s="1">
        <v>0.9</v>
      </c>
      <c r="BP53" s="1">
        <v>1.1</v>
      </c>
      <c r="BQ53" s="1">
        <v>1.1</v>
      </c>
      <c r="BR53" s="1">
        <v>1.2</v>
      </c>
      <c r="BS53" s="1">
        <v>1.3</v>
      </c>
      <c r="BT53" s="1">
        <v>1.2</v>
      </c>
      <c r="BU53" s="1">
        <v>1.1</v>
      </c>
      <c r="BV53" s="18">
        <f t="shared" si="9"/>
        <v>15.8</v>
      </c>
      <c r="BW53" s="18">
        <f t="shared" si="10"/>
        <v>69.620253164557</v>
      </c>
      <c r="BX53" s="1"/>
      <c r="BY53" s="14" t="s">
        <v>148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</v>
      </c>
      <c r="CR53" s="1">
        <v>1.2</v>
      </c>
      <c r="CS53" s="1">
        <v>1.1</v>
      </c>
      <c r="CT53" s="1">
        <v>1.1</v>
      </c>
      <c r="CU53" s="18">
        <f t="shared" si="11"/>
        <v>15.6</v>
      </c>
      <c r="CV53" s="18">
        <f>CT53*1000/CU53</f>
        <v>70.5128205128205</v>
      </c>
      <c r="CW53" s="1"/>
      <c r="CX53" s="14" t="s">
        <v>148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</v>
      </c>
      <c r="DG53" s="1">
        <v>2.1</v>
      </c>
      <c r="DH53" s="1">
        <v>2</v>
      </c>
      <c r="DI53" s="1">
        <v>2.2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T53" s="18">
        <f t="shared" si="12"/>
        <v>54.2</v>
      </c>
      <c r="DU53" s="18">
        <f t="shared" si="13"/>
        <v>71.9557195571956</v>
      </c>
      <c r="DV53" s="1"/>
      <c r="DW53" s="14" t="s">
        <v>148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</v>
      </c>
      <c r="ES53" s="18">
        <f t="shared" si="14"/>
        <v>30.7</v>
      </c>
      <c r="ET53" s="18">
        <f t="shared" si="15"/>
        <v>71.6612377850163</v>
      </c>
      <c r="EU53" s="1"/>
      <c r="EV53" s="14" t="s">
        <v>148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  <c r="FR53" s="18">
        <f t="shared" si="16"/>
        <v>13.9</v>
      </c>
      <c r="FS53" s="18">
        <f t="shared" si="17"/>
        <v>71.9424460431655</v>
      </c>
      <c r="FW53">
        <f t="shared" si="19"/>
        <v>69.6695340259767</v>
      </c>
    </row>
    <row r="54" ht="14.5" spans="1:179">
      <c r="A54" s="1"/>
      <c r="B54" s="14" t="s">
        <v>149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8">
        <f t="shared" si="18"/>
        <v>1</v>
      </c>
      <c r="Y54" s="18">
        <f>W54*1000/X54</f>
        <v>100</v>
      </c>
      <c r="Z54" s="1"/>
      <c r="AA54" s="14" t="s">
        <v>149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8">
        <f t="shared" si="7"/>
        <v>0.2</v>
      </c>
      <c r="AX54" s="18"/>
      <c r="AY54" s="1"/>
      <c r="AZ54" s="14" t="s">
        <v>149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V54" s="18">
        <f t="shared" si="9"/>
        <v>1.3</v>
      </c>
      <c r="BW54" s="18">
        <f t="shared" si="10"/>
        <v>76.9230769230769</v>
      </c>
      <c r="BX54" s="1"/>
      <c r="BY54" s="14" t="s">
        <v>149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8">
        <f t="shared" si="11"/>
        <v>0</v>
      </c>
      <c r="CV54" s="18"/>
      <c r="CW54" s="1"/>
      <c r="CX54" s="14" t="s">
        <v>149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8">
        <f t="shared" si="12"/>
        <v>0</v>
      </c>
      <c r="DU54" s="18"/>
      <c r="DV54" s="1"/>
      <c r="DW54" s="14" t="s">
        <v>149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8">
        <f t="shared" si="14"/>
        <v>0</v>
      </c>
      <c r="ET54" s="18"/>
      <c r="EU54" s="1"/>
      <c r="EV54" s="14" t="s">
        <v>149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8">
        <f t="shared" si="16"/>
        <v>0</v>
      </c>
      <c r="FS54" s="18"/>
      <c r="FW54">
        <f t="shared" si="19"/>
        <v>88.4615384615385</v>
      </c>
    </row>
    <row r="55" ht="14.5" spans="1:179">
      <c r="A55" s="1"/>
      <c r="B55" s="14" t="s">
        <v>150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8">
        <f t="shared" si="18"/>
        <v>0</v>
      </c>
      <c r="Y55" s="18"/>
      <c r="Z55" s="1"/>
      <c r="AA55" s="14" t="s">
        <v>150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8">
        <f t="shared" si="7"/>
        <v>0.1</v>
      </c>
      <c r="AX55" s="18"/>
      <c r="AY55" s="1"/>
      <c r="AZ55" s="14" t="s">
        <v>150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8">
        <f t="shared" si="9"/>
        <v>0.3</v>
      </c>
      <c r="BW55" s="18"/>
      <c r="BX55" s="1"/>
      <c r="BY55" s="14" t="s">
        <v>150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8">
        <f t="shared" si="11"/>
        <v>0</v>
      </c>
      <c r="CV55" s="18"/>
      <c r="CW55" s="1"/>
      <c r="CX55" s="14" t="s">
        <v>150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8">
        <f t="shared" si="12"/>
        <v>0</v>
      </c>
      <c r="DU55" s="18"/>
      <c r="DV55" s="1"/>
      <c r="DW55" s="14" t="s">
        <v>150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8">
        <f t="shared" si="14"/>
        <v>0</v>
      </c>
      <c r="ET55" s="18"/>
      <c r="EU55" s="1"/>
      <c r="EV55" s="14" t="s">
        <v>150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8">
        <f t="shared" si="16"/>
        <v>0</v>
      </c>
      <c r="FS55" s="18"/>
      <c r="FW55" t="e">
        <f t="shared" si="19"/>
        <v>#DIV/0!</v>
      </c>
    </row>
    <row r="56" ht="14.5" spans="1:179">
      <c r="A56" s="1"/>
      <c r="B56" s="14" t="s">
        <v>151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8">
        <f t="shared" si="18"/>
        <v>0</v>
      </c>
      <c r="Y56" s="18"/>
      <c r="Z56" s="1"/>
      <c r="AA56" s="14" t="s">
        <v>151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8">
        <f t="shared" si="7"/>
        <v>0.1</v>
      </c>
      <c r="AX56" s="18"/>
      <c r="AY56" s="1"/>
      <c r="AZ56" s="14" t="s">
        <v>151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8">
        <f t="shared" si="9"/>
        <v>0</v>
      </c>
      <c r="BW56" s="18"/>
      <c r="BX56" s="1"/>
      <c r="BY56" s="14" t="s">
        <v>151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8">
        <f t="shared" si="11"/>
        <v>0</v>
      </c>
      <c r="CV56" s="18"/>
      <c r="CW56" s="1"/>
      <c r="CX56" s="14" t="s">
        <v>151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8">
        <f t="shared" si="12"/>
        <v>0</v>
      </c>
      <c r="DU56" s="18"/>
      <c r="DV56" s="1"/>
      <c r="DW56" s="14" t="s">
        <v>151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8">
        <f t="shared" si="14"/>
        <v>0</v>
      </c>
      <c r="ET56" s="18"/>
      <c r="EU56" s="1"/>
      <c r="EV56" s="14" t="s">
        <v>151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8">
        <f t="shared" si="16"/>
        <v>0.2</v>
      </c>
      <c r="FS56" s="18"/>
      <c r="FW56" t="e">
        <f t="shared" si="19"/>
        <v>#DIV/0!</v>
      </c>
    </row>
    <row r="57" ht="14.5" spans="1:179">
      <c r="A57" s="1"/>
      <c r="B57" s="14" t="s">
        <v>152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8">
        <f t="shared" si="18"/>
        <v>0</v>
      </c>
      <c r="Y57" s="18"/>
      <c r="Z57" s="1"/>
      <c r="AA57" s="14" t="s">
        <v>152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W57" s="18">
        <f t="shared" si="7"/>
        <v>4</v>
      </c>
      <c r="AX57" s="18">
        <f t="shared" si="8"/>
        <v>50</v>
      </c>
      <c r="AY57" s="1"/>
      <c r="AZ57" s="14" t="s">
        <v>152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V57" s="18">
        <f t="shared" si="9"/>
        <v>3.3</v>
      </c>
      <c r="BW57" s="18">
        <f t="shared" si="10"/>
        <v>60.6060606060606</v>
      </c>
      <c r="BX57" s="1"/>
      <c r="BY57" s="14" t="s">
        <v>152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8">
        <f t="shared" si="11"/>
        <v>0.8</v>
      </c>
      <c r="CV57" s="18"/>
      <c r="CW57" s="1"/>
      <c r="CX57" s="14" t="s">
        <v>152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8">
        <f t="shared" si="12"/>
        <v>0</v>
      </c>
      <c r="DU57" s="18"/>
      <c r="DV57" s="1"/>
      <c r="DW57" s="14" t="s">
        <v>152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S57" s="18">
        <f t="shared" si="14"/>
        <v>0.9</v>
      </c>
      <c r="ET57" s="18">
        <f t="shared" si="15"/>
        <v>111.111111111111</v>
      </c>
      <c r="EU57" s="1"/>
      <c r="EV57" s="14" t="s">
        <v>152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8">
        <f t="shared" si="16"/>
        <v>0.1</v>
      </c>
      <c r="FS57" s="18"/>
      <c r="FW57">
        <f t="shared" si="19"/>
        <v>73.9057239057239</v>
      </c>
    </row>
    <row r="58" ht="14.5" spans="1:179">
      <c r="A58" s="1"/>
      <c r="B58" s="14" t="s">
        <v>153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8">
        <f t="shared" si="18"/>
        <v>0</v>
      </c>
      <c r="Y58" s="18"/>
      <c r="Z58" s="1"/>
      <c r="AA58" s="14" t="s">
        <v>153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8">
        <f t="shared" si="7"/>
        <v>0</v>
      </c>
      <c r="AX58" s="18"/>
      <c r="AY58" s="1"/>
      <c r="AZ58" s="14" t="s">
        <v>153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8">
        <f t="shared" si="9"/>
        <v>0</v>
      </c>
      <c r="BW58" s="18"/>
      <c r="BX58" s="1"/>
      <c r="BY58" s="14" t="s">
        <v>153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8">
        <f t="shared" si="11"/>
        <v>0</v>
      </c>
      <c r="CV58" s="18"/>
      <c r="CW58" s="1"/>
      <c r="CX58" s="14" t="s">
        <v>153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8">
        <f t="shared" si="12"/>
        <v>0</v>
      </c>
      <c r="DU58" s="18"/>
      <c r="DV58" s="1"/>
      <c r="DW58" s="14" t="s">
        <v>153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8">
        <f t="shared" si="14"/>
        <v>0</v>
      </c>
      <c r="ET58" s="18"/>
      <c r="EU58" s="1"/>
      <c r="EV58" s="14" t="s">
        <v>153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8">
        <f t="shared" si="16"/>
        <v>0</v>
      </c>
      <c r="FS58" s="18"/>
      <c r="FW58" t="e">
        <f t="shared" si="19"/>
        <v>#DIV/0!</v>
      </c>
    </row>
    <row r="59" ht="14.5" spans="1:17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</row>
    <row r="60" ht="14.5" spans="1:173">
      <c r="A60" s="1"/>
      <c r="B60" s="13" t="s">
        <v>154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3" t="s">
        <v>154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3" t="s">
        <v>154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X60" s="1"/>
      <c r="BY60" s="13" t="s">
        <v>154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W60" s="1"/>
      <c r="CX60" s="13" t="s">
        <v>154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V60" s="1"/>
      <c r="DW60" s="13" t="s">
        <v>154</v>
      </c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U60" s="1"/>
      <c r="EV60" s="13" t="s">
        <v>154</v>
      </c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</row>
    <row r="61" ht="14.5" spans="1:173">
      <c r="A61" s="1"/>
      <c r="B61" s="14" t="s">
        <v>145</v>
      </c>
      <c r="C61" s="5" t="s">
        <v>165</v>
      </c>
      <c r="D61" s="5" t="s">
        <v>165</v>
      </c>
      <c r="E61" s="5" t="s">
        <v>165</v>
      </c>
      <c r="F61" s="5" t="s">
        <v>165</v>
      </c>
      <c r="G61" s="5" t="s">
        <v>165</v>
      </c>
      <c r="H61" s="5" t="s">
        <v>165</v>
      </c>
      <c r="I61" s="5" t="s">
        <v>165</v>
      </c>
      <c r="J61" s="5" t="s">
        <v>165</v>
      </c>
      <c r="K61" s="5" t="s">
        <v>165</v>
      </c>
      <c r="L61" s="5" t="s">
        <v>165</v>
      </c>
      <c r="M61" s="5" t="s">
        <v>165</v>
      </c>
      <c r="N61" s="5" t="s">
        <v>165</v>
      </c>
      <c r="O61" s="5" t="s">
        <v>165</v>
      </c>
      <c r="P61" s="5" t="s">
        <v>165</v>
      </c>
      <c r="Q61" s="5" t="s">
        <v>165</v>
      </c>
      <c r="R61" s="5" t="s">
        <v>165</v>
      </c>
      <c r="S61" s="5" t="s">
        <v>165</v>
      </c>
      <c r="T61" s="5" t="s">
        <v>165</v>
      </c>
      <c r="U61" s="5" t="s">
        <v>165</v>
      </c>
      <c r="V61" s="5" t="s">
        <v>165</v>
      </c>
      <c r="W61" s="5" t="s">
        <v>165</v>
      </c>
      <c r="Z61" s="1"/>
      <c r="AA61" s="14" t="s">
        <v>145</v>
      </c>
      <c r="AB61" s="5" t="s">
        <v>165</v>
      </c>
      <c r="AC61" s="5" t="s">
        <v>165</v>
      </c>
      <c r="AD61" s="5" t="s">
        <v>165</v>
      </c>
      <c r="AE61" s="5" t="s">
        <v>165</v>
      </c>
      <c r="AF61" s="5" t="s">
        <v>165</v>
      </c>
      <c r="AG61" s="5" t="s">
        <v>165</v>
      </c>
      <c r="AH61" s="5" t="s">
        <v>165</v>
      </c>
      <c r="AI61" s="5" t="s">
        <v>165</v>
      </c>
      <c r="AJ61" s="5" t="s">
        <v>165</v>
      </c>
      <c r="AK61" s="5" t="s">
        <v>165</v>
      </c>
      <c r="AL61" s="5" t="s">
        <v>165</v>
      </c>
      <c r="AM61" s="5" t="s">
        <v>165</v>
      </c>
      <c r="AN61" s="5" t="s">
        <v>165</v>
      </c>
      <c r="AO61" s="5" t="s">
        <v>165</v>
      </c>
      <c r="AP61" s="5" t="s">
        <v>165</v>
      </c>
      <c r="AQ61" s="5" t="s">
        <v>165</v>
      </c>
      <c r="AR61" s="5" t="s">
        <v>165</v>
      </c>
      <c r="AS61" s="5" t="s">
        <v>165</v>
      </c>
      <c r="AT61" s="5" t="s">
        <v>165</v>
      </c>
      <c r="AU61" s="5" t="s">
        <v>165</v>
      </c>
      <c r="AV61" s="5" t="s">
        <v>165</v>
      </c>
      <c r="AY61" s="1"/>
      <c r="AZ61" s="14" t="s">
        <v>145</v>
      </c>
      <c r="BA61" s="5" t="s">
        <v>165</v>
      </c>
      <c r="BB61" s="5" t="s">
        <v>165</v>
      </c>
      <c r="BC61" s="5" t="s">
        <v>165</v>
      </c>
      <c r="BD61" s="5" t="s">
        <v>165</v>
      </c>
      <c r="BE61" s="5" t="s">
        <v>165</v>
      </c>
      <c r="BF61" s="5" t="s">
        <v>165</v>
      </c>
      <c r="BG61" s="5" t="s">
        <v>165</v>
      </c>
      <c r="BH61" s="5" t="s">
        <v>165</v>
      </c>
      <c r="BI61" s="5" t="s">
        <v>165</v>
      </c>
      <c r="BJ61" s="5" t="s">
        <v>165</v>
      </c>
      <c r="BK61" s="5" t="s">
        <v>165</v>
      </c>
      <c r="BL61" s="5" t="s">
        <v>165</v>
      </c>
      <c r="BM61" s="5" t="s">
        <v>165</v>
      </c>
      <c r="BN61" s="5" t="s">
        <v>165</v>
      </c>
      <c r="BO61" s="5" t="s">
        <v>165</v>
      </c>
      <c r="BP61" s="5" t="s">
        <v>165</v>
      </c>
      <c r="BQ61" s="5" t="s">
        <v>165</v>
      </c>
      <c r="BR61" s="5" t="s">
        <v>165</v>
      </c>
      <c r="BS61" s="5" t="s">
        <v>165</v>
      </c>
      <c r="BT61" s="5" t="s">
        <v>165</v>
      </c>
      <c r="BU61" s="5" t="s">
        <v>165</v>
      </c>
      <c r="BX61" s="1"/>
      <c r="BY61" s="14" t="s">
        <v>145</v>
      </c>
      <c r="BZ61" s="5" t="s">
        <v>165</v>
      </c>
      <c r="CA61" s="5" t="s">
        <v>165</v>
      </c>
      <c r="CB61" s="5" t="s">
        <v>165</v>
      </c>
      <c r="CC61" s="5" t="s">
        <v>165</v>
      </c>
      <c r="CD61" s="5" t="s">
        <v>165</v>
      </c>
      <c r="CE61" s="5" t="s">
        <v>165</v>
      </c>
      <c r="CF61" s="5" t="s">
        <v>165</v>
      </c>
      <c r="CG61" s="5" t="s">
        <v>165</v>
      </c>
      <c r="CH61" s="5" t="s">
        <v>165</v>
      </c>
      <c r="CI61" s="5" t="s">
        <v>165</v>
      </c>
      <c r="CJ61" s="5" t="s">
        <v>165</v>
      </c>
      <c r="CK61" s="5" t="s">
        <v>165</v>
      </c>
      <c r="CL61" s="5" t="s">
        <v>165</v>
      </c>
      <c r="CM61" s="5" t="s">
        <v>165</v>
      </c>
      <c r="CN61" s="5" t="s">
        <v>165</v>
      </c>
      <c r="CO61" s="5" t="s">
        <v>165</v>
      </c>
      <c r="CP61" s="5" t="s">
        <v>165</v>
      </c>
      <c r="CQ61" s="5" t="s">
        <v>165</v>
      </c>
      <c r="CR61" s="5" t="s">
        <v>165</v>
      </c>
      <c r="CS61" s="5" t="s">
        <v>165</v>
      </c>
      <c r="CT61" s="5" t="s">
        <v>165</v>
      </c>
      <c r="CW61" s="1"/>
      <c r="CX61" s="14" t="s">
        <v>145</v>
      </c>
      <c r="CY61" s="5" t="s">
        <v>165</v>
      </c>
      <c r="CZ61" s="5" t="s">
        <v>165</v>
      </c>
      <c r="DA61" s="5" t="s">
        <v>165</v>
      </c>
      <c r="DB61" s="5" t="s">
        <v>165</v>
      </c>
      <c r="DC61" s="5" t="s">
        <v>165</v>
      </c>
      <c r="DD61" s="5" t="s">
        <v>165</v>
      </c>
      <c r="DE61" s="5" t="s">
        <v>165</v>
      </c>
      <c r="DF61" s="5" t="s">
        <v>165</v>
      </c>
      <c r="DG61" s="5" t="s">
        <v>165</v>
      </c>
      <c r="DH61" s="5" t="s">
        <v>165</v>
      </c>
      <c r="DI61" s="5" t="s">
        <v>165</v>
      </c>
      <c r="DJ61" s="5" t="s">
        <v>165</v>
      </c>
      <c r="DK61" s="5" t="s">
        <v>165</v>
      </c>
      <c r="DL61" s="5" t="s">
        <v>165</v>
      </c>
      <c r="DM61" s="5" t="s">
        <v>165</v>
      </c>
      <c r="DN61" s="5" t="s">
        <v>165</v>
      </c>
      <c r="DO61" s="5" t="s">
        <v>165</v>
      </c>
      <c r="DP61" s="5" t="s">
        <v>165</v>
      </c>
      <c r="DQ61" s="5" t="s">
        <v>165</v>
      </c>
      <c r="DR61" s="5" t="s">
        <v>165</v>
      </c>
      <c r="DS61" s="5" t="s">
        <v>165</v>
      </c>
      <c r="DV61" s="1"/>
      <c r="DW61" s="14" t="s">
        <v>145</v>
      </c>
      <c r="DX61" s="5" t="s">
        <v>165</v>
      </c>
      <c r="DY61" s="5" t="s">
        <v>165</v>
      </c>
      <c r="DZ61" s="5" t="s">
        <v>165</v>
      </c>
      <c r="EA61" s="5" t="s">
        <v>165</v>
      </c>
      <c r="EB61" s="5" t="s">
        <v>165</v>
      </c>
      <c r="EC61" s="5" t="s">
        <v>165</v>
      </c>
      <c r="ED61" s="5" t="s">
        <v>165</v>
      </c>
      <c r="EE61" s="5" t="s">
        <v>165</v>
      </c>
      <c r="EF61" s="5" t="s">
        <v>165</v>
      </c>
      <c r="EG61" s="5" t="s">
        <v>165</v>
      </c>
      <c r="EH61" s="5" t="s">
        <v>165</v>
      </c>
      <c r="EI61" s="5" t="s">
        <v>165</v>
      </c>
      <c r="EJ61" s="5" t="s">
        <v>165</v>
      </c>
      <c r="EK61" s="5" t="s">
        <v>165</v>
      </c>
      <c r="EL61" s="5" t="s">
        <v>165</v>
      </c>
      <c r="EM61" s="5" t="s">
        <v>165</v>
      </c>
      <c r="EN61" s="5" t="s">
        <v>165</v>
      </c>
      <c r="EO61" s="5" t="s">
        <v>165</v>
      </c>
      <c r="EP61" s="5" t="s">
        <v>165</v>
      </c>
      <c r="EQ61" s="5" t="s">
        <v>165</v>
      </c>
      <c r="ER61" s="5" t="s">
        <v>165</v>
      </c>
      <c r="EU61" s="1"/>
      <c r="EV61" s="14" t="s">
        <v>145</v>
      </c>
      <c r="EW61" s="5" t="s">
        <v>165</v>
      </c>
      <c r="EX61" s="5" t="s">
        <v>165</v>
      </c>
      <c r="EY61" s="5" t="s">
        <v>165</v>
      </c>
      <c r="EZ61" s="5" t="s">
        <v>165</v>
      </c>
      <c r="FA61" s="5" t="s">
        <v>165</v>
      </c>
      <c r="FB61" s="5" t="s">
        <v>165</v>
      </c>
      <c r="FC61" s="5" t="s">
        <v>165</v>
      </c>
      <c r="FD61" s="5" t="s">
        <v>165</v>
      </c>
      <c r="FE61" s="5" t="s">
        <v>165</v>
      </c>
      <c r="FF61" s="5" t="s">
        <v>165</v>
      </c>
      <c r="FG61" s="5" t="s">
        <v>165</v>
      </c>
      <c r="FH61" s="5" t="s">
        <v>165</v>
      </c>
      <c r="FI61" s="5" t="s">
        <v>165</v>
      </c>
      <c r="FJ61" s="5" t="s">
        <v>165</v>
      </c>
      <c r="FK61" s="5" t="s">
        <v>165</v>
      </c>
      <c r="FL61" s="5" t="s">
        <v>165</v>
      </c>
      <c r="FM61" s="5" t="s">
        <v>165</v>
      </c>
      <c r="FN61" s="5" t="s">
        <v>165</v>
      </c>
      <c r="FO61" s="5" t="s">
        <v>165</v>
      </c>
      <c r="FP61" s="5" t="s">
        <v>165</v>
      </c>
      <c r="FQ61" s="5" t="s">
        <v>165</v>
      </c>
    </row>
    <row r="62" ht="14.5" spans="1:173">
      <c r="A62" s="1"/>
      <c r="B62" s="14" t="s">
        <v>146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4" t="s">
        <v>146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</v>
      </c>
      <c r="AI62" s="1">
        <v>1.1</v>
      </c>
      <c r="AJ62" s="1">
        <v>1.1</v>
      </c>
      <c r="AK62" s="1">
        <v>4</v>
      </c>
      <c r="AL62" s="1">
        <v>3.1</v>
      </c>
      <c r="AM62" s="1">
        <v>2.2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4" t="s">
        <v>146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</v>
      </c>
      <c r="BG62" s="1">
        <v>17</v>
      </c>
      <c r="BH62" s="1">
        <v>20.4</v>
      </c>
      <c r="BI62" s="1">
        <v>20.1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35.3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4" t="s">
        <v>146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4" t="s">
        <v>146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8.7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4" t="s">
        <v>146</v>
      </c>
      <c r="DX62" s="1">
        <v>8.7</v>
      </c>
      <c r="DY62" s="1">
        <v>8</v>
      </c>
      <c r="DZ62" s="1">
        <v>9.7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8.2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4" t="s">
        <v>146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</v>
      </c>
      <c r="FJ62" s="1">
        <v>31.1</v>
      </c>
      <c r="FK62" s="1">
        <v>30</v>
      </c>
      <c r="FL62" s="1">
        <v>27.1</v>
      </c>
      <c r="FM62" s="1">
        <v>32.7</v>
      </c>
      <c r="FN62" s="1">
        <v>32.9</v>
      </c>
      <c r="FO62" s="1">
        <v>31.8</v>
      </c>
      <c r="FP62" s="1">
        <v>32.1</v>
      </c>
      <c r="FQ62" s="1">
        <v>31.4</v>
      </c>
    </row>
    <row r="63" ht="14.5" spans="1:173">
      <c r="A63" s="1"/>
      <c r="B63" s="14" t="s">
        <v>147</v>
      </c>
      <c r="C63" s="1">
        <v>13.6</v>
      </c>
      <c r="D63" s="1">
        <v>18.1</v>
      </c>
      <c r="E63" s="1">
        <v>18.6</v>
      </c>
      <c r="F63" s="1">
        <v>20.3</v>
      </c>
      <c r="G63" s="1">
        <v>17.1</v>
      </c>
      <c r="H63" s="1">
        <v>17.1</v>
      </c>
      <c r="I63" s="1">
        <v>19.5</v>
      </c>
      <c r="J63" s="1">
        <v>18.5</v>
      </c>
      <c r="K63" s="1">
        <v>19.9</v>
      </c>
      <c r="L63" s="1">
        <v>20.1</v>
      </c>
      <c r="M63" s="1">
        <v>17.1</v>
      </c>
      <c r="N63" s="1">
        <v>17.9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4" t="s">
        <v>147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17.9</v>
      </c>
      <c r="AS63" s="1">
        <v>18.2</v>
      </c>
      <c r="AT63" s="1">
        <v>17.3</v>
      </c>
      <c r="AU63" s="1">
        <v>16.9</v>
      </c>
      <c r="AV63" s="1">
        <v>17.8</v>
      </c>
      <c r="AY63" s="1"/>
      <c r="AZ63" s="14" t="s">
        <v>147</v>
      </c>
      <c r="BA63" s="1">
        <v>28</v>
      </c>
      <c r="BB63" s="1">
        <v>35.2</v>
      </c>
      <c r="BC63" s="1">
        <v>39.5</v>
      </c>
      <c r="BD63" s="1">
        <v>36.5</v>
      </c>
      <c r="BE63" s="1">
        <v>33.4</v>
      </c>
      <c r="BF63" s="1">
        <v>33.5</v>
      </c>
      <c r="BG63" s="1">
        <v>32.3</v>
      </c>
      <c r="BH63" s="1">
        <v>23.5</v>
      </c>
      <c r="BI63" s="1">
        <v>23.4</v>
      </c>
      <c r="BJ63" s="1">
        <v>26.8</v>
      </c>
      <c r="BK63" s="1">
        <v>33.2</v>
      </c>
      <c r="BL63" s="1">
        <v>24.5</v>
      </c>
      <c r="BM63" s="1">
        <v>20.4</v>
      </c>
      <c r="BN63" s="1">
        <v>21</v>
      </c>
      <c r="BO63" s="1">
        <v>19.8</v>
      </c>
      <c r="BP63" s="1">
        <v>19.7</v>
      </c>
      <c r="BQ63" s="1">
        <v>19.6</v>
      </c>
      <c r="BR63" s="1">
        <v>18.9</v>
      </c>
      <c r="BS63" s="1">
        <v>17.9</v>
      </c>
      <c r="BT63" s="1">
        <v>17.6</v>
      </c>
      <c r="BU63" s="1">
        <v>17.4</v>
      </c>
      <c r="BX63" s="1"/>
      <c r="BY63" s="14" t="s">
        <v>147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35.8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4" t="s">
        <v>147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4" t="s">
        <v>147</v>
      </c>
      <c r="DX63" s="1">
        <v>25</v>
      </c>
      <c r="DY63" s="1">
        <v>25.9</v>
      </c>
      <c r="DZ63" s="1">
        <v>34.6</v>
      </c>
      <c r="EA63" s="1">
        <v>35.3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4" t="s">
        <v>147</v>
      </c>
      <c r="EW63" s="1">
        <v>19.5</v>
      </c>
      <c r="EX63" s="1">
        <v>20.1</v>
      </c>
      <c r="EY63" s="1">
        <v>29.5</v>
      </c>
      <c r="EZ63" s="1">
        <v>31.2</v>
      </c>
      <c r="FA63" s="1">
        <v>32.7</v>
      </c>
      <c r="FB63" s="1">
        <v>36.2</v>
      </c>
      <c r="FC63" s="1">
        <v>32.8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20.4</v>
      </c>
      <c r="FJ63" s="1">
        <v>20.4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ht="14.5" spans="1:173">
      <c r="A64" s="1"/>
      <c r="B64" s="14" t="s">
        <v>148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4" t="s">
        <v>148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4" t="s">
        <v>148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</v>
      </c>
      <c r="BH64" s="1">
        <v>32.5</v>
      </c>
      <c r="BI64" s="1">
        <v>34.6</v>
      </c>
      <c r="BJ64" s="1">
        <v>29.4</v>
      </c>
      <c r="BK64" s="1">
        <v>33.2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4" t="s">
        <v>148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65.1</v>
      </c>
      <c r="CF64" s="1">
        <v>61.8</v>
      </c>
      <c r="CG64" s="1">
        <v>64.9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69.1</v>
      </c>
      <c r="CR64" s="1">
        <v>70</v>
      </c>
      <c r="CS64" s="1">
        <v>71</v>
      </c>
      <c r="CT64" s="1">
        <v>72.3</v>
      </c>
      <c r="CW64" s="1"/>
      <c r="CX64" s="14" t="s">
        <v>148</v>
      </c>
      <c r="CY64" s="1">
        <v>66.1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67.6</v>
      </c>
      <c r="DH64" s="1">
        <v>66.1</v>
      </c>
      <c r="DI64" s="1">
        <v>69.7</v>
      </c>
      <c r="DJ64" s="1">
        <v>71.5</v>
      </c>
      <c r="DK64" s="1">
        <v>67.3</v>
      </c>
      <c r="DL64" s="1">
        <v>68.8</v>
      </c>
      <c r="DM64" s="1">
        <v>75.6</v>
      </c>
      <c r="DN64" s="1">
        <v>71.6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4" t="s">
        <v>148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64.1</v>
      </c>
      <c r="EM64" s="1">
        <v>66.4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4" t="s">
        <v>148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ht="14.5" spans="1:173">
      <c r="A65" s="1"/>
      <c r="B65" s="14" t="s">
        <v>149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4" t="s">
        <v>149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</v>
      </c>
      <c r="AK65" s="1">
        <v>2.1</v>
      </c>
      <c r="AL65" s="1">
        <v>1.7</v>
      </c>
      <c r="AM65" s="1">
        <v>2.3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</v>
      </c>
      <c r="AT65" s="1">
        <v>1</v>
      </c>
      <c r="AU65" s="1">
        <v>0.9</v>
      </c>
      <c r="AV65" s="1">
        <v>0.7</v>
      </c>
      <c r="AY65" s="1"/>
      <c r="AZ65" s="14" t="s">
        <v>149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2.3</v>
      </c>
      <c r="BK65" s="1">
        <v>1.9</v>
      </c>
      <c r="BL65" s="1">
        <v>2.2</v>
      </c>
      <c r="BM65" s="1">
        <v>2.5</v>
      </c>
      <c r="BN65" s="1">
        <v>2.3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4" t="s">
        <v>149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4" t="s">
        <v>149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4" t="s">
        <v>149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4" t="s">
        <v>149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ht="14.5" spans="1:173">
      <c r="A66" s="1"/>
      <c r="B66" s="14" t="s">
        <v>150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4" t="s">
        <v>150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4" t="s">
        <v>150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4" t="s">
        <v>150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4" t="s">
        <v>150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4" t="s">
        <v>150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4" t="s">
        <v>150</v>
      </c>
      <c r="EW66" s="1">
        <v>1.4</v>
      </c>
      <c r="EX66" s="1">
        <v>1</v>
      </c>
      <c r="EY66" s="1">
        <v>1.1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ht="14.5" spans="1:173">
      <c r="A67" s="1"/>
      <c r="B67" s="14" t="s">
        <v>151</v>
      </c>
      <c r="C67" s="1">
        <v>4.4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4.1</v>
      </c>
      <c r="L67" s="1">
        <v>13.4</v>
      </c>
      <c r="M67" s="1">
        <v>16.8</v>
      </c>
      <c r="N67" s="1">
        <v>15</v>
      </c>
      <c r="O67" s="1">
        <v>14</v>
      </c>
      <c r="P67" s="1">
        <v>8.8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4" t="s">
        <v>151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4" t="s">
        <v>151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5.1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</v>
      </c>
      <c r="BO67" s="1">
        <v>2.2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4" t="s">
        <v>151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4" t="s">
        <v>151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4" t="s">
        <v>151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4" t="s">
        <v>151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ht="14.5" spans="1:173">
      <c r="A68" s="1"/>
      <c r="B68" s="14" t="s">
        <v>152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4" t="s">
        <v>152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4" t="s">
        <v>152</v>
      </c>
      <c r="BA68" s="1">
        <v>3.3</v>
      </c>
      <c r="BB68" s="1">
        <v>4.1</v>
      </c>
      <c r="BC68" s="1">
        <v>3.3</v>
      </c>
      <c r="BD68" s="1">
        <v>3.4</v>
      </c>
      <c r="BE68" s="1">
        <v>4.1</v>
      </c>
      <c r="BF68" s="1">
        <v>5.7</v>
      </c>
      <c r="BG68" s="1">
        <v>6.3</v>
      </c>
      <c r="BH68" s="1">
        <v>7.6</v>
      </c>
      <c r="BI68" s="1">
        <v>8.2</v>
      </c>
      <c r="BJ68" s="1">
        <v>8.8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</v>
      </c>
      <c r="BR68" s="1">
        <v>8.3</v>
      </c>
      <c r="BS68" s="1">
        <v>5.9</v>
      </c>
      <c r="BT68" s="1">
        <v>6</v>
      </c>
      <c r="BU68" s="1">
        <v>6.5</v>
      </c>
      <c r="BX68" s="1"/>
      <c r="BY68" s="14" t="s">
        <v>152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2.3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</v>
      </c>
      <c r="CR68" s="1">
        <v>2.6</v>
      </c>
      <c r="CS68" s="1">
        <v>2.9</v>
      </c>
      <c r="CT68" s="1">
        <v>3.2</v>
      </c>
      <c r="CW68" s="1"/>
      <c r="CX68" s="14" t="s">
        <v>152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4" t="s">
        <v>152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4" t="s">
        <v>152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ht="14.5" spans="1:173">
      <c r="A69" s="1"/>
      <c r="B69" s="14" t="s">
        <v>153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4" t="s">
        <v>153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4" t="s">
        <v>153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4" t="s">
        <v>153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4" t="s">
        <v>153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4" t="s">
        <v>153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4" t="s">
        <v>153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ht="14.5" spans="1:17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</row>
    <row r="71" ht="13" spans="1:173">
      <c r="A71" s="4"/>
      <c r="B71" s="10" t="s">
        <v>166</v>
      </c>
      <c r="C71" s="4">
        <v>63.2</v>
      </c>
      <c r="D71" s="4">
        <v>61.6</v>
      </c>
      <c r="E71" s="4">
        <v>57.8</v>
      </c>
      <c r="F71" s="4">
        <v>56.9</v>
      </c>
      <c r="G71" s="4">
        <v>58.8</v>
      </c>
      <c r="H71" s="4">
        <v>58.7</v>
      </c>
      <c r="I71" s="4">
        <v>56.3</v>
      </c>
      <c r="J71" s="4">
        <v>57.7</v>
      </c>
      <c r="K71" s="4">
        <v>56.9</v>
      </c>
      <c r="L71" s="4">
        <v>57.5</v>
      </c>
      <c r="M71" s="4">
        <v>61.8</v>
      </c>
      <c r="N71" s="4">
        <v>61.9</v>
      </c>
      <c r="O71" s="4">
        <v>59.5</v>
      </c>
      <c r="P71" s="4">
        <v>56.5</v>
      </c>
      <c r="Q71" s="4">
        <v>49.3</v>
      </c>
      <c r="R71" s="4">
        <v>48.2</v>
      </c>
      <c r="S71" s="4">
        <v>49.5</v>
      </c>
      <c r="T71" s="4">
        <v>50.1</v>
      </c>
      <c r="U71" s="4">
        <v>49.3</v>
      </c>
      <c r="V71" s="4">
        <v>47.6</v>
      </c>
      <c r="W71" s="4">
        <v>49.8</v>
      </c>
      <c r="Z71" s="4"/>
      <c r="AA71" s="10" t="s">
        <v>166</v>
      </c>
      <c r="AB71" s="4">
        <v>46.8</v>
      </c>
      <c r="AC71" s="4">
        <v>48.8</v>
      </c>
      <c r="AD71" s="4">
        <v>50.3</v>
      </c>
      <c r="AE71" s="4">
        <v>52.2</v>
      </c>
      <c r="AF71" s="4">
        <v>51.4</v>
      </c>
      <c r="AG71" s="4">
        <v>54</v>
      </c>
      <c r="AH71" s="4">
        <v>53.9</v>
      </c>
      <c r="AI71" s="4">
        <v>54</v>
      </c>
      <c r="AJ71" s="4">
        <v>54.5</v>
      </c>
      <c r="AK71" s="4">
        <v>53</v>
      </c>
      <c r="AL71" s="4">
        <v>55.2</v>
      </c>
      <c r="AM71" s="4">
        <v>56.5</v>
      </c>
      <c r="AN71" s="4">
        <v>55.1</v>
      </c>
      <c r="AO71" s="4">
        <v>55.4</v>
      </c>
      <c r="AP71" s="4">
        <v>55</v>
      </c>
      <c r="AQ71" s="4">
        <v>54.9</v>
      </c>
      <c r="AR71" s="4">
        <v>54.9</v>
      </c>
      <c r="AS71" s="4">
        <v>55.1</v>
      </c>
      <c r="AT71" s="4">
        <v>53.5</v>
      </c>
      <c r="AU71" s="4">
        <v>53.6</v>
      </c>
      <c r="AV71" s="4">
        <v>53.4</v>
      </c>
      <c r="AY71" s="4"/>
      <c r="AZ71" s="10" t="s">
        <v>166</v>
      </c>
      <c r="BA71" s="4">
        <v>55.3</v>
      </c>
      <c r="BB71" s="4">
        <v>55.5</v>
      </c>
      <c r="BC71" s="4">
        <v>56.3</v>
      </c>
      <c r="BD71" s="4">
        <v>55.4</v>
      </c>
      <c r="BE71" s="4">
        <v>55.3</v>
      </c>
      <c r="BF71" s="4">
        <v>55.2</v>
      </c>
      <c r="BG71" s="4">
        <v>55.5</v>
      </c>
      <c r="BH71" s="4">
        <v>54.2</v>
      </c>
      <c r="BI71" s="4">
        <v>53.2</v>
      </c>
      <c r="BJ71" s="4">
        <v>50.9</v>
      </c>
      <c r="BK71" s="4">
        <v>53.9</v>
      </c>
      <c r="BL71" s="4">
        <v>53.3</v>
      </c>
      <c r="BM71" s="4">
        <v>52.2</v>
      </c>
      <c r="BN71" s="4">
        <v>52.6</v>
      </c>
      <c r="BO71" s="4">
        <v>51.2</v>
      </c>
      <c r="BP71" s="4">
        <v>51.5</v>
      </c>
      <c r="BQ71" s="4">
        <v>52</v>
      </c>
      <c r="BR71" s="4">
        <v>53.2</v>
      </c>
      <c r="BS71" s="4">
        <v>53.2</v>
      </c>
      <c r="BT71" s="4">
        <v>51.6</v>
      </c>
      <c r="BU71" s="4">
        <v>51.3</v>
      </c>
      <c r="BX71" s="4"/>
      <c r="BY71" s="10" t="s">
        <v>166</v>
      </c>
      <c r="BZ71" s="4">
        <v>53.8</v>
      </c>
      <c r="CA71" s="4">
        <v>53.9</v>
      </c>
      <c r="CB71" s="4">
        <v>52.8</v>
      </c>
      <c r="CC71" s="4">
        <v>53.1</v>
      </c>
      <c r="CD71" s="4">
        <v>53.9</v>
      </c>
      <c r="CE71" s="4">
        <v>53.5</v>
      </c>
      <c r="CF71" s="4">
        <v>54.1</v>
      </c>
      <c r="CG71" s="4">
        <v>62.6</v>
      </c>
      <c r="CH71" s="4">
        <v>62.8</v>
      </c>
      <c r="CI71" s="4">
        <v>60.6</v>
      </c>
      <c r="CJ71" s="4">
        <v>61</v>
      </c>
      <c r="CK71" s="4">
        <v>61.2</v>
      </c>
      <c r="CL71" s="4">
        <v>62.1</v>
      </c>
      <c r="CM71" s="4">
        <v>61.4</v>
      </c>
      <c r="CN71" s="4">
        <v>61.5</v>
      </c>
      <c r="CO71" s="4">
        <v>62.2</v>
      </c>
      <c r="CP71" s="4">
        <v>62.1</v>
      </c>
      <c r="CQ71" s="4">
        <v>62.8</v>
      </c>
      <c r="CR71" s="4">
        <v>62.7</v>
      </c>
      <c r="CS71" s="4">
        <v>61.8</v>
      </c>
      <c r="CT71" s="4">
        <v>61.7</v>
      </c>
      <c r="CW71" s="4"/>
      <c r="CX71" s="10" t="s">
        <v>166</v>
      </c>
      <c r="CY71" s="4">
        <v>61.7</v>
      </c>
      <c r="CZ71" s="4">
        <v>60.2</v>
      </c>
      <c r="DA71" s="4">
        <v>59.4</v>
      </c>
      <c r="DB71" s="4">
        <v>58.8</v>
      </c>
      <c r="DC71" s="4">
        <v>59.5</v>
      </c>
      <c r="DD71" s="4">
        <v>60.5</v>
      </c>
      <c r="DE71" s="4">
        <v>60.9</v>
      </c>
      <c r="DF71" s="4">
        <v>61.8</v>
      </c>
      <c r="DG71" s="4">
        <v>61.9</v>
      </c>
      <c r="DH71" s="4">
        <v>61.6</v>
      </c>
      <c r="DI71" s="4">
        <v>63.1</v>
      </c>
      <c r="DJ71" s="4">
        <v>63.3</v>
      </c>
      <c r="DK71" s="4">
        <v>64.1</v>
      </c>
      <c r="DL71" s="4">
        <v>64</v>
      </c>
      <c r="DM71" s="4">
        <v>64.8</v>
      </c>
      <c r="DN71" s="4">
        <v>65.3</v>
      </c>
      <c r="DO71" s="4">
        <v>65.9</v>
      </c>
      <c r="DP71" s="4">
        <v>65.5</v>
      </c>
      <c r="DQ71" s="4">
        <v>65.6</v>
      </c>
      <c r="DR71" s="4">
        <v>65.6</v>
      </c>
      <c r="DS71" s="4">
        <v>65.6</v>
      </c>
      <c r="DV71" s="4"/>
      <c r="DW71" s="10" t="s">
        <v>166</v>
      </c>
      <c r="DX71" s="4">
        <v>61</v>
      </c>
      <c r="DY71" s="4">
        <v>59.9</v>
      </c>
      <c r="DZ71" s="4">
        <v>58.5</v>
      </c>
      <c r="EA71" s="4">
        <v>59.5</v>
      </c>
      <c r="EB71" s="4">
        <v>58.8</v>
      </c>
      <c r="EC71" s="4">
        <v>58.3</v>
      </c>
      <c r="ED71" s="4">
        <v>59.3</v>
      </c>
      <c r="EE71" s="4">
        <v>59.8</v>
      </c>
      <c r="EF71" s="4">
        <v>60.1</v>
      </c>
      <c r="EG71" s="4">
        <v>55.7</v>
      </c>
      <c r="EH71" s="4">
        <v>58.8</v>
      </c>
      <c r="EI71" s="4">
        <v>59.8</v>
      </c>
      <c r="EJ71" s="4">
        <v>60</v>
      </c>
      <c r="EK71" s="4">
        <v>59.3</v>
      </c>
      <c r="EL71" s="4">
        <v>61.9</v>
      </c>
      <c r="EM71" s="4">
        <v>60.2</v>
      </c>
      <c r="EN71" s="4">
        <v>62</v>
      </c>
      <c r="EO71" s="4">
        <v>62</v>
      </c>
      <c r="EP71" s="4">
        <v>61.5</v>
      </c>
      <c r="EQ71" s="4">
        <v>61.1</v>
      </c>
      <c r="ER71" s="4">
        <v>59.5</v>
      </c>
      <c r="EU71" s="4"/>
      <c r="EV71" s="10" t="s">
        <v>166</v>
      </c>
      <c r="EW71" s="4">
        <v>57.9</v>
      </c>
      <c r="EX71" s="4">
        <v>61.1</v>
      </c>
      <c r="EY71" s="4">
        <v>63.9</v>
      </c>
      <c r="EZ71" s="4">
        <v>63.8</v>
      </c>
      <c r="FA71" s="4">
        <v>62.9</v>
      </c>
      <c r="FB71" s="4">
        <v>61.3</v>
      </c>
      <c r="FC71" s="4">
        <v>62.6</v>
      </c>
      <c r="FD71" s="4">
        <v>61.8</v>
      </c>
      <c r="FE71" s="4">
        <v>57.9</v>
      </c>
      <c r="FF71" s="4">
        <v>53.9</v>
      </c>
      <c r="FG71" s="4">
        <v>54.4</v>
      </c>
      <c r="FH71" s="4">
        <v>55</v>
      </c>
      <c r="FI71" s="4">
        <v>53.1</v>
      </c>
      <c r="FJ71" s="4">
        <v>53.2</v>
      </c>
      <c r="FK71" s="4">
        <v>53.6</v>
      </c>
      <c r="FL71" s="4">
        <v>55.3</v>
      </c>
      <c r="FM71" s="4">
        <v>55.6</v>
      </c>
      <c r="FN71" s="4">
        <v>55.3</v>
      </c>
      <c r="FO71" s="4">
        <v>56.3</v>
      </c>
      <c r="FP71" s="4">
        <v>55.8</v>
      </c>
      <c r="FQ71" s="4">
        <v>56.1</v>
      </c>
    </row>
    <row r="72" ht="14.5" spans="1:17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</row>
    <row r="73" ht="14.5" spans="1:173">
      <c r="A73" s="25" t="s">
        <v>167</v>
      </c>
      <c r="B73" s="2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25" t="s">
        <v>167</v>
      </c>
      <c r="AA73" s="2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Y73" s="25" t="s">
        <v>167</v>
      </c>
      <c r="AZ73" s="2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X73" s="25" t="s">
        <v>167</v>
      </c>
      <c r="BY73" s="25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W73" s="25" t="s">
        <v>167</v>
      </c>
      <c r="CX73" s="25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V73" s="25" t="s">
        <v>167</v>
      </c>
      <c r="DW73" s="25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U73" s="25" t="s">
        <v>167</v>
      </c>
      <c r="EV73" s="25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</row>
    <row r="74" ht="14.5" spans="1:173">
      <c r="A74" s="25" t="s">
        <v>168</v>
      </c>
      <c r="B74" s="2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25" t="s">
        <v>168</v>
      </c>
      <c r="AA74" s="2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Y74" s="25" t="s">
        <v>168</v>
      </c>
      <c r="AZ74" s="25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X74" s="25" t="s">
        <v>168</v>
      </c>
      <c r="BY74" s="25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W74" s="25" t="s">
        <v>168</v>
      </c>
      <c r="CX74" s="25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V74" s="25" t="s">
        <v>168</v>
      </c>
      <c r="DW74" s="25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U74" s="25" t="s">
        <v>168</v>
      </c>
      <c r="EV74" s="25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AGR</vt:lpstr>
      <vt:lpstr>FuelTech</vt:lpstr>
      <vt:lpstr>Demands</vt:lpstr>
      <vt:lpstr>Emi</vt:lpstr>
      <vt:lpstr>DATA_SOURCE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2000-12-13T15:53:00Z</dcterms:created>
  <cp:lastPrinted>2004-11-16T14:57:00Z</cp:lastPrinted>
  <dcterms:modified xsi:type="dcterms:W3CDTF">2024-08-17T16:08:12Z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1033-12.2.0.17545</vt:lpwstr>
  </property>
</Properties>
</file>