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070"/>
  </bookViews>
  <sheets>
    <sheet name="TRA1" sheetId="1" r:id="rId1"/>
    <sheet name="TRA2" sheetId="2" r:id="rId2"/>
    <sheet name="TRA3" sheetId="9" r:id="rId3"/>
    <sheet name="RSD" sheetId="3" r:id="rId4"/>
    <sheet name="COM" sheetId="4" r:id="rId5"/>
    <sheet name="PRIorSUP_VACANT" sheetId="7" r:id="rId6"/>
    <sheet name="ELC_DEFINED_IN_OTHERS" sheetId="8" r:id="rId7"/>
    <sheet name="NUC" sheetId="10" r:id="rId8"/>
    <sheet name="NUC_Trans" sheetId="12" r:id="rId9"/>
    <sheet name="NUC-CHAIN" sheetId="11" r:id="rId10"/>
    <sheet name="NUC-CHAIN_Trans" sheetId="13" r:id="rId11"/>
  </sheets>
  <externalReferences>
    <externalReference r:id="rId12"/>
    <externalReference r:id="rId13"/>
    <externalReference r:id="rId14"/>
    <externalReference r:id="rId15"/>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Amit Kanudia</author>
  </authors>
  <commentList>
    <comment ref="AD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E4" authorId="1">
      <text>
        <r>
          <rPr>
            <b/>
            <sz val="8"/>
            <rFont val="Tahoma"/>
            <charset val="134"/>
          </rPr>
          <t>Amit Kanudia:</t>
        </r>
        <r>
          <rPr>
            <sz val="8"/>
            <rFont val="Tahoma"/>
            <charset val="134"/>
          </rPr>
          <t xml:space="preserve">
Needed only when one wants to override the VEDA default assignment
</t>
        </r>
      </text>
    </comment>
    <comment ref="AF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X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comments2.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comments3.xml><?xml version="1.0" encoding="utf-8"?>
<comments xmlns="http://schemas.openxmlformats.org/spreadsheetml/2006/main">
  <authors>
    <author>Paul Tepes</author>
    <author>JRC</author>
    <author>tepesda</author>
  </authors>
  <commentList>
    <comment ref="A1" authorId="0">
      <text>
        <r>
          <rPr>
            <b/>
            <sz val="9"/>
            <rFont val="Arial"/>
            <charset val="134"/>
          </rPr>
          <t xml:space="preserve">Paul Tepes:
</t>
        </r>
        <r>
          <rPr>
            <sz val="9"/>
            <rFont val="Arial"/>
            <charset val="134"/>
          </rPr>
          <t xml:space="preserve">
Germany until March 2011 obtained one quarter of its electricity from nuclear energy, using 17 reactors. 
A coalition government formed after the 1998 federal elections had the phasing out of nuclear energy as a feature of its policy.  With a new government in 2009, the phase-out was cancelled, but then reintroduced in 2011, with eight reactors shut down immediately. 
 Public opinion in Germany remains ambivalent and at present does not support building new nuclear plants. 
WNA, "Sources"</t>
        </r>
      </text>
    </comment>
    <comment ref="F3" authorId="1">
      <text>
        <r>
          <rPr>
            <b/>
            <sz val="8"/>
            <rFont val="Tahoma"/>
            <charset val="134"/>
          </rPr>
          <t>tepesda:</t>
        </r>
        <r>
          <rPr>
            <sz val="8"/>
            <rFont val="Tahoma"/>
            <charset val="134"/>
          </rPr>
          <t xml:space="preserve">
last update Nov 2011</t>
        </r>
      </text>
    </comment>
    <comment ref="G3" authorId="1">
      <text>
        <r>
          <rPr>
            <b/>
            <sz val="8"/>
            <rFont val="Tahoma"/>
            <charset val="134"/>
          </rPr>
          <t>tepesda:</t>
        </r>
        <r>
          <rPr>
            <sz val="8"/>
            <rFont val="Tahoma"/>
            <charset val="134"/>
          </rPr>
          <t xml:space="preserve">
last update Nov 2011</t>
        </r>
      </text>
    </comment>
    <comment ref="AC3" authorId="1">
      <text>
        <r>
          <rPr>
            <b/>
            <sz val="8"/>
            <rFont val="Tahoma"/>
            <charset val="134"/>
          </rPr>
          <t xml:space="preserve">tepesda:
</t>
        </r>
        <r>
          <rPr>
            <sz val="8"/>
            <rFont val="Tahoma"/>
            <charset val="134"/>
          </rPr>
          <t>latest gross electrical power/ latest thermal power from IAEA</t>
        </r>
      </text>
    </comment>
    <comment ref="AB4" authorId="2">
      <text>
        <r>
          <rPr>
            <b/>
            <sz val="8"/>
            <rFont val="Tahoma"/>
            <charset val="134"/>
          </rPr>
          <t>tepesda:</t>
        </r>
        <r>
          <rPr>
            <sz val="8"/>
            <rFont val="Tahoma"/>
            <charset val="134"/>
          </rPr>
          <t xml:space="preserve">
MW thermal days/ metric tons of heavy metal</t>
        </r>
      </text>
    </comment>
    <comment ref="AF4" authorId="2">
      <text>
        <r>
          <rPr>
            <b/>
            <sz val="8"/>
            <rFont val="Tahoma"/>
            <charset val="134"/>
          </rPr>
          <t>tepesda:</t>
        </r>
        <r>
          <rPr>
            <sz val="8"/>
            <rFont val="Tahoma"/>
            <charset val="134"/>
          </rPr>
          <t xml:space="preserve">
enriched (metric tons of uranium)
</t>
        </r>
      </text>
    </comment>
    <comment ref="AG4" authorId="2">
      <text>
        <r>
          <rPr>
            <b/>
            <sz val="8"/>
            <rFont val="Tahoma"/>
            <charset val="134"/>
          </rPr>
          <t>tepesda:</t>
        </r>
        <r>
          <rPr>
            <sz val="8"/>
            <rFont val="Tahoma"/>
            <charset val="134"/>
          </rPr>
          <t xml:space="preserve">
natural</t>
        </r>
      </text>
    </comment>
    <comment ref="F7" authorId="0">
      <text>
        <r>
          <rPr>
            <b/>
            <sz val="9"/>
            <rFont val="Arial"/>
            <charset val="134"/>
          </rPr>
          <t>Paul Tepes:</t>
        </r>
        <r>
          <rPr>
            <sz val="9"/>
            <rFont val="Arial"/>
            <charset val="134"/>
          </rPr>
          <t xml:space="preserve">
WNA, "Sources" , Germany</t>
        </r>
      </text>
    </comment>
    <comment ref="G7" authorId="0">
      <text>
        <r>
          <rPr>
            <b/>
            <sz val="9"/>
            <rFont val="Arial"/>
            <charset val="134"/>
          </rPr>
          <t>Paul Tepes:</t>
        </r>
        <r>
          <rPr>
            <sz val="9"/>
            <rFont val="Arial"/>
            <charset val="134"/>
          </rPr>
          <t xml:space="preserve">
old TIMES figures</t>
        </r>
      </text>
    </comment>
    <comment ref="P7" authorId="0">
      <text>
        <r>
          <rPr>
            <b/>
            <sz val="9"/>
            <rFont val="Arial"/>
            <charset val="134"/>
          </rPr>
          <t>Paul Tepes:</t>
        </r>
        <r>
          <rPr>
            <sz val="9"/>
            <rFont val="Arial"/>
            <charset val="134"/>
          </rPr>
          <t xml:space="preserve">
 NB. The 8 shut-down reactors are not yet defueled, nor decommissioned and written off by their owners
(as of 27 oct 2011)</t>
        </r>
      </text>
    </comment>
    <comment ref="AB7" authorId="0">
      <text>
        <r>
          <rPr>
            <b/>
            <sz val="9"/>
            <rFont val="Arial"/>
            <charset val="134"/>
          </rPr>
          <t>Paul Tepes:</t>
        </r>
        <r>
          <rPr>
            <sz val="9"/>
            <rFont val="Arial"/>
            <charset val="134"/>
          </rPr>
          <t xml:space="preserve">
old TIMES file</t>
        </r>
      </text>
    </comment>
    <comment ref="AD7" authorId="0">
      <text>
        <r>
          <rPr>
            <b/>
            <sz val="9"/>
            <rFont val="Arial"/>
            <charset val="134"/>
          </rPr>
          <t>Paul Tepes:</t>
        </r>
        <r>
          <rPr>
            <sz val="9"/>
            <rFont val="Arial"/>
            <charset val="134"/>
          </rPr>
          <t xml:space="preserve">
from old TIMES file (standard eff)</t>
        </r>
      </text>
    </comment>
    <comment ref="F8" authorId="0">
      <text>
        <r>
          <rPr>
            <b/>
            <sz val="9"/>
            <rFont val="Arial"/>
            <charset val="134"/>
          </rPr>
          <t>Paul Tepes:</t>
        </r>
        <r>
          <rPr>
            <sz val="9"/>
            <rFont val="Arial"/>
            <charset val="134"/>
          </rPr>
          <t xml:space="preserve">
WNA, "Sources" , Germany</t>
        </r>
      </text>
    </comment>
    <comment ref="G8" authorId="0">
      <text>
        <r>
          <rPr>
            <b/>
            <sz val="9"/>
            <rFont val="Arial"/>
            <charset val="134"/>
          </rPr>
          <t>Paul Tepes:</t>
        </r>
        <r>
          <rPr>
            <sz val="9"/>
            <rFont val="Arial"/>
            <charset val="134"/>
          </rPr>
          <t xml:space="preserve">
old TIMES figures</t>
        </r>
      </text>
    </comment>
    <comment ref="AB8" authorId="0">
      <text>
        <r>
          <rPr>
            <b/>
            <sz val="9"/>
            <rFont val="Arial"/>
            <charset val="134"/>
          </rPr>
          <t>Paul Tepes:</t>
        </r>
        <r>
          <rPr>
            <sz val="9"/>
            <rFont val="Arial"/>
            <charset val="134"/>
          </rPr>
          <t xml:space="preserve">
old TIMES file</t>
        </r>
      </text>
    </comment>
    <comment ref="AD8" authorId="0">
      <text>
        <r>
          <rPr>
            <b/>
            <sz val="9"/>
            <rFont val="Arial"/>
            <charset val="134"/>
          </rPr>
          <t>Paul Tepes:</t>
        </r>
        <r>
          <rPr>
            <sz val="9"/>
            <rFont val="Arial"/>
            <charset val="134"/>
          </rPr>
          <t xml:space="preserve">
from old TIMES file (standard eff)</t>
        </r>
      </text>
    </comment>
    <comment ref="F9" authorId="0">
      <text>
        <r>
          <rPr>
            <b/>
            <sz val="9"/>
            <rFont val="Arial"/>
            <charset val="134"/>
          </rPr>
          <t>Paul Tepes:</t>
        </r>
        <r>
          <rPr>
            <sz val="9"/>
            <rFont val="Arial"/>
            <charset val="134"/>
          </rPr>
          <t xml:space="preserve">
WNA, "Sources" , Germany</t>
        </r>
      </text>
    </comment>
    <comment ref="G9" authorId="0">
      <text>
        <r>
          <rPr>
            <b/>
            <sz val="9"/>
            <rFont val="Arial"/>
            <charset val="134"/>
          </rPr>
          <t>Paul Tepes:</t>
        </r>
        <r>
          <rPr>
            <sz val="9"/>
            <rFont val="Arial"/>
            <charset val="134"/>
          </rPr>
          <t xml:space="preserve">
old TIMES figures</t>
        </r>
      </text>
    </comment>
    <comment ref="AB9" authorId="0">
      <text>
        <r>
          <rPr>
            <b/>
            <sz val="9"/>
            <rFont val="Arial"/>
            <charset val="134"/>
          </rPr>
          <t>Paul Tepes:</t>
        </r>
        <r>
          <rPr>
            <sz val="9"/>
            <rFont val="Arial"/>
            <charset val="134"/>
          </rPr>
          <t xml:space="preserve">
old TIMES file</t>
        </r>
      </text>
    </comment>
    <comment ref="AD9" authorId="0">
      <text>
        <r>
          <rPr>
            <b/>
            <sz val="9"/>
            <rFont val="Arial"/>
            <charset val="134"/>
          </rPr>
          <t>Paul Tepes:</t>
        </r>
        <r>
          <rPr>
            <sz val="9"/>
            <rFont val="Arial"/>
            <charset val="134"/>
          </rPr>
          <t xml:space="preserve">
from old TIMES file (standard eff)</t>
        </r>
      </text>
    </comment>
    <comment ref="F10" authorId="0">
      <text>
        <r>
          <rPr>
            <b/>
            <sz val="9"/>
            <rFont val="Arial"/>
            <charset val="134"/>
          </rPr>
          <t>Paul Tepes:</t>
        </r>
        <r>
          <rPr>
            <sz val="9"/>
            <rFont val="Arial"/>
            <charset val="134"/>
          </rPr>
          <t xml:space="preserve">
WNA, "Sources" , Germany</t>
        </r>
      </text>
    </comment>
    <comment ref="G10" authorId="0">
      <text>
        <r>
          <rPr>
            <b/>
            <sz val="9"/>
            <rFont val="Arial"/>
            <charset val="134"/>
          </rPr>
          <t>Paul Tepes:</t>
        </r>
        <r>
          <rPr>
            <sz val="9"/>
            <rFont val="Arial"/>
            <charset val="134"/>
          </rPr>
          <t xml:space="preserve">
old TIMES figures</t>
        </r>
      </text>
    </comment>
    <comment ref="AB10" authorId="0">
      <text>
        <r>
          <rPr>
            <b/>
            <sz val="9"/>
            <rFont val="Arial"/>
            <charset val="134"/>
          </rPr>
          <t>Paul Tepes:</t>
        </r>
        <r>
          <rPr>
            <sz val="9"/>
            <rFont val="Arial"/>
            <charset val="134"/>
          </rPr>
          <t xml:space="preserve">
old TIMES file</t>
        </r>
      </text>
    </comment>
    <comment ref="AD10" authorId="0">
      <text>
        <r>
          <rPr>
            <b/>
            <sz val="9"/>
            <rFont val="Arial"/>
            <charset val="134"/>
          </rPr>
          <t>Paul Tepes:</t>
        </r>
        <r>
          <rPr>
            <sz val="9"/>
            <rFont val="Arial"/>
            <charset val="134"/>
          </rPr>
          <t xml:space="preserve">
from old TIMES file (standard eff)</t>
        </r>
      </text>
    </comment>
    <comment ref="F11" authorId="0">
      <text>
        <r>
          <rPr>
            <b/>
            <sz val="9"/>
            <rFont val="Arial"/>
            <charset val="134"/>
          </rPr>
          <t>Paul Tepes:</t>
        </r>
        <r>
          <rPr>
            <sz val="9"/>
            <rFont val="Arial"/>
            <charset val="134"/>
          </rPr>
          <t xml:space="preserve">
WNA, "Sources" , Germany</t>
        </r>
      </text>
    </comment>
    <comment ref="G11" authorId="0">
      <text>
        <r>
          <rPr>
            <b/>
            <sz val="9"/>
            <rFont val="Arial"/>
            <charset val="134"/>
          </rPr>
          <t>Paul Tepes:</t>
        </r>
        <r>
          <rPr>
            <sz val="9"/>
            <rFont val="Arial"/>
            <charset val="134"/>
          </rPr>
          <t xml:space="preserve">
old TIMES figures</t>
        </r>
      </text>
    </comment>
    <comment ref="AB11" authorId="0">
      <text>
        <r>
          <rPr>
            <b/>
            <sz val="9"/>
            <rFont val="Arial"/>
            <charset val="134"/>
          </rPr>
          <t>Paul Tepes:</t>
        </r>
        <r>
          <rPr>
            <sz val="9"/>
            <rFont val="Arial"/>
            <charset val="134"/>
          </rPr>
          <t xml:space="preserve">
old TIMES file</t>
        </r>
      </text>
    </comment>
    <comment ref="AD11" authorId="0">
      <text>
        <r>
          <rPr>
            <b/>
            <sz val="9"/>
            <rFont val="Arial"/>
            <charset val="134"/>
          </rPr>
          <t>Paul Tepes:</t>
        </r>
        <r>
          <rPr>
            <sz val="9"/>
            <rFont val="Arial"/>
            <charset val="134"/>
          </rPr>
          <t xml:space="preserve">
from old TIMES file (standard eff)</t>
        </r>
      </text>
    </comment>
    <comment ref="F12" authorId="0">
      <text>
        <r>
          <rPr>
            <b/>
            <sz val="9"/>
            <rFont val="Arial"/>
            <charset val="134"/>
          </rPr>
          <t>Paul Tepes:</t>
        </r>
        <r>
          <rPr>
            <sz val="9"/>
            <rFont val="Arial"/>
            <charset val="134"/>
          </rPr>
          <t xml:space="preserve">
WNA, "Sources" , Germany</t>
        </r>
      </text>
    </comment>
    <comment ref="G12" authorId="0">
      <text>
        <r>
          <rPr>
            <b/>
            <sz val="9"/>
            <rFont val="Arial"/>
            <charset val="134"/>
          </rPr>
          <t>Paul Tepes:</t>
        </r>
        <r>
          <rPr>
            <sz val="9"/>
            <rFont val="Arial"/>
            <charset val="134"/>
          </rPr>
          <t xml:space="preserve">
old TIMES figures</t>
        </r>
      </text>
    </comment>
    <comment ref="AB12" authorId="0">
      <text>
        <r>
          <rPr>
            <b/>
            <sz val="9"/>
            <rFont val="Arial"/>
            <charset val="134"/>
          </rPr>
          <t>Paul Tepes:</t>
        </r>
        <r>
          <rPr>
            <sz val="9"/>
            <rFont val="Arial"/>
            <charset val="134"/>
          </rPr>
          <t xml:space="preserve">
old TIMES file</t>
        </r>
      </text>
    </comment>
    <comment ref="AD12" authorId="0">
      <text>
        <r>
          <rPr>
            <b/>
            <sz val="9"/>
            <rFont val="Arial"/>
            <charset val="134"/>
          </rPr>
          <t>Paul Tepes:</t>
        </r>
        <r>
          <rPr>
            <sz val="9"/>
            <rFont val="Arial"/>
            <charset val="134"/>
          </rPr>
          <t xml:space="preserve">
from old TIMES file (standard eff)</t>
        </r>
      </text>
    </comment>
    <comment ref="F13" authorId="0">
      <text>
        <r>
          <rPr>
            <b/>
            <sz val="9"/>
            <rFont val="Arial"/>
            <charset val="134"/>
          </rPr>
          <t>Paul Tepes:</t>
        </r>
        <r>
          <rPr>
            <sz val="9"/>
            <rFont val="Arial"/>
            <charset val="134"/>
          </rPr>
          <t xml:space="preserve">
WNA, "Sources" , Germany</t>
        </r>
      </text>
    </comment>
    <comment ref="G13" authorId="0">
      <text>
        <r>
          <rPr>
            <b/>
            <sz val="9"/>
            <rFont val="Arial"/>
            <charset val="134"/>
          </rPr>
          <t>Paul Tepes:</t>
        </r>
        <r>
          <rPr>
            <sz val="9"/>
            <rFont val="Arial"/>
            <charset val="134"/>
          </rPr>
          <t xml:space="preserve">
old TIMES figures</t>
        </r>
      </text>
    </comment>
    <comment ref="AB13" authorId="0">
      <text>
        <r>
          <rPr>
            <b/>
            <sz val="9"/>
            <rFont val="Arial"/>
            <charset val="134"/>
          </rPr>
          <t>Paul Tepes:</t>
        </r>
        <r>
          <rPr>
            <sz val="9"/>
            <rFont val="Arial"/>
            <charset val="134"/>
          </rPr>
          <t xml:space="preserve">
old TIMES file</t>
        </r>
      </text>
    </comment>
    <comment ref="AD13" authorId="0">
      <text>
        <r>
          <rPr>
            <b/>
            <sz val="9"/>
            <rFont val="Arial"/>
            <charset val="134"/>
          </rPr>
          <t>Paul Tepes:</t>
        </r>
        <r>
          <rPr>
            <sz val="9"/>
            <rFont val="Arial"/>
            <charset val="134"/>
          </rPr>
          <t xml:space="preserve">
from old TIMES file (standard eff)</t>
        </r>
      </text>
    </comment>
    <comment ref="F14" authorId="0">
      <text>
        <r>
          <rPr>
            <b/>
            <sz val="9"/>
            <rFont val="Arial"/>
            <charset val="134"/>
          </rPr>
          <t>Paul Tepes:</t>
        </r>
        <r>
          <rPr>
            <sz val="9"/>
            <rFont val="Arial"/>
            <charset val="134"/>
          </rPr>
          <t xml:space="preserve">
WNA, "Sources" , Germany</t>
        </r>
      </text>
    </comment>
    <comment ref="G14" authorId="0">
      <text>
        <r>
          <rPr>
            <b/>
            <sz val="9"/>
            <rFont val="Arial"/>
            <charset val="134"/>
          </rPr>
          <t>Paul Tepes:</t>
        </r>
        <r>
          <rPr>
            <sz val="9"/>
            <rFont val="Arial"/>
            <charset val="134"/>
          </rPr>
          <t xml:space="preserve">
old TIMES figures</t>
        </r>
      </text>
    </comment>
    <comment ref="AB14" authorId="0">
      <text>
        <r>
          <rPr>
            <b/>
            <sz val="9"/>
            <rFont val="Arial"/>
            <charset val="134"/>
          </rPr>
          <t>Paul Tepes:</t>
        </r>
        <r>
          <rPr>
            <sz val="9"/>
            <rFont val="Arial"/>
            <charset val="134"/>
          </rPr>
          <t xml:space="preserve">
old TIMES file</t>
        </r>
      </text>
    </comment>
    <comment ref="AD14" authorId="0">
      <text>
        <r>
          <rPr>
            <b/>
            <sz val="9"/>
            <rFont val="Arial"/>
            <charset val="134"/>
          </rPr>
          <t>Paul Tepes:</t>
        </r>
        <r>
          <rPr>
            <sz val="9"/>
            <rFont val="Arial"/>
            <charset val="134"/>
          </rPr>
          <t xml:space="preserve">
from old TIMES file (standard eff)</t>
        </r>
      </text>
    </comment>
    <comment ref="R15" authorId="0">
      <text>
        <r>
          <rPr>
            <b/>
            <sz val="9"/>
            <rFont val="Arial"/>
            <charset val="134"/>
          </rPr>
          <t>Paul Tepes:</t>
        </r>
        <r>
          <rPr>
            <sz val="9"/>
            <rFont val="Arial"/>
            <charset val="134"/>
          </rPr>
          <t xml:space="preserve">
March 2011 shutdown and May closure plan : 2021
2010 agreed shutdown :  2033</t>
        </r>
      </text>
    </comment>
    <comment ref="R16" authorId="0">
      <text>
        <r>
          <rPr>
            <b/>
            <sz val="9"/>
            <rFont val="Arial"/>
            <charset val="134"/>
          </rPr>
          <t>Paul Tepes:</t>
        </r>
        <r>
          <rPr>
            <sz val="9"/>
            <rFont val="Arial"/>
            <charset val="134"/>
          </rPr>
          <t xml:space="preserve">
March 2011 shutdown and May closure plan : 2022
2010 agreed shutdown :  2035</t>
        </r>
      </text>
    </comment>
    <comment ref="R17" authorId="0">
      <text>
        <r>
          <rPr>
            <b/>
            <sz val="9"/>
            <rFont val="Arial"/>
            <charset val="134"/>
          </rPr>
          <t>Paul Tepes:</t>
        </r>
        <r>
          <rPr>
            <sz val="9"/>
            <rFont val="Arial"/>
            <charset val="134"/>
          </rPr>
          <t xml:space="preserve">
March 2011 shutdown and May closure plan : 2015
2010 agreed shutdown :  2028</t>
        </r>
      </text>
    </comment>
    <comment ref="R18" authorId="0">
      <text>
        <r>
          <rPr>
            <b/>
            <sz val="9"/>
            <rFont val="Arial"/>
            <charset val="134"/>
          </rPr>
          <t>Paul Tepes:</t>
        </r>
        <r>
          <rPr>
            <sz val="9"/>
            <rFont val="Arial"/>
            <charset val="134"/>
          </rPr>
          <t xml:space="preserve">
March 2011 shutdown and May closure plan : 2021
2010 agreed shutdown :  2031</t>
        </r>
      </text>
    </comment>
    <comment ref="R19" authorId="0">
      <text>
        <r>
          <rPr>
            <b/>
            <sz val="9"/>
            <rFont val="Arial"/>
            <charset val="134"/>
          </rPr>
          <t>Paul Tepes:</t>
        </r>
        <r>
          <rPr>
            <sz val="9"/>
            <rFont val="Arial"/>
            <charset val="134"/>
          </rPr>
          <t xml:space="preserve">
March 2011 shutdown and May closure plan : 2017
2010 agreed shutdown :  2030</t>
        </r>
      </text>
    </comment>
    <comment ref="R20" authorId="0">
      <text>
        <r>
          <rPr>
            <b/>
            <sz val="9"/>
            <rFont val="Arial"/>
            <charset val="134"/>
          </rPr>
          <t>Paul Tepes:</t>
        </r>
        <r>
          <rPr>
            <sz val="9"/>
            <rFont val="Arial"/>
            <charset val="134"/>
          </rPr>
          <t xml:space="preserve">
March 2011 shutdown and May closure plan : 2021
2010 agreed shutdown :  2030</t>
        </r>
      </text>
    </comment>
    <comment ref="R21" authorId="0">
      <text>
        <r>
          <rPr>
            <b/>
            <sz val="9"/>
            <rFont val="Arial"/>
            <charset val="134"/>
          </rPr>
          <t>Paul Tepes:</t>
        </r>
        <r>
          <rPr>
            <sz val="9"/>
            <rFont val="Arial"/>
            <charset val="134"/>
          </rPr>
          <t xml:space="preserve">
March 2011 shutdown and May closure plan : 2022
2010 agreed shutdown :  2034</t>
        </r>
      </text>
    </comment>
    <comment ref="R22" authorId="0">
      <text>
        <r>
          <rPr>
            <b/>
            <sz val="9"/>
            <rFont val="Arial"/>
            <charset val="134"/>
          </rPr>
          <t>Paul Tepes:</t>
        </r>
        <r>
          <rPr>
            <sz val="9"/>
            <rFont val="Arial"/>
            <charset val="134"/>
          </rPr>
          <t xml:space="preserve">
March 2011 shutdown and May closure plan : 2022
2010 agreed shutdown :  2036</t>
        </r>
      </text>
    </comment>
    <comment ref="R23" authorId="0">
      <text>
        <r>
          <rPr>
            <b/>
            <sz val="9"/>
            <rFont val="Arial"/>
            <charset val="134"/>
          </rPr>
          <t>Paul Tepes:</t>
        </r>
        <r>
          <rPr>
            <sz val="9"/>
            <rFont val="Arial"/>
            <charset val="134"/>
          </rPr>
          <t xml:space="preserve">
March 2011 shutdown and May closure plan : 2019
2010 agreed shutdown :  2032</t>
        </r>
      </text>
    </comment>
  </commentList>
</comments>
</file>

<file path=xl/comments4.xml><?xml version="1.0" encoding="utf-8"?>
<comments xmlns="http://schemas.openxmlformats.org/spreadsheetml/2006/main">
  <authors>
    <author>Maurizio Gargiulo</author>
    <author>Amit Kanudia</author>
  </authors>
  <commentList>
    <comment ref="G5" authorId="0">
      <text>
        <r>
          <rPr>
            <b/>
            <sz val="9"/>
            <rFont val="Tahoma"/>
            <charset val="134"/>
          </rPr>
          <t>tU/y</t>
        </r>
      </text>
    </comment>
    <comment ref="H5" authorId="0">
      <text>
        <r>
          <rPr>
            <b/>
            <sz val="9"/>
            <rFont val="Tahoma"/>
            <charset val="134"/>
          </rPr>
          <t>tU/y</t>
        </r>
      </text>
    </comment>
    <comment ref="B13" authorId="1">
      <text>
        <r>
          <rPr>
            <b/>
            <sz val="8"/>
            <rFont val="Tahoma"/>
            <charset val="134"/>
          </rPr>
          <t>Amit Kanudia:</t>
        </r>
        <r>
          <rPr>
            <sz val="8"/>
            <rFont val="Tahoma"/>
            <charset val="134"/>
          </rPr>
          <t xml:space="preserve">
to take care of LT and RO that import from RUS; all other PET36 countries import from FR
</t>
        </r>
      </text>
    </comment>
    <comment ref="B14" authorId="1">
      <text>
        <r>
          <rPr>
            <b/>
            <sz val="8"/>
            <rFont val="Tahoma"/>
            <charset val="134"/>
          </rPr>
          <t>Amit Kanudia:</t>
        </r>
        <r>
          <rPr>
            <sz val="8"/>
            <rFont val="Tahoma"/>
            <charset val="134"/>
          </rPr>
          <t xml:space="preserve">
This source will be disabled when running with TIAM
</t>
        </r>
      </text>
    </comment>
    <comment ref="O14" authorId="1">
      <text>
        <r>
          <rPr>
            <b/>
            <sz val="9"/>
            <rFont val="Tahoma"/>
            <charset val="134"/>
          </rPr>
          <t>Amit Kanudia:</t>
        </r>
        <r>
          <rPr>
            <sz val="9"/>
            <rFont val="Tahoma"/>
            <charset val="134"/>
          </rPr>
          <t xml:space="preserve">
1/14/2012
This will lead to about 1.2Euro/GJ price of ELCNUC
</t>
        </r>
      </text>
    </comment>
  </commentList>
</comments>
</file>

<file path=xl/sharedStrings.xml><?xml version="1.0" encoding="utf-8"?>
<sst xmlns="http://schemas.openxmlformats.org/spreadsheetml/2006/main" count="2644" uniqueCount="623">
  <si>
    <t>*The blue content means it links to base-year data</t>
  </si>
  <si>
    <t>* These numbers need to align with the base-year parameters</t>
  </si>
  <si>
    <t>*Assuming the cost for car investment/car price decrease 10% in 2050 compared with now</t>
  </si>
  <si>
    <t>~FI_T</t>
  </si>
  <si>
    <t>~FI_Process</t>
  </si>
  <si>
    <t>TechName</t>
  </si>
  <si>
    <t>Comm-IN</t>
  </si>
  <si>
    <t>Comm-OUT</t>
  </si>
  <si>
    <t>START</t>
  </si>
  <si>
    <t>EFF</t>
  </si>
  <si>
    <t>AFA</t>
  </si>
  <si>
    <t>ACTFLO~DEMO</t>
  </si>
  <si>
    <t>INVCOST</t>
  </si>
  <si>
    <t>FIXOM</t>
  </si>
  <si>
    <t>INVCOST~2030</t>
  </si>
  <si>
    <t>INVCOST~2050</t>
  </si>
  <si>
    <t>FIXOM~2050</t>
  </si>
  <si>
    <t>CAP2ACT</t>
  </si>
  <si>
    <t>LIFE</t>
  </si>
  <si>
    <t>SHARE-I~LO</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</si>
  <si>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</si>
  <si>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</si>
  <si>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</si>
  <si>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</si>
  <si>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</si>
  <si>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</si>
  <si>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</si>
  <si>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</si>
  <si>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</si>
  <si>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</si>
  <si>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</si>
  <si>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</si>
  <si>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</si>
  <si>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</si>
  <si>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</si>
  <si>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</si>
  <si>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</si>
  <si>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</si>
  <si>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</si>
  <si>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</si>
  <si>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</si>
  <si>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</si>
  <si>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</si>
  <si>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</si>
  <si>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</si>
  <si>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BTkm</t>
  </si>
  <si>
    <t>000_Units</t>
  </si>
  <si>
    <t>DEMO</t>
  </si>
  <si>
    <t>TRA_Tru_MT_GSL1</t>
  </si>
  <si>
    <t>TRA_Tru_HT_DST1</t>
  </si>
  <si>
    <t>TRA_Mot_GSL1</t>
  </si>
  <si>
    <t>TRA_Mot</t>
  </si>
  <si>
    <t>TRA_Bus_SB_DST1</t>
  </si>
  <si>
    <t>TRA_Bus</t>
  </si>
  <si>
    <t>TRA_Bus_SB_GSL1</t>
  </si>
  <si>
    <t>BPkm</t>
  </si>
  <si>
    <t>TRA_Bus_UT_DST1</t>
  </si>
  <si>
    <t>TRA_Bus_UT_GSL1</t>
  </si>
  <si>
    <t>TRA_Bus_IC_DST1</t>
  </si>
  <si>
    <t>TRA_Bus_IC_GSL1</t>
  </si>
  <si>
    <t>TRA_Car_GSL1</t>
  </si>
  <si>
    <t>TRA_Car</t>
  </si>
  <si>
    <t>TRA_Car_DST1</t>
  </si>
  <si>
    <t>TRA_Car_BEV01</t>
  </si>
  <si>
    <t>TRAELC</t>
  </si>
  <si>
    <t>*https://motorandwheels.com/how-long-do-teslas-last-miles-years/</t>
  </si>
  <si>
    <t>TRA_Car_PHEV01</t>
  </si>
  <si>
    <t>TRA_Car_HEV01</t>
  </si>
  <si>
    <t>TRA_Tru_BEV01</t>
  </si>
  <si>
    <t>TRA_Tru_PHEV01</t>
  </si>
  <si>
    <t>TRA_Tru_HEV01</t>
  </si>
  <si>
    <t>*we select model3 38000*1.35 as the tesla manufacture cost, representing all EV-Car costs, from https://www.digitaltrends.com/cars/tesla-model-3-38000/#:~:text=A%20cost%20issue%20was%20also%20raised%20%E2%80%94%20Musk,aimed%20sale%20price%20of%20the%20car%20at%20%2435%2C000.</t>
  </si>
  <si>
    <t>*assuming EV-truck cost 51.3/21.75 times of conventional truck</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</si>
  <si>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</si>
  <si>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</si>
  <si>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FI_T</t>
  </si>
  <si>
    <t>FI_Process</t>
  </si>
  <si>
    <t>TRA_Avi_Frt_GSL00</t>
  </si>
  <si>
    <t>TAvi_Frt_GSL</t>
  </si>
  <si>
    <t>TRA_Avi_Frt_TURBOFUEL00</t>
  </si>
  <si>
    <t>TRATURBOFUEL</t>
  </si>
  <si>
    <t>TAvi_Frt_TURBOFUEL</t>
  </si>
  <si>
    <t>TRA_Avi_Pas_GSL00</t>
  </si>
  <si>
    <t>TAvi_Pas_GSL</t>
  </si>
  <si>
    <t>BTkm-yr</t>
  </si>
  <si>
    <t>TRA_Avi_Pas_TURBOFUEL00</t>
  </si>
  <si>
    <t>TAvi_Pas_TURBOFUEL</t>
  </si>
  <si>
    <t>TRA_Nav</t>
  </si>
  <si>
    <t>TNav</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</si>
  <si>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</si>
  <si>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</si>
  <si>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</si>
  <si>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</si>
  <si>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</si>
  <si>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</si>
  <si>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</si>
  <si>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</si>
  <si>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</si>
  <si>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</si>
  <si>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</si>
  <si>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</si>
  <si>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</si>
  <si>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</si>
  <si>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*we have no access to provincial electric bus and mot data, so we create a new-tech list for them, referring to other data source</t>
  </si>
  <si>
    <t>*The Canadian and Quebec governments have teamed up to buy 1,229 electric buses at a cost of $2.1 billion. By referring to https://www.cbc.ca/news/canada/montreal/nova-bus-quebec-canada-electric-buses-1.6836326</t>
  </si>
  <si>
    <t>TRA_Bus_BEV01</t>
  </si>
  <si>
    <t>TRA_Bus_PHEV01</t>
  </si>
  <si>
    <t>TRA_Bus_HEV01</t>
  </si>
  <si>
    <t>TRA_Mot_ELC1</t>
  </si>
  <si>
    <t>BVkm</t>
  </si>
  <si>
    <t>000Veh</t>
  </si>
  <si>
    <t>*AFA is the average of all regions</t>
  </si>
  <si>
    <t>*INV and fixom refers to the Demo9</t>
  </si>
  <si>
    <t>Share-I~UP</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</si>
  <si>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</si>
  <si>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</si>
  <si>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</si>
  <si>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</si>
  <si>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</si>
  <si>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</si>
  <si>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</si>
  <si>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</si>
  <si>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</si>
  <si>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</si>
  <si>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</si>
  <si>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</si>
  <si>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</si>
  <si>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</si>
  <si>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</si>
  <si>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RSDHET</t>
  </si>
  <si>
    <t>R_ES-SH-SD_COAPRO1</t>
  </si>
  <si>
    <t>RSDCOAPRO</t>
  </si>
  <si>
    <t>R_ES-SH-SD_WOD1</t>
  </si>
  <si>
    <t>RSDWOD</t>
  </si>
  <si>
    <t>R_ES-SH-SD_WOD_ELC1</t>
  </si>
  <si>
    <t>R_ES-SH-SD_WOD_OIL1</t>
  </si>
  <si>
    <t>R_ES-SH-SD_GAS_ELC1</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</si>
  <si>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</si>
  <si>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</si>
  <si>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</si>
  <si>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</si>
  <si>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</si>
  <si>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</si>
  <si>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</si>
  <si>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</si>
  <si>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</si>
  <si>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</si>
  <si>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</si>
  <si>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</si>
  <si>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</si>
  <si>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</si>
  <si>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</si>
  <si>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</si>
  <si>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</si>
  <si>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</si>
  <si>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</si>
  <si>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</si>
  <si>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</si>
  <si>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</si>
  <si>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</si>
  <si>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</si>
  <si>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</si>
  <si>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</si>
  <si>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</si>
  <si>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</si>
  <si>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</si>
  <si>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</si>
  <si>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</si>
  <si>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</si>
  <si>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</si>
  <si>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</si>
  <si>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</si>
  <si>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</si>
  <si>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</si>
  <si>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</si>
  <si>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</si>
  <si>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</si>
  <si>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</si>
  <si>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</si>
  <si>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</si>
  <si>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</si>
  <si>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</si>
  <si>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</si>
  <si>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R_ES-SC-SD_ELC1_ROOM_CENTRAL</t>
  </si>
  <si>
    <t>R_ES-SD-SpCool</t>
  </si>
  <si>
    <t>R_ES-SC-SA_ELC1_ROOM_CENTRAL</t>
  </si>
  <si>
    <t>R_ES-SA-SpCool</t>
  </si>
  <si>
    <t>R_ES-SC-AP_ELC1_ROOM_CENTRAL</t>
  </si>
  <si>
    <t>R_ES-AP-SpCool</t>
  </si>
  <si>
    <t>R_ES-SC-MOB_ELC1_ROOM_CENTRAL</t>
  </si>
  <si>
    <t>R_ES-MOB-SpCool</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</si>
  <si>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</si>
  <si>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</si>
  <si>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</si>
  <si>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</si>
  <si>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</si>
  <si>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</si>
  <si>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</si>
  <si>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</si>
  <si>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</si>
  <si>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</si>
  <si>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</si>
  <si>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</si>
  <si>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</si>
  <si>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</si>
  <si>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</si>
  <si>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</si>
  <si>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</si>
  <si>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</si>
  <si>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</si>
  <si>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</si>
  <si>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</si>
  <si>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</si>
  <si>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</si>
  <si>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</si>
  <si>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</si>
  <si>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</si>
  <si>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</si>
  <si>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</si>
  <si>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</si>
  <si>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</si>
  <si>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</si>
  <si>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</si>
  <si>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</si>
  <si>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</si>
  <si>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</si>
  <si>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</si>
  <si>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</si>
  <si>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</si>
  <si>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</si>
  <si>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</si>
  <si>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</si>
  <si>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</si>
  <si>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</si>
  <si>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</si>
  <si>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</si>
  <si>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</si>
  <si>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</si>
  <si>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</si>
  <si>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</si>
  <si>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</si>
  <si>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</si>
  <si>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</si>
  <si>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</si>
  <si>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</si>
  <si>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</si>
  <si>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</si>
  <si>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</si>
  <si>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</si>
  <si>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</si>
  <si>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</si>
  <si>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</si>
  <si>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</si>
  <si>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</si>
  <si>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</si>
  <si>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</si>
  <si>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</si>
  <si>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</si>
  <si>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</si>
  <si>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</si>
  <si>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</si>
  <si>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</si>
  <si>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</si>
  <si>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</si>
  <si>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</si>
  <si>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</si>
  <si>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</si>
  <si>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</si>
  <si>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</si>
  <si>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</si>
  <si>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</si>
  <si>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</si>
  <si>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</si>
  <si>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</si>
  <si>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</si>
  <si>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</si>
  <si>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</si>
  <si>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</si>
  <si>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</si>
  <si>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</si>
  <si>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</si>
  <si>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PJa</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</si>
  <si>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</si>
  <si>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</si>
  <si>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</si>
  <si>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</si>
  <si>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</si>
  <si>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</si>
  <si>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</si>
  <si>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</si>
  <si>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</si>
  <si>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</si>
  <si>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</si>
  <si>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</si>
  <si>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</si>
  <si>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</si>
  <si>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</si>
  <si>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</si>
  <si>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</si>
  <si>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</si>
  <si>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</si>
  <si>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</si>
  <si>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</si>
  <si>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</si>
  <si>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</si>
  <si>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</si>
  <si>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</si>
  <si>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</si>
  <si>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</si>
  <si>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</si>
  <si>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</si>
  <si>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</si>
  <si>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</si>
  <si>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</si>
  <si>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</si>
  <si>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</si>
  <si>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</si>
  <si>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</si>
  <si>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</si>
  <si>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</si>
  <si>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</si>
  <si>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</si>
  <si>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</si>
  <si>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</si>
  <si>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</si>
  <si>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</si>
  <si>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</si>
  <si>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</si>
  <si>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</si>
  <si>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</si>
  <si>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</si>
  <si>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</si>
  <si>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</si>
  <si>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</si>
  <si>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</si>
  <si>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</si>
  <si>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</si>
  <si>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</si>
  <si>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</si>
  <si>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</si>
  <si>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</si>
  <si>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</si>
  <si>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</si>
  <si>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</si>
  <si>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</si>
  <si>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</si>
  <si>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</si>
  <si>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</si>
  <si>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</si>
  <si>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</si>
  <si>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</si>
  <si>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</si>
  <si>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</si>
  <si>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</si>
  <si>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</si>
  <si>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WST-WaterHeat_GAS1</t>
  </si>
  <si>
    <t>WST-WaterHeat_LFO1</t>
  </si>
  <si>
    <t>WST-WaterHeat_HFO1</t>
  </si>
  <si>
    <t>WST-WaterHeat_STE1</t>
  </si>
  <si>
    <t>WST-WaterHeat_COA1</t>
  </si>
  <si>
    <t>RTS-WaterHeat_ELE1</t>
  </si>
  <si>
    <t>RTS-WaterHeat</t>
  </si>
  <si>
    <t>RTS-WaterHeat_GAS1</t>
  </si>
  <si>
    <t>RTS-WaterHeat_LFO1</t>
  </si>
  <si>
    <t>RTS-WaterHeat_HFO1</t>
  </si>
  <si>
    <t>RTS-WaterHeat_STE1</t>
  </si>
  <si>
    <t>RTS-WaterHeat_COA1</t>
  </si>
  <si>
    <t>TWS-WaterHeat_ELE1</t>
  </si>
  <si>
    <t>TWS-WaterHeat</t>
  </si>
  <si>
    <t>TWS-WaterHeat_GAS1</t>
  </si>
  <si>
    <t>TWS-WaterHeat_LFO1</t>
  </si>
  <si>
    <t>TWS-WaterHeat_HFO1</t>
  </si>
  <si>
    <t>TWS-WaterHeat_STE1</t>
  </si>
  <si>
    <t>TWS-WaterHeat_COA1</t>
  </si>
  <si>
    <t>ICS-WaterHeat_ELE1</t>
  </si>
  <si>
    <t>ICS-WaterHeat</t>
  </si>
  <si>
    <t>ICS-WaterHeat_GAS1</t>
  </si>
  <si>
    <t>ICS-WaterHeat_LFO1</t>
  </si>
  <si>
    <t>ICS-WaterHeat_HFO1</t>
  </si>
  <si>
    <t>ICS-WaterHeat_STE1</t>
  </si>
  <si>
    <t>ICS-WaterHeat_COA1</t>
  </si>
  <si>
    <t>OS-WaterHeat_ELE1</t>
  </si>
  <si>
    <t>OS-WaterHeat</t>
  </si>
  <si>
    <t>OS-WaterHeat_GAS1</t>
  </si>
  <si>
    <t>OS-WaterHeat_LFO1</t>
  </si>
  <si>
    <t>OS-WaterHeat_HFO1</t>
  </si>
  <si>
    <t>OS-WaterHeat_STE1</t>
  </si>
  <si>
    <t>OS-WaterHeat_COA1</t>
  </si>
  <si>
    <t>EDU-WaterHeat_ELE1</t>
  </si>
  <si>
    <t>EDU-WaterHeat</t>
  </si>
  <si>
    <t>EDU-WaterHeat_GAS1</t>
  </si>
  <si>
    <t>EDU-WaterHeat_LFO1</t>
  </si>
  <si>
    <t>EDU-WaterHeat_HFO1</t>
  </si>
  <si>
    <t>EDU-WaterHeat_STE1</t>
  </si>
  <si>
    <t>EDU-WaterHeat_COA1</t>
  </si>
  <si>
    <t>HSS-WaterHeat_ELE1</t>
  </si>
  <si>
    <t>HSS-WaterHeat</t>
  </si>
  <si>
    <t>HSS-WaterHeat_GAS1</t>
  </si>
  <si>
    <t>HSS-WaterHeat_LFO1</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</si>
  <si>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</si>
  <si>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</si>
  <si>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</si>
  <si>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</si>
  <si>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</si>
  <si>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</si>
  <si>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</si>
  <si>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</si>
  <si>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</si>
  <si>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</si>
  <si>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</si>
  <si>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</si>
  <si>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</si>
  <si>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</si>
  <si>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</si>
  <si>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</si>
  <si>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</si>
  <si>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</si>
  <si>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</si>
  <si>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</si>
  <si>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</si>
  <si>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</si>
  <si>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</si>
  <si>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</si>
  <si>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</si>
  <si>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</si>
  <si>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</si>
  <si>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</si>
  <si>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</si>
  <si>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</si>
  <si>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</si>
  <si>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</si>
  <si>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</si>
  <si>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</si>
  <si>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</si>
  <si>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</si>
  <si>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</si>
  <si>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</si>
  <si>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</si>
  <si>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</si>
  <si>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</si>
  <si>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</si>
  <si>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</si>
  <si>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</si>
  <si>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</si>
  <si>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</si>
  <si>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</si>
  <si>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</si>
  <si>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</si>
  <si>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</si>
  <si>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</si>
  <si>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</si>
  <si>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</si>
  <si>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</si>
  <si>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</si>
  <si>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</si>
  <si>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</si>
  <si>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</si>
  <si>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</si>
  <si>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</si>
  <si>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</si>
  <si>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</si>
  <si>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</si>
  <si>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</si>
  <si>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</si>
  <si>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</si>
  <si>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</si>
  <si>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</si>
  <si>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</si>
  <si>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</si>
  <si>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</si>
  <si>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</si>
  <si>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</si>
  <si>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</si>
  <si>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</si>
  <si>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</si>
  <si>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</si>
  <si>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</si>
  <si>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</si>
  <si>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</si>
  <si>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</si>
  <si>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</si>
  <si>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</si>
  <si>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</si>
  <si>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</si>
  <si>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</si>
  <si>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</si>
  <si>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</si>
  <si>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</si>
  <si>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</si>
  <si>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</si>
  <si>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</si>
  <si>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</si>
  <si>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</si>
  <si>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</si>
  <si>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t>
  </si>
  <si>
    <t>WST-SpCool_GAS1</t>
  </si>
  <si>
    <t>RTS-SpCool_ELE1</t>
  </si>
  <si>
    <t>RTS-SpCool</t>
  </si>
  <si>
    <t>RTS-SpCool_GAS1</t>
  </si>
  <si>
    <t>TWS-SpCool_ELE1</t>
  </si>
  <si>
    <t>TWS-SpCool</t>
  </si>
  <si>
    <t>TWS-SpCool_GAS1</t>
  </si>
  <si>
    <t>ICS-SpCool_ELE1</t>
  </si>
  <si>
    <t>ICS-SpCool</t>
  </si>
  <si>
    <t>ICS-SpCool_GAS1</t>
  </si>
  <si>
    <t>OS-SpCool_ELE1</t>
  </si>
  <si>
    <t>OS-SpCool</t>
  </si>
  <si>
    <t>OS-SpCool_GAS1</t>
  </si>
  <si>
    <t>EDU-SpCool_ELE1</t>
  </si>
  <si>
    <t>EDU-SpCool</t>
  </si>
  <si>
    <t>EDU-SpCool_GAS1</t>
  </si>
  <si>
    <t>HSS-SpCool_ELE1</t>
  </si>
  <si>
    <t>HSS-SpCool</t>
  </si>
  <si>
    <t>HSS-SpCool_GAS1</t>
  </si>
  <si>
    <t>ART-SpCool_ELE1</t>
  </si>
  <si>
    <t>ART-SpCool</t>
  </si>
  <si>
    <t>ART-SpCool_GAS1</t>
  </si>
  <si>
    <t>AFM-SpCool_ELE1</t>
  </si>
  <si>
    <t>AFM-SpCool</t>
  </si>
  <si>
    <t>AFM-SpCool_GAS1</t>
  </si>
  <si>
    <t>OTH-SpCool_ELE1</t>
  </si>
  <si>
    <t>OTH-SpCool</t>
  </si>
  <si>
    <t>OTH-SpCool_GAS1</t>
  </si>
  <si>
    <t>*FOLLOWING THE VACANT SHEET OF DEMO9 AND EU-TIMES</t>
  </si>
  <si>
    <t>*FOLLOWING THE EU-TIMES</t>
  </si>
  <si>
    <t>Net capacity (latest)</t>
  </si>
  <si>
    <t>Gross capacity (latest)</t>
  </si>
  <si>
    <t>Interpolation rule</t>
  </si>
  <si>
    <t>Expiration date of the license, however it doesn't mean this plant will be decommissioned</t>
  </si>
  <si>
    <t>Year</t>
  </si>
  <si>
    <t>STOCK</t>
  </si>
  <si>
    <t>NCAP_BND~UP</t>
  </si>
  <si>
    <t>NCAP_BND~FX</t>
  </si>
  <si>
    <t>NCAP_BND~FX~0</t>
  </si>
  <si>
    <t>VAROM</t>
  </si>
  <si>
    <t>Life</t>
  </si>
  <si>
    <t>Peak</t>
  </si>
  <si>
    <t>Cap2Act</t>
  </si>
  <si>
    <t>ACTBND</t>
  </si>
  <si>
    <t>*Link source for stocks</t>
  </si>
  <si>
    <t>*Comment row</t>
  </si>
  <si>
    <t>CAD/kW</t>
  </si>
  <si>
    <t>MCAD/PJ~CAD/GJ (the EU-TIMES)</t>
  </si>
  <si>
    <t>Years</t>
  </si>
  <si>
    <t>%</t>
  </si>
  <si>
    <t>PJ/GW</t>
  </si>
  <si>
    <t>ENCAN_BRUCE</t>
  </si>
  <si>
    <t>ELCNUC</t>
  </si>
  <si>
    <t>ELC</t>
  </si>
  <si>
    <t>ON</t>
  </si>
  <si>
    <t>Bruce A and B Nuclear Generating Stations (cnsc-ccsn.gc.ca)</t>
  </si>
  <si>
    <t>ENCAN_Pickering</t>
  </si>
  <si>
    <t>Pickering Nuclear Generating Station (cnsc-ccsn.gc.ca)</t>
  </si>
  <si>
    <t>ENCAN_Clarington</t>
  </si>
  <si>
    <t>ENCAN_PLNGS</t>
  </si>
  <si>
    <t>AT</t>
  </si>
  <si>
    <t>Point Lepreau Nuclear Generating Station (cnsc-ccsn.gc.ca)</t>
  </si>
  <si>
    <t>*We have not considered the income from nuclear export, and neither for electricity exports</t>
  </si>
  <si>
    <t>Total existing GW</t>
  </si>
  <si>
    <t>Deployed GW/yr</t>
  </si>
  <si>
    <t>Total new GW</t>
  </si>
  <si>
    <t>Years deployment</t>
  </si>
  <si>
    <t>ELE</t>
  </si>
  <si>
    <t>SEASON</t>
  </si>
  <si>
    <t>*The VAROM of nuclear is the average (1.46 CAD/MWh, ~0.41CAD/GJ) of (1) the value from the canadian nuclear facebook 2021 (0.87CAD/MWh), and (2) the NATEM data (2.04CAD/MWh, the second attached pic)</t>
  </si>
  <si>
    <t>*Other parameters referred to the report data of NATEM</t>
  </si>
  <si>
    <t>~TFM_AVA</t>
  </si>
  <si>
    <t>PSET_PN</t>
  </si>
  <si>
    <t>AllRegions</t>
  </si>
  <si>
    <t>AL</t>
  </si>
  <si>
    <t>BC</t>
  </si>
  <si>
    <t>MA</t>
  </si>
  <si>
    <t>SA</t>
  </si>
  <si>
    <t>QU</t>
  </si>
  <si>
    <t>Nuclear Chain inside Canada</t>
  </si>
  <si>
    <t>STOCK~2050</t>
  </si>
  <si>
    <t>DISCRATE</t>
  </si>
  <si>
    <t>COST</t>
  </si>
  <si>
    <t>* Comment row</t>
  </si>
  <si>
    <t>Fraction</t>
  </si>
  <si>
    <t>tUa</t>
  </si>
  <si>
    <t>M€/tU/y</t>
  </si>
  <si>
    <t>M€/tU</t>
  </si>
  <si>
    <t>*All EFF, AFA, and VAROM are sourced from EU-TIMES</t>
  </si>
  <si>
    <t>SREFNUCUO3</t>
  </si>
  <si>
    <t>Refining</t>
  </si>
  <si>
    <t>SCONNUCUO2</t>
  </si>
  <si>
    <t xml:space="preserve">Conversion </t>
  </si>
  <si>
    <t>SCONNUCUF6</t>
  </si>
  <si>
    <t>Conversion to UF6 which will be enriched and exported</t>
  </si>
  <si>
    <t>Approximately 80% of Canada's uranium production was available for export.</t>
  </si>
  <si>
    <t>Uranium and nuclear power facts (canada.ca)</t>
  </si>
  <si>
    <t>SFUELFABR00</t>
  </si>
  <si>
    <t>Fuel fabrication</t>
  </si>
  <si>
    <t>ELCNUC100</t>
  </si>
  <si>
    <t>Fuel Tech</t>
  </si>
  <si>
    <t>IMPELCNUCR</t>
  </si>
  <si>
    <t>Import of nuclear fuel from ROW</t>
  </si>
  <si>
    <t>IMPNUCU308</t>
  </si>
  <si>
    <t>Import of Uranium 308 from ROW</t>
  </si>
  <si>
    <t>PRE</t>
  </si>
  <si>
    <t>tU</t>
  </si>
  <si>
    <t>IMP</t>
  </si>
  <si>
    <t>~FI_Comm</t>
  </si>
  <si>
    <t>Csets</t>
  </si>
  <si>
    <t>CommName</t>
  </si>
  <si>
    <t>CommDesc</t>
  </si>
  <si>
    <t>Unit</t>
  </si>
  <si>
    <t>LimType</t>
  </si>
  <si>
    <t>CTSLvl</t>
  </si>
  <si>
    <t>PeakTS</t>
  </si>
  <si>
    <t>Ctype</t>
  </si>
  <si>
    <t>MAT</t>
  </si>
  <si>
    <t>NUCU308</t>
  </si>
  <si>
    <t>Nuclear material U308</t>
  </si>
  <si>
    <t>NUCREFUO3</t>
  </si>
  <si>
    <t>Nuclear refined: UO3</t>
  </si>
  <si>
    <t>NUCUO2</t>
  </si>
  <si>
    <t>Nuclear conversion: UO2</t>
  </si>
  <si>
    <t>NUCUF6</t>
  </si>
  <si>
    <t>Nuclear Conversion: UF6 which will be enriched and exported</t>
  </si>
  <si>
    <t>NUCFF</t>
  </si>
  <si>
    <t>Nuclear fuel fabrication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</si>
</sst>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_);[Red]\(0\)"/>
    <numFmt numFmtId="200" formatCode="0.000"/>
    <numFmt numFmtId="201" formatCode="0.0"/>
  </numFmts>
  <fonts count="133">
    <font>
      <sz val="11"/>
      <color theme="1"/>
      <name val="Calibri"/>
      <charset val="134"/>
      <scheme val="minor"/>
    </font>
    <font>
      <sz val="10"/>
      <name val="Arial"/>
      <charset val="134"/>
    </font>
    <font>
      <b/>
      <sz val="10"/>
      <color indexed="12"/>
      <name val="Arial"/>
      <charset val="134"/>
    </font>
    <font>
      <b/>
      <sz val="10"/>
      <name val="Arial"/>
      <charset val="134"/>
    </font>
    <font>
      <b/>
      <sz val="11"/>
      <name val="Calibri"/>
      <charset val="134"/>
      <scheme val="minor"/>
    </font>
    <font>
      <b/>
      <sz val="11"/>
      <color theme="1"/>
      <name val="Calibri"/>
      <charset val="134"/>
      <scheme val="minor"/>
    </font>
    <font>
      <sz val="12"/>
      <color rgb="FF333333"/>
      <name val="Arial"/>
      <charset val="134"/>
    </font>
    <font>
      <sz val="12"/>
      <color indexed="9"/>
      <name val="Arial"/>
      <charset val="134"/>
    </font>
    <font>
      <sz val="15"/>
      <color rgb="FF333333"/>
      <name val="Arial"/>
      <charset val="134"/>
    </font>
    <font>
      <b/>
      <sz val="10"/>
      <color indexed="17"/>
      <name val="Arial"/>
      <charset val="134"/>
    </font>
    <font>
      <b/>
      <sz val="10"/>
      <color indexed="9"/>
      <name val="Arial"/>
      <charset val="134"/>
    </font>
    <font>
      <b/>
      <sz val="10"/>
      <color indexed="10"/>
      <name val="Arial"/>
      <charset val="134"/>
    </font>
    <font>
      <sz val="10"/>
      <color indexed="10"/>
      <name val="Arial"/>
      <charset val="134"/>
    </font>
    <font>
      <sz val="10"/>
      <color indexed="8"/>
      <name val="Arial"/>
      <charset val="134"/>
    </font>
    <font>
      <sz val="14"/>
      <name val="Arial"/>
      <charset val="134"/>
    </font>
    <font>
      <sz val="16"/>
      <name val="Arial"/>
      <charset val="134"/>
    </font>
    <font>
      <i/>
      <sz val="10"/>
      <name val="Arial"/>
      <charset val="134"/>
    </font>
    <font>
      <sz val="11"/>
      <color rgb="FFFF0000"/>
      <name val="Calibri"/>
      <charset val="134"/>
      <scheme val="minor"/>
    </font>
    <font>
      <b/>
      <sz val="10"/>
      <color rgb="FFFF0000"/>
      <name val="Arial"/>
      <charset val="134"/>
    </font>
    <font>
      <sz val="11"/>
      <color theme="0"/>
      <name val="Calibri"/>
      <charset val="134"/>
      <scheme val="minor"/>
    </font>
    <font>
      <sz val="10"/>
      <color rgb="FFFF0000"/>
      <name val="Arial"/>
      <charset val="134"/>
    </font>
    <font>
      <b/>
      <sz val="11"/>
      <color theme="8"/>
      <name val="Calibri"/>
      <charset val="134"/>
      <scheme val="minor"/>
    </font>
    <font>
      <b/>
      <sz val="11"/>
      <color rgb="FFFF0000"/>
      <name val="Calibri"/>
      <charset val="134"/>
      <scheme val="minor"/>
    </font>
    <font>
      <sz val="11"/>
      <color theme="8"/>
      <name val="Calibri"/>
      <charset val="134"/>
      <scheme val="minor"/>
    </font>
    <font>
      <sz val="10"/>
      <color theme="1"/>
      <name val="Arial"/>
      <charset val="134"/>
    </font>
    <font>
      <sz val="16"/>
      <color rgb="FFFF0000"/>
      <name val="Calibri"/>
      <charset val="134"/>
      <scheme val="minor"/>
    </font>
    <font>
      <sz val="8"/>
      <color theme="1"/>
      <name val="Arial"/>
      <charset val="134"/>
    </font>
    <font>
      <b/>
      <sz val="10"/>
      <color theme="8"/>
      <name val="Arial"/>
      <charset val="134"/>
    </font>
    <font>
      <sz val="12"/>
      <color rgb="FFFF000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sz val="8"/>
      <name val="Tahoma"/>
      <charset val="134"/>
    </font>
    <font>
      <b/>
      <sz val="8"/>
      <name val="Tahoma"/>
      <charset val="134"/>
    </font>
    <font>
      <b/>
      <sz val="9"/>
      <name val="Tahoma"/>
      <charset val="134"/>
    </font>
    <font>
      <sz val="9"/>
      <name val="Tahoma"/>
      <charset val="134"/>
    </font>
  </fonts>
  <fills count="86">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theme="0"/>
        <bgColor indexed="64"/>
      </patternFill>
    </fill>
    <fill>
      <patternFill patternType="solid">
        <fgColor theme="4" tint="0.799890133365886"/>
        <bgColor indexed="64"/>
      </patternFill>
    </fill>
    <fill>
      <patternFill patternType="solid">
        <fgColor rgb="FF92D050"/>
        <bgColor indexed="64"/>
      </patternFill>
    </fill>
    <fill>
      <patternFill patternType="solid">
        <fgColor theme="9"/>
        <bgColor indexed="64"/>
      </patternFill>
    </fill>
    <fill>
      <patternFill patternType="solid">
        <fgColor theme="0" tint="-0.249977111117893"/>
        <bgColor indexed="64"/>
      </patternFill>
    </fill>
    <fill>
      <patternFill patternType="solid">
        <fgColor indexed="12"/>
        <bgColor indexed="64"/>
      </patternFill>
    </fill>
    <fill>
      <patternFill patternType="solid">
        <fgColor theme="4" tint="0.799951170384838"/>
        <bgColor indexed="64"/>
      </patternFill>
    </fill>
    <fill>
      <patternFill patternType="solid">
        <fgColor rgb="FFFF0000"/>
        <bgColor indexed="64"/>
      </patternFill>
    </fill>
    <fill>
      <patternFill patternType="solid">
        <fgColor rgb="FFFFFF00"/>
        <bgColor indexed="64"/>
      </patternFill>
    </fill>
    <fill>
      <patternFill patternType="solid">
        <fgColor theme="9" tint="0.399945066682943"/>
        <bgColor indexed="64"/>
      </patternFill>
    </fill>
    <fill>
      <patternFill patternType="solid">
        <fgColor indexed="62"/>
        <bgColor indexed="64"/>
      </patternFill>
    </fill>
    <fill>
      <patternFill patternType="solid">
        <fgColor indexed="31"/>
        <bgColor indexed="64"/>
      </patternFill>
    </fill>
    <fill>
      <patternFill patternType="solid">
        <fgColor indexed="51"/>
        <bgColor indexed="64"/>
      </patternFill>
    </fill>
    <fill>
      <patternFill patternType="solid">
        <fgColor indexed="41"/>
        <bgColor indexed="64"/>
      </patternFill>
    </fill>
    <fill>
      <patternFill patternType="solid">
        <fgColor rgb="FFFFFFCC"/>
        <bgColor indexed="64"/>
      </patternFill>
    </fill>
    <fill>
      <patternFill patternType="solid">
        <fgColor theme="4"/>
        <bgColor indexed="64"/>
      </patternFill>
    </fill>
    <fill>
      <patternFill patternType="solid">
        <fgColor theme="8" tint="0.799951170384838"/>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4"/>
        <bgColor indexed="64"/>
      </patternFill>
    </fill>
    <fill>
      <patternFill patternType="solid">
        <fgColor indexed="29"/>
        <bgColor indexed="64"/>
      </patternFill>
    </fill>
    <fill>
      <patternFill patternType="solid">
        <fgColor theme="5" tint="0.799951170384838"/>
        <bgColor indexed="64"/>
      </patternFill>
    </fill>
    <fill>
      <patternFill patternType="solid">
        <fgColor indexed="26"/>
        <bgColor indexed="64"/>
      </patternFill>
    </fill>
    <fill>
      <patternFill patternType="solid">
        <fgColor theme="6" tint="0.799951170384838"/>
        <bgColor indexed="64"/>
      </patternFill>
    </fill>
    <fill>
      <patternFill patternType="solid">
        <fgColor theme="7" tint="0.799951170384838"/>
        <bgColor indexed="64"/>
      </patternFill>
    </fill>
    <fill>
      <patternFill patternType="solid">
        <fgColor theme="9" tint="0.799951170384838"/>
        <bgColor indexed="64"/>
      </patternFill>
    </fill>
    <fill>
      <patternFill patternType="solid">
        <fgColor indexed="1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945066682943"/>
        <bgColor indexed="64"/>
      </patternFill>
    </fill>
    <fill>
      <patternFill patternType="solid">
        <fgColor indexed="53"/>
        <bgColor indexed="64"/>
      </patternFill>
    </fill>
    <fill>
      <patternFill patternType="solid">
        <fgColor theme="5" tint="0.399945066682943"/>
        <bgColor indexed="64"/>
      </patternFill>
    </fill>
    <fill>
      <patternFill patternType="solid">
        <fgColor theme="6" tint="0.399945066682943"/>
        <bgColor indexed="64"/>
      </patternFill>
    </fill>
    <fill>
      <patternFill patternType="solid">
        <fgColor theme="7" tint="0.399945066682943"/>
        <bgColor indexed="64"/>
      </patternFill>
    </fill>
    <fill>
      <patternFill patternType="solid">
        <fgColor theme="8" tint="0.399945066682943"/>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6">
    <border>
      <left/>
      <right/>
      <top/>
      <bottom/>
      <diagonal/>
    </border>
    <border>
      <left/>
      <right/>
      <top style="thin">
        <color auto="1"/>
      </top>
      <bottom style="medium">
        <color auto="1"/>
      </bottom>
      <diagonal/>
    </border>
    <border>
      <left style="thin">
        <color auto="1"/>
      </left>
      <right/>
      <top style="thin">
        <color auto="1"/>
      </top>
      <bottom style="medium">
        <color auto="1"/>
      </bottom>
      <diagonal/>
    </border>
    <border>
      <left style="thin">
        <color indexed="8"/>
      </left>
      <right style="thin">
        <color auto="1"/>
      </right>
      <top style="thin">
        <color auto="1"/>
      </top>
      <bottom style="thin">
        <color indexed="8"/>
      </bottom>
      <diagonal/>
    </border>
    <border>
      <left/>
      <right/>
      <top/>
      <bottom style="thin">
        <color auto="1"/>
      </bottom>
      <diagonal/>
    </border>
    <border>
      <left/>
      <right/>
      <top/>
      <bottom style="thin">
        <color indexed="8"/>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indexed="8"/>
      </bottom>
      <diagonal/>
    </border>
    <border>
      <left style="thin">
        <color auto="1"/>
      </left>
      <right/>
      <top style="thin">
        <color auto="1"/>
      </top>
      <bottom style="thin">
        <color auto="1"/>
      </bottom>
      <diagonal/>
    </border>
    <border>
      <left style="thin">
        <color auto="1"/>
      </left>
      <right style="thin">
        <color indexed="8"/>
      </right>
      <top style="thin">
        <color auto="1"/>
      </top>
      <bottom style="thin">
        <color indexed="8"/>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medium">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right/>
      <top style="thin">
        <color indexed="56"/>
      </top>
      <bottom style="double">
        <color indexed="56"/>
      </bottom>
      <diagonal/>
    </border>
  </borders>
  <cellStyleXfs count="8451">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0" fillId="18" borderId="14"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15" applyNumberFormat="0" applyFill="0" applyAlignment="0" applyProtection="0">
      <alignment vertical="center"/>
    </xf>
    <xf numFmtId="0" fontId="35" fillId="0" borderId="15" applyNumberFormat="0" applyFill="0" applyAlignment="0" applyProtection="0">
      <alignment vertical="center"/>
    </xf>
    <xf numFmtId="0" fontId="36" fillId="0" borderId="16" applyNumberFormat="0" applyFill="0" applyAlignment="0" applyProtection="0">
      <alignment vertical="center"/>
    </xf>
    <xf numFmtId="0" fontId="36" fillId="0" borderId="0" applyNumberFormat="0" applyFill="0" applyBorder="0" applyAlignment="0" applyProtection="0">
      <alignment vertical="center"/>
    </xf>
    <xf numFmtId="0" fontId="37" fillId="21" borderId="17" applyNumberFormat="0" applyAlignment="0" applyProtection="0">
      <alignment vertical="center"/>
    </xf>
    <xf numFmtId="0" fontId="38" fillId="22" borderId="18" applyNumberFormat="0" applyAlignment="0" applyProtection="0">
      <alignment vertical="center"/>
    </xf>
    <xf numFmtId="0" fontId="39" fillId="22" borderId="17" applyNumberFormat="0" applyAlignment="0" applyProtection="0">
      <alignment vertical="center"/>
    </xf>
    <xf numFmtId="0" fontId="40" fillId="23" borderId="19" applyNumberFormat="0" applyAlignment="0" applyProtection="0">
      <alignment vertical="center"/>
    </xf>
    <xf numFmtId="0" fontId="41" fillId="0" borderId="20" applyNumberFormat="0" applyFill="0" applyAlignment="0" applyProtection="0">
      <alignment vertical="center"/>
    </xf>
    <xf numFmtId="0" fontId="42" fillId="0" borderId="21" applyNumberFormat="0" applyFill="0" applyAlignment="0" applyProtection="0">
      <alignment vertical="center"/>
    </xf>
    <xf numFmtId="0" fontId="43" fillId="24" borderId="0" applyNumberFormat="0" applyBorder="0" applyAlignment="0" applyProtection="0">
      <alignment vertical="center"/>
    </xf>
    <xf numFmtId="0" fontId="44" fillId="25" borderId="0" applyNumberFormat="0" applyBorder="0" applyAlignment="0" applyProtection="0">
      <alignment vertical="center"/>
    </xf>
    <xf numFmtId="0" fontId="45" fillId="26" borderId="0" applyNumberFormat="0" applyBorder="0" applyAlignment="0" applyProtection="0">
      <alignment vertical="center"/>
    </xf>
    <xf numFmtId="0" fontId="19" fillId="19" borderId="0" applyNumberFormat="0" applyBorder="0" applyAlignment="0" applyProtection="0"/>
    <xf numFmtId="0" fontId="46" fillId="27" borderId="0" applyNumberFormat="0" applyBorder="0" applyAlignment="0" applyProtection="0">
      <alignment vertical="center"/>
    </xf>
    <xf numFmtId="0" fontId="46"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6" fillId="31" borderId="0" applyNumberFormat="0" applyBorder="0" applyAlignment="0" applyProtection="0">
      <alignment vertical="center"/>
    </xf>
    <xf numFmtId="0" fontId="46" fillId="32" borderId="0" applyNumberFormat="0" applyBorder="0" applyAlignment="0" applyProtection="0">
      <alignment vertical="center"/>
    </xf>
    <xf numFmtId="0" fontId="47" fillId="33" borderId="0" applyNumberFormat="0" applyBorder="0" applyAlignment="0" applyProtection="0">
      <alignment vertical="center"/>
    </xf>
    <xf numFmtId="0" fontId="47" fillId="34" borderId="0" applyNumberFormat="0" applyBorder="0" applyAlignment="0" applyProtection="0">
      <alignment vertical="center"/>
    </xf>
    <xf numFmtId="0" fontId="46" fillId="35" borderId="0" applyNumberFormat="0" applyBorder="0" applyAlignment="0" applyProtection="0">
      <alignment vertical="center"/>
    </xf>
    <xf numFmtId="0" fontId="46" fillId="36" borderId="0" applyNumberFormat="0" applyBorder="0" applyAlignment="0" applyProtection="0">
      <alignment vertical="center"/>
    </xf>
    <xf numFmtId="0" fontId="47" fillId="37" borderId="0" applyNumberFormat="0" applyBorder="0" applyAlignment="0" applyProtection="0">
      <alignment vertical="center"/>
    </xf>
    <xf numFmtId="0" fontId="47" fillId="38" borderId="0" applyNumberFormat="0" applyBorder="0" applyAlignment="0" applyProtection="0">
      <alignment vertical="center"/>
    </xf>
    <xf numFmtId="0" fontId="46" fillId="39" borderId="0" applyNumberFormat="0" applyBorder="0" applyAlignment="0" applyProtection="0">
      <alignment vertical="center"/>
    </xf>
    <xf numFmtId="0" fontId="46" fillId="40" borderId="0" applyNumberFormat="0" applyBorder="0" applyAlignment="0" applyProtection="0">
      <alignment vertical="center"/>
    </xf>
    <xf numFmtId="0" fontId="47" fillId="41" borderId="0" applyNumberFormat="0" applyBorder="0" applyAlignment="0" applyProtection="0">
      <alignment vertical="center"/>
    </xf>
    <xf numFmtId="0" fontId="47" fillId="42" borderId="0" applyNumberFormat="0" applyBorder="0" applyAlignment="0" applyProtection="0">
      <alignment vertical="center"/>
    </xf>
    <xf numFmtId="0" fontId="0" fillId="20" borderId="0" applyNumberFormat="0" applyBorder="0" applyAlignment="0" applyProtection="0"/>
    <xf numFmtId="0" fontId="46" fillId="43" borderId="0" applyNumberFormat="0" applyBorder="0" applyAlignment="0" applyProtection="0">
      <alignment vertical="center"/>
    </xf>
    <xf numFmtId="0" fontId="47" fillId="44" borderId="0" applyNumberFormat="0" applyBorder="0" applyAlignment="0" applyProtection="0">
      <alignment vertical="center"/>
    </xf>
    <xf numFmtId="0" fontId="47" fillId="7" borderId="0" applyNumberFormat="0" applyBorder="0" applyAlignment="0" applyProtection="0">
      <alignment vertical="center"/>
    </xf>
    <xf numFmtId="0" fontId="46" fillId="45" borderId="0" applyNumberFormat="0" applyBorder="0" applyAlignment="0" applyProtection="0">
      <alignment vertical="center"/>
    </xf>
    <xf numFmtId="0" fontId="46" fillId="46" borderId="0" applyNumberFormat="0" applyBorder="0" applyAlignment="0" applyProtection="0">
      <alignment vertical="center"/>
    </xf>
    <xf numFmtId="0" fontId="47" fillId="47" borderId="0" applyNumberFormat="0" applyBorder="0" applyAlignment="0" applyProtection="0">
      <alignment vertical="center"/>
    </xf>
    <xf numFmtId="0" fontId="48" fillId="0" borderId="0" applyNumberFormat="0" applyFill="0" applyBorder="0" applyAlignment="0" applyProtection="0">
      <alignment vertical="center"/>
    </xf>
    <xf numFmtId="0" fontId="49" fillId="15" borderId="0" applyNumberFormat="0" applyBorder="0" applyAlignment="0" applyProtection="0"/>
    <xf numFmtId="0" fontId="49" fillId="48" borderId="0" applyNumberFormat="0" applyBorder="0" applyAlignment="0" applyProtection="0"/>
    <xf numFmtId="0" fontId="49" fillId="49" borderId="0" applyNumberFormat="0" applyBorder="0" applyAlignment="0" applyProtection="0"/>
    <xf numFmtId="0" fontId="49" fillId="50" borderId="0" applyNumberFormat="0" applyBorder="0" applyAlignment="0" applyProtection="0"/>
    <xf numFmtId="0" fontId="49" fillId="51" borderId="0" applyNumberFormat="0" applyBorder="0" applyAlignment="0" applyProtection="0"/>
    <xf numFmtId="0" fontId="49" fillId="3"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52" borderId="0" applyNumberFormat="0" applyBorder="0" applyAlignment="0" applyProtection="0"/>
    <xf numFmtId="0" fontId="50" fillId="15" borderId="0" applyNumberFormat="0" applyBorder="0" applyAlignment="0" applyProtection="0"/>
    <xf numFmtId="0" fontId="50" fillId="52"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52"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0" fillId="10" borderId="0" applyNumberFormat="0" applyBorder="0" applyAlignment="0" applyProtection="0"/>
    <xf numFmtId="0" fontId="50" fillId="15"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52" borderId="0" applyNumberFormat="0" applyBorder="0" applyAlignment="0" applyProtection="0"/>
    <xf numFmtId="0" fontId="0" fillId="10" borderId="0" applyNumberFormat="0" applyBorder="0" applyAlignment="0" applyProtection="0"/>
    <xf numFmtId="0" fontId="50" fillId="52" borderId="0" applyNumberFormat="0" applyBorder="0" applyAlignment="0" applyProtection="0"/>
    <xf numFmtId="0" fontId="50" fillId="15"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15"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53" borderId="0" applyNumberFormat="0" applyBorder="0" applyAlignment="0" applyProtection="0"/>
    <xf numFmtId="0" fontId="50" fillId="48" borderId="0" applyNumberFormat="0" applyBorder="0" applyAlignment="0" applyProtection="0"/>
    <xf numFmtId="0" fontId="50" fillId="53"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53"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0" fillId="54" borderId="0" applyNumberFormat="0" applyBorder="0" applyAlignment="0" applyProtection="0"/>
    <xf numFmtId="0" fontId="50" fillId="48"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53" borderId="0" applyNumberFormat="0" applyBorder="0" applyAlignment="0" applyProtection="0"/>
    <xf numFmtId="0" fontId="0" fillId="54" borderId="0" applyNumberFormat="0" applyBorder="0" applyAlignment="0" applyProtection="0"/>
    <xf numFmtId="0" fontId="50" fillId="53" borderId="0" applyNumberFormat="0" applyBorder="0" applyAlignment="0" applyProtection="0"/>
    <xf numFmtId="0" fontId="50" fillId="48"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48"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55" borderId="0" applyNumberFormat="0" applyBorder="0" applyAlignment="0" applyProtection="0"/>
    <xf numFmtId="0" fontId="50" fillId="49" borderId="0" applyNumberFormat="0" applyBorder="0" applyAlignment="0" applyProtection="0"/>
    <xf numFmtId="0" fontId="50" fillId="55"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55"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0" fillId="56" borderId="0" applyNumberFormat="0" applyBorder="0" applyAlignment="0" applyProtection="0"/>
    <xf numFmtId="0" fontId="50" fillId="49"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55" borderId="0" applyNumberFormat="0" applyBorder="0" applyAlignment="0" applyProtection="0"/>
    <xf numFmtId="0" fontId="0" fillId="56" borderId="0" applyNumberFormat="0" applyBorder="0" applyAlignment="0" applyProtection="0"/>
    <xf numFmtId="0" fontId="50" fillId="55" borderId="0" applyNumberFormat="0" applyBorder="0" applyAlignment="0" applyProtection="0"/>
    <xf numFmtId="0" fontId="50" fillId="49"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49"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3" borderId="0" applyNumberFormat="0" applyBorder="0" applyAlignment="0" applyProtection="0"/>
    <xf numFmtId="0" fontId="50" fillId="50" borderId="0" applyNumberFormat="0" applyBorder="0" applyAlignment="0" applyProtection="0"/>
    <xf numFmtId="0" fontId="50" fillId="3"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3"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0" fillId="57" borderId="0" applyNumberFormat="0" applyBorder="0" applyAlignment="0" applyProtection="0"/>
    <xf numFmtId="0" fontId="50" fillId="50"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3" borderId="0" applyNumberFormat="0" applyBorder="0" applyAlignment="0" applyProtection="0"/>
    <xf numFmtId="0" fontId="0" fillId="57" borderId="0" applyNumberFormat="0" applyBorder="0" applyAlignment="0" applyProtection="0"/>
    <xf numFmtId="0" fontId="50" fillId="3" borderId="0" applyNumberFormat="0" applyBorder="0" applyAlignment="0" applyProtection="0"/>
    <xf numFmtId="0" fontId="50" fillId="50"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50"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0" fillId="20" borderId="0" applyNumberFormat="0" applyBorder="0" applyAlignment="0" applyProtection="0"/>
    <xf numFmtId="0" fontId="50" fillId="51" borderId="0" applyNumberFormat="0" applyBorder="0" applyAlignment="0" applyProtection="0"/>
    <xf numFmtId="0" fontId="0" fillId="20"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0" fillId="20"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55" borderId="0" applyNumberFormat="0" applyBorder="0" applyAlignment="0" applyProtection="0"/>
    <xf numFmtId="0" fontId="50" fillId="3" borderId="0" applyNumberFormat="0" applyBorder="0" applyAlignment="0" applyProtection="0"/>
    <xf numFmtId="0" fontId="50" fillId="55"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55"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0" fillId="58" borderId="0" applyNumberFormat="0" applyBorder="0" applyAlignment="0" applyProtection="0"/>
    <xf numFmtId="0" fontId="0" fillId="58" borderId="0" applyNumberFormat="0" applyBorder="0" applyAlignment="0" applyProtection="0"/>
    <xf numFmtId="0" fontId="0" fillId="58" borderId="0" applyNumberFormat="0" applyBorder="0" applyAlignment="0" applyProtection="0"/>
    <xf numFmtId="0" fontId="50" fillId="3"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55" borderId="0" applyNumberFormat="0" applyBorder="0" applyAlignment="0" applyProtection="0"/>
    <xf numFmtId="0" fontId="0" fillId="58" borderId="0" applyNumberFormat="0" applyBorder="0" applyAlignment="0" applyProtection="0"/>
    <xf numFmtId="0" fontId="50" fillId="55" borderId="0" applyNumberFormat="0" applyBorder="0" applyAlignment="0" applyProtection="0"/>
    <xf numFmtId="0" fontId="50" fillId="3"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3"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15" borderId="0" applyNumberFormat="0" applyBorder="0" applyAlignment="0" applyProtection="0"/>
    <xf numFmtId="0" fontId="50" fillId="48" borderId="0" applyNumberFormat="0" applyBorder="0" applyAlignment="0" applyProtection="0"/>
    <xf numFmtId="0" fontId="50" fillId="49" borderId="0" applyNumberFormat="0" applyBorder="0" applyAlignment="0" applyProtection="0"/>
    <xf numFmtId="0" fontId="50" fillId="50" borderId="0" applyNumberFormat="0" applyBorder="0" applyAlignment="0" applyProtection="0"/>
    <xf numFmtId="0" fontId="50" fillId="51" borderId="0" applyNumberFormat="0" applyBorder="0" applyAlignment="0" applyProtection="0"/>
    <xf numFmtId="0" fontId="50" fillId="3" borderId="0" applyNumberFormat="0" applyBorder="0" applyAlignment="0" applyProtection="0"/>
    <xf numFmtId="49" fontId="51" fillId="0" borderId="12" applyNumberFormat="0" applyFont="0" applyFill="0" applyBorder="0" applyProtection="0">
      <alignment horizontal="left" vertical="center" indent="2"/>
    </xf>
    <xf numFmtId="0" fontId="49" fillId="52" borderId="0" applyNumberFormat="0" applyBorder="0" applyAlignment="0" applyProtection="0"/>
    <xf numFmtId="0" fontId="49" fillId="53" borderId="0" applyNumberFormat="0" applyBorder="0" applyAlignment="0" applyProtection="0"/>
    <xf numFmtId="0" fontId="49" fillId="59" borderId="0" applyNumberFormat="0" applyBorder="0" applyAlignment="0" applyProtection="0"/>
    <xf numFmtId="0" fontId="49" fillId="50" borderId="0" applyNumberFormat="0" applyBorder="0" applyAlignment="0" applyProtection="0"/>
    <xf numFmtId="0" fontId="49" fillId="52" borderId="0" applyNumberFormat="0" applyBorder="0" applyAlignment="0" applyProtection="0"/>
    <xf numFmtId="0" fontId="49" fillId="16"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1" borderId="0" applyNumberFormat="0" applyBorder="0" applyAlignment="0" applyProtection="0"/>
    <xf numFmtId="0" fontId="50" fillId="52" borderId="0" applyNumberFormat="0" applyBorder="0" applyAlignment="0" applyProtection="0"/>
    <xf numFmtId="0" fontId="50" fillId="51"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1"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0" fillId="28" borderId="0" applyNumberFormat="0" applyBorder="0" applyAlignment="0" applyProtection="0"/>
    <xf numFmtId="0" fontId="50" fillId="52"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1" borderId="0" applyNumberFormat="0" applyBorder="0" applyAlignment="0" applyProtection="0"/>
    <xf numFmtId="0" fontId="0" fillId="28" borderId="0" applyNumberFormat="0" applyBorder="0" applyAlignment="0" applyProtection="0"/>
    <xf numFmtId="0" fontId="50" fillId="51" borderId="0" applyNumberFormat="0" applyBorder="0" applyAlignment="0" applyProtection="0"/>
    <xf numFmtId="0" fontId="50" fillId="52"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2"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0" fillId="32" borderId="0" applyNumberFormat="0" applyBorder="0" applyAlignment="0" applyProtection="0"/>
    <xf numFmtId="0" fontId="50" fillId="53" borderId="0" applyNumberFormat="0" applyBorder="0" applyAlignment="0" applyProtection="0"/>
    <xf numFmtId="0" fontId="0" fillId="32"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0" fillId="32" borderId="0" applyNumberFormat="0" applyBorder="0" applyAlignment="0" applyProtection="0"/>
    <xf numFmtId="0" fontId="50" fillId="53" borderId="0" applyNumberFormat="0" applyBorder="0" applyAlignment="0" applyProtection="0"/>
    <xf numFmtId="0" fontId="0" fillId="32"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2" borderId="0" applyNumberFormat="0" applyBorder="0" applyAlignment="0" applyProtection="0"/>
    <xf numFmtId="0" fontId="50" fillId="2" borderId="0" applyNumberFormat="0" applyBorder="0" applyAlignment="0" applyProtection="0"/>
    <xf numFmtId="0" fontId="50" fillId="2" borderId="0" applyNumberFormat="0" applyBorder="0" applyAlignment="0" applyProtection="0"/>
    <xf numFmtId="0" fontId="50" fillId="2" borderId="0" applyNumberFormat="0" applyBorder="0" applyAlignment="0" applyProtection="0"/>
    <xf numFmtId="0" fontId="50" fillId="2" borderId="0" applyNumberFormat="0" applyBorder="0" applyAlignment="0" applyProtection="0"/>
    <xf numFmtId="0" fontId="50" fillId="2" borderId="0" applyNumberFormat="0" applyBorder="0" applyAlignment="0" applyProtection="0"/>
    <xf numFmtId="0" fontId="50" fillId="2" borderId="0" applyNumberFormat="0" applyBorder="0" applyAlignment="0" applyProtection="0"/>
    <xf numFmtId="0" fontId="50" fillId="2" borderId="0" applyNumberFormat="0" applyBorder="0" applyAlignment="0" applyProtection="0"/>
    <xf numFmtId="0" fontId="50" fillId="2" borderId="0" applyNumberFormat="0" applyBorder="0" applyAlignment="0" applyProtection="0"/>
    <xf numFmtId="0" fontId="50" fillId="2" borderId="0" applyNumberFormat="0" applyBorder="0" applyAlignment="0" applyProtection="0"/>
    <xf numFmtId="0" fontId="50" fillId="2" borderId="0" applyNumberFormat="0" applyBorder="0" applyAlignment="0" applyProtection="0"/>
    <xf numFmtId="0" fontId="50" fillId="2" borderId="0" applyNumberFormat="0" applyBorder="0" applyAlignment="0" applyProtection="0"/>
    <xf numFmtId="0" fontId="50" fillId="2" borderId="0" applyNumberFormat="0" applyBorder="0" applyAlignment="0" applyProtection="0"/>
    <xf numFmtId="0" fontId="50" fillId="2"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2" borderId="0" applyNumberFormat="0" applyBorder="0" applyAlignment="0" applyProtection="0"/>
    <xf numFmtId="0" fontId="50" fillId="59" borderId="0" applyNumberFormat="0" applyBorder="0" applyAlignment="0" applyProtection="0"/>
    <xf numFmtId="0" fontId="50" fillId="2"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2" borderId="0" applyNumberFormat="0" applyBorder="0" applyAlignment="0" applyProtection="0"/>
    <xf numFmtId="0" fontId="50" fillId="2"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2"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0" fillId="36" borderId="0" applyNumberFormat="0" applyBorder="0" applyAlignment="0" applyProtection="0"/>
    <xf numFmtId="0" fontId="50" fillId="59" borderId="0" applyNumberFormat="0" applyBorder="0" applyAlignment="0" applyProtection="0"/>
    <xf numFmtId="0" fontId="50" fillId="2" borderId="0" applyNumberFormat="0" applyBorder="0" applyAlignment="0" applyProtection="0"/>
    <xf numFmtId="0" fontId="50" fillId="2"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2" borderId="0" applyNumberFormat="0" applyBorder="0" applyAlignment="0" applyProtection="0"/>
    <xf numFmtId="0" fontId="0" fillId="36" borderId="0" applyNumberFormat="0" applyBorder="0" applyAlignment="0" applyProtection="0"/>
    <xf numFmtId="0" fontId="50" fillId="2" borderId="0" applyNumberFormat="0" applyBorder="0" applyAlignment="0" applyProtection="0"/>
    <xf numFmtId="0" fontId="50" fillId="59" borderId="0" applyNumberFormat="0" applyBorder="0" applyAlignment="0" applyProtection="0"/>
    <xf numFmtId="0" fontId="50" fillId="2" borderId="0" applyNumberFormat="0" applyBorder="0" applyAlignment="0" applyProtection="0"/>
    <xf numFmtId="0" fontId="50" fillId="2" borderId="0" applyNumberFormat="0" applyBorder="0" applyAlignment="0" applyProtection="0"/>
    <xf numFmtId="0" fontId="50" fillId="2" borderId="0" applyNumberFormat="0" applyBorder="0" applyAlignment="0" applyProtection="0"/>
    <xf numFmtId="0" fontId="50" fillId="59" borderId="0" applyNumberFormat="0" applyBorder="0" applyAlignment="0" applyProtection="0"/>
    <xf numFmtId="0" fontId="50" fillId="2" borderId="0" applyNumberFormat="0" applyBorder="0" applyAlignment="0" applyProtection="0"/>
    <xf numFmtId="0" fontId="50" fillId="2"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48" borderId="0" applyNumberFormat="0" applyBorder="0" applyAlignment="0" applyProtection="0"/>
    <xf numFmtId="0" fontId="50" fillId="50" borderId="0" applyNumberFormat="0" applyBorder="0" applyAlignment="0" applyProtection="0"/>
    <xf numFmtId="0" fontId="50" fillId="48"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48"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0" fillId="40" borderId="0" applyNumberFormat="0" applyBorder="0" applyAlignment="0" applyProtection="0"/>
    <xf numFmtId="0" fontId="50" fillId="50"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48" borderId="0" applyNumberFormat="0" applyBorder="0" applyAlignment="0" applyProtection="0"/>
    <xf numFmtId="0" fontId="0" fillId="40" borderId="0" applyNumberFormat="0" applyBorder="0" applyAlignment="0" applyProtection="0"/>
    <xf numFmtId="0" fontId="50" fillId="48" borderId="0" applyNumberFormat="0" applyBorder="0" applyAlignment="0" applyProtection="0"/>
    <xf numFmtId="0" fontId="50" fillId="50"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50"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1" borderId="0" applyNumberFormat="0" applyBorder="0" applyAlignment="0" applyProtection="0"/>
    <xf numFmtId="0" fontId="50" fillId="52" borderId="0" applyNumberFormat="0" applyBorder="0" applyAlignment="0" applyProtection="0"/>
    <xf numFmtId="0" fontId="50" fillId="51"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1"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0" fillId="43" borderId="0" applyNumberFormat="0" applyBorder="0" applyAlignment="0" applyProtection="0"/>
    <xf numFmtId="0" fontId="50" fillId="52"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1" borderId="0" applyNumberFormat="0" applyBorder="0" applyAlignment="0" applyProtection="0"/>
    <xf numFmtId="0" fontId="0" fillId="43" borderId="0" applyNumberFormat="0" applyBorder="0" applyAlignment="0" applyProtection="0"/>
    <xf numFmtId="0" fontId="50" fillId="51" borderId="0" applyNumberFormat="0" applyBorder="0" applyAlignment="0" applyProtection="0"/>
    <xf numFmtId="0" fontId="50" fillId="52"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2"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55" borderId="0" applyNumberFormat="0" applyBorder="0" applyAlignment="0" applyProtection="0"/>
    <xf numFmtId="0" fontId="50" fillId="16" borderId="0" applyNumberFormat="0" applyBorder="0" applyAlignment="0" applyProtection="0"/>
    <xf numFmtId="0" fontId="50" fillId="55"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55"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0" fillId="46" borderId="0" applyNumberFormat="0" applyBorder="0" applyAlignment="0" applyProtection="0"/>
    <xf numFmtId="0" fontId="50" fillId="16"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55" borderId="0" applyNumberFormat="0" applyBorder="0" applyAlignment="0" applyProtection="0"/>
    <xf numFmtId="0" fontId="0" fillId="46" borderId="0" applyNumberFormat="0" applyBorder="0" applyAlignment="0" applyProtection="0"/>
    <xf numFmtId="0" fontId="50" fillId="55" borderId="0" applyNumberFormat="0" applyBorder="0" applyAlignment="0" applyProtection="0"/>
    <xf numFmtId="0" fontId="50" fillId="16"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16"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52" borderId="0" applyNumberFormat="0" applyBorder="0" applyAlignment="0" applyProtection="0"/>
    <xf numFmtId="0" fontId="50" fillId="53" borderId="0" applyNumberFormat="0" applyBorder="0" applyAlignment="0" applyProtection="0"/>
    <xf numFmtId="0" fontId="50" fillId="59" borderId="0" applyNumberFormat="0" applyBorder="0" applyAlignment="0" applyProtection="0"/>
    <xf numFmtId="0" fontId="50" fillId="50" borderId="0" applyNumberFormat="0" applyBorder="0" applyAlignment="0" applyProtection="0"/>
    <xf numFmtId="0" fontId="50" fillId="52" borderId="0" applyNumberFormat="0" applyBorder="0" applyAlignment="0" applyProtection="0"/>
    <xf numFmtId="0" fontId="50" fillId="16" borderId="0" applyNumberFormat="0" applyBorder="0" applyAlignment="0" applyProtection="0"/>
    <xf numFmtId="0" fontId="1" fillId="0" borderId="0" applyNumberFormat="0" applyFont="0" applyFill="0" applyBorder="0" applyProtection="0">
      <alignment horizontal="left" vertical="center" indent="5"/>
    </xf>
    <xf numFmtId="0" fontId="52" fillId="60" borderId="0" applyNumberFormat="0" applyBorder="0" applyAlignment="0" applyProtection="0"/>
    <xf numFmtId="0" fontId="52" fillId="53" borderId="0" applyNumberFormat="0" applyBorder="0" applyAlignment="0" applyProtection="0"/>
    <xf numFmtId="0" fontId="52" fillId="59" borderId="0" applyNumberFormat="0" applyBorder="0" applyAlignment="0" applyProtection="0"/>
    <xf numFmtId="0" fontId="52" fillId="61" borderId="0" applyNumberFormat="0" applyBorder="0" applyAlignment="0" applyProtection="0"/>
    <xf numFmtId="0" fontId="52" fillId="62" borderId="0" applyNumberFormat="0" applyBorder="0" applyAlignment="0" applyProtection="0"/>
    <xf numFmtId="0" fontId="52" fillId="63"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1" borderId="0" applyNumberFormat="0" applyBorder="0" applyAlignment="0" applyProtection="0"/>
    <xf numFmtId="0" fontId="53" fillId="60" borderId="0" applyNumberFormat="0" applyBorder="0" applyAlignment="0" applyProtection="0"/>
    <xf numFmtId="0" fontId="19" fillId="64" borderId="0" applyNumberFormat="0" applyBorder="0" applyAlignment="0" applyProtection="0"/>
    <xf numFmtId="0" fontId="53" fillId="51" borderId="0" applyNumberFormat="0" applyBorder="0" applyAlignment="0" applyProtection="0"/>
    <xf numFmtId="0" fontId="19" fillId="64"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1" borderId="0" applyNumberFormat="0" applyBorder="0" applyAlignment="0" applyProtection="0"/>
    <xf numFmtId="0" fontId="53" fillId="60" borderId="0" applyNumberFormat="0" applyBorder="0" applyAlignment="0" applyProtection="0"/>
    <xf numFmtId="0" fontId="53" fillId="51"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19" fillId="6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65" borderId="0" applyNumberFormat="0" applyBorder="0" applyAlignment="0" applyProtection="0"/>
    <xf numFmtId="0" fontId="53" fillId="53" borderId="0" applyNumberFormat="0" applyBorder="0" applyAlignment="0" applyProtection="0"/>
    <xf numFmtId="0" fontId="19" fillId="66" borderId="0" applyNumberFormat="0" applyBorder="0" applyAlignment="0" applyProtection="0"/>
    <xf numFmtId="0" fontId="53" fillId="65" borderId="0" applyNumberFormat="0" applyBorder="0" applyAlignment="0" applyProtection="0"/>
    <xf numFmtId="0" fontId="19" fillId="66"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65" borderId="0" applyNumberFormat="0" applyBorder="0" applyAlignment="0" applyProtection="0"/>
    <xf numFmtId="0" fontId="53" fillId="53" borderId="0" applyNumberFormat="0" applyBorder="0" applyAlignment="0" applyProtection="0"/>
    <xf numFmtId="0" fontId="53" fillId="65"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19" fillId="66"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16" borderId="0" applyNumberFormat="0" applyBorder="0" applyAlignment="0" applyProtection="0"/>
    <xf numFmtId="0" fontId="53" fillId="59" borderId="0" applyNumberFormat="0" applyBorder="0" applyAlignment="0" applyProtection="0"/>
    <xf numFmtId="0" fontId="19" fillId="67" borderId="0" applyNumberFormat="0" applyBorder="0" applyAlignment="0" applyProtection="0"/>
    <xf numFmtId="0" fontId="53" fillId="16" borderId="0" applyNumberFormat="0" applyBorder="0" applyAlignment="0" applyProtection="0"/>
    <xf numFmtId="0" fontId="19" fillId="67"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16" borderId="0" applyNumberFormat="0" applyBorder="0" applyAlignment="0" applyProtection="0"/>
    <xf numFmtId="0" fontId="53" fillId="59" borderId="0" applyNumberFormat="0" applyBorder="0" applyAlignment="0" applyProtection="0"/>
    <xf numFmtId="0" fontId="53" fillId="16"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19" fillId="67"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48" borderId="0" applyNumberFormat="0" applyBorder="0" applyAlignment="0" applyProtection="0"/>
    <xf numFmtId="0" fontId="53" fillId="61" borderId="0" applyNumberFormat="0" applyBorder="0" applyAlignment="0" applyProtection="0"/>
    <xf numFmtId="0" fontId="19" fillId="68" borderId="0" applyNumberFormat="0" applyBorder="0" applyAlignment="0" applyProtection="0"/>
    <xf numFmtId="0" fontId="53" fillId="48" borderId="0" applyNumberFormat="0" applyBorder="0" applyAlignment="0" applyProtection="0"/>
    <xf numFmtId="0" fontId="19" fillId="6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48" borderId="0" applyNumberFormat="0" applyBorder="0" applyAlignment="0" applyProtection="0"/>
    <xf numFmtId="0" fontId="53" fillId="61" borderId="0" applyNumberFormat="0" applyBorder="0" applyAlignment="0" applyProtection="0"/>
    <xf numFmtId="0" fontId="53" fillId="48"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19" fillId="68"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51" borderId="0" applyNumberFormat="0" applyBorder="0" applyAlignment="0" applyProtection="0"/>
    <xf numFmtId="0" fontId="53" fillId="62" borderId="0" applyNumberFormat="0" applyBorder="0" applyAlignment="0" applyProtection="0"/>
    <xf numFmtId="0" fontId="19" fillId="69" borderId="0" applyNumberFormat="0" applyBorder="0" applyAlignment="0" applyProtection="0"/>
    <xf numFmtId="0" fontId="53" fillId="51" borderId="0" applyNumberFormat="0" applyBorder="0" applyAlignment="0" applyProtection="0"/>
    <xf numFmtId="0" fontId="19" fillId="69"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51" borderId="0" applyNumberFormat="0" applyBorder="0" applyAlignment="0" applyProtection="0"/>
    <xf numFmtId="0" fontId="53" fillId="62" borderId="0" applyNumberFormat="0" applyBorder="0" applyAlignment="0" applyProtection="0"/>
    <xf numFmtId="0" fontId="53" fillId="51"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19" fillId="69"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53" borderId="0" applyNumberFormat="0" applyBorder="0" applyAlignment="0" applyProtection="0"/>
    <xf numFmtId="0" fontId="53" fillId="63" borderId="0" applyNumberFormat="0" applyBorder="0" applyAlignment="0" applyProtection="0"/>
    <xf numFmtId="0" fontId="19" fillId="13" borderId="0" applyNumberFormat="0" applyBorder="0" applyAlignment="0" applyProtection="0"/>
    <xf numFmtId="0" fontId="53" fillId="53" borderId="0" applyNumberFormat="0" applyBorder="0" applyAlignment="0" applyProtection="0"/>
    <xf numFmtId="0" fontId="19" fillId="1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53" borderId="0" applyNumberFormat="0" applyBorder="0" applyAlignment="0" applyProtection="0"/>
    <xf numFmtId="0" fontId="53" fillId="63" borderId="0" applyNumberFormat="0" applyBorder="0" applyAlignment="0" applyProtection="0"/>
    <xf numFmtId="0" fontId="53" fillId="5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19" fillId="1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0" borderId="0" applyNumberFormat="0" applyBorder="0" applyAlignment="0" applyProtection="0"/>
    <xf numFmtId="0" fontId="53" fillId="53" borderId="0" applyNumberFormat="0" applyBorder="0" applyAlignment="0" applyProtection="0"/>
    <xf numFmtId="0" fontId="53" fillId="59" borderId="0" applyNumberFormat="0" applyBorder="0" applyAlignment="0" applyProtection="0"/>
    <xf numFmtId="0" fontId="53" fillId="61" borderId="0" applyNumberFormat="0" applyBorder="0" applyAlignment="0" applyProtection="0"/>
    <xf numFmtId="0" fontId="53" fillId="62" borderId="0" applyNumberFormat="0" applyBorder="0" applyAlignment="0" applyProtection="0"/>
    <xf numFmtId="0" fontId="53" fillId="63" borderId="0" applyNumberFormat="0" applyBorder="0" applyAlignment="0" applyProtection="0"/>
    <xf numFmtId="0" fontId="53" fillId="61"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70" borderId="0" applyNumberFormat="0" applyBorder="0" applyAlignment="0" applyProtection="0"/>
    <xf numFmtId="0" fontId="53" fillId="70" borderId="0" applyNumberFormat="0" applyBorder="0" applyAlignment="0" applyProtection="0"/>
    <xf numFmtId="0" fontId="53" fillId="70" borderId="0" applyNumberFormat="0" applyBorder="0" applyAlignment="0" applyProtection="0"/>
    <xf numFmtId="0" fontId="53" fillId="70" borderId="0" applyNumberFormat="0" applyBorder="0" applyAlignment="0" applyProtection="0"/>
    <xf numFmtId="0" fontId="53" fillId="70" borderId="0" applyNumberFormat="0" applyBorder="0" applyAlignment="0" applyProtection="0"/>
    <xf numFmtId="0" fontId="53" fillId="70" borderId="0" applyNumberFormat="0" applyBorder="0" applyAlignment="0" applyProtection="0"/>
    <xf numFmtId="0" fontId="53" fillId="70" borderId="0" applyNumberFormat="0" applyBorder="0" applyAlignment="0" applyProtection="0"/>
    <xf numFmtId="0" fontId="53" fillId="70" borderId="0" applyNumberFormat="0" applyBorder="0" applyAlignment="0" applyProtection="0"/>
    <xf numFmtId="0" fontId="53" fillId="70"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70" borderId="0" applyNumberFormat="0" applyBorder="0" applyAlignment="0" applyProtection="0"/>
    <xf numFmtId="0" fontId="53" fillId="14" borderId="0" applyNumberFormat="0" applyBorder="0" applyAlignment="0" applyProtection="0"/>
    <xf numFmtId="0" fontId="53" fillId="70"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65" borderId="0" applyNumberFormat="0" applyBorder="0" applyAlignment="0" applyProtection="0"/>
    <xf numFmtId="0" fontId="53" fillId="71" borderId="0" applyNumberFormat="0" applyBorder="0" applyAlignment="0" applyProtection="0"/>
    <xf numFmtId="0" fontId="53" fillId="65"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16" borderId="0" applyNumberFormat="0" applyBorder="0" applyAlignment="0" applyProtection="0"/>
    <xf numFmtId="0" fontId="53" fillId="72" borderId="0" applyNumberFormat="0" applyBorder="0" applyAlignment="0" applyProtection="0"/>
    <xf numFmtId="0" fontId="53" fillId="16"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72"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73" borderId="0" applyNumberFormat="0" applyBorder="0" applyAlignment="0" applyProtection="0"/>
    <xf numFmtId="0" fontId="53" fillId="61" borderId="0" applyNumberFormat="0" applyBorder="0" applyAlignment="0" applyProtection="0"/>
    <xf numFmtId="0" fontId="53" fillId="73"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71"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71" borderId="0" applyNumberFormat="0" applyBorder="0" applyAlignment="0" applyProtection="0"/>
    <xf numFmtId="0" fontId="53" fillId="65" borderId="0" applyNumberFormat="0" applyBorder="0" applyAlignment="0" applyProtection="0"/>
    <xf numFmtId="0" fontId="53" fillId="71"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4" fillId="51" borderId="0" applyBorder="0" applyAlignment="0"/>
    <xf numFmtId="0" fontId="51" fillId="51" borderId="0" applyBorder="0">
      <alignment horizontal="right" vertical="center"/>
    </xf>
    <xf numFmtId="0" fontId="51" fillId="49" borderId="0" applyBorder="0">
      <alignment horizontal="right" vertical="center"/>
    </xf>
    <xf numFmtId="0" fontId="51" fillId="49" borderId="0" applyBorder="0">
      <alignment horizontal="right" vertical="center"/>
    </xf>
    <xf numFmtId="0" fontId="55" fillId="49" borderId="12">
      <alignment horizontal="right" vertical="center"/>
    </xf>
    <xf numFmtId="0" fontId="56" fillId="49" borderId="12">
      <alignment horizontal="right" vertical="center"/>
    </xf>
    <xf numFmtId="0" fontId="55" fillId="3" borderId="12">
      <alignment horizontal="right" vertical="center"/>
    </xf>
    <xf numFmtId="0" fontId="55" fillId="3" borderId="12">
      <alignment horizontal="right" vertical="center"/>
    </xf>
    <xf numFmtId="0" fontId="55" fillId="3" borderId="22">
      <alignment horizontal="right" vertical="center"/>
    </xf>
    <xf numFmtId="0" fontId="55" fillId="3" borderId="23">
      <alignment horizontal="right" vertical="center"/>
    </xf>
    <xf numFmtId="0" fontId="55" fillId="3" borderId="24">
      <alignment horizontal="right" vertical="center"/>
    </xf>
    <xf numFmtId="0" fontId="53" fillId="14" borderId="0" applyNumberFormat="0" applyBorder="0" applyAlignment="0" applyProtection="0"/>
    <xf numFmtId="0" fontId="53" fillId="71" borderId="0" applyNumberFormat="0" applyBorder="0" applyAlignment="0" applyProtection="0"/>
    <xf numFmtId="0" fontId="53" fillId="72" borderId="0" applyNumberFormat="0" applyBorder="0" applyAlignment="0" applyProtection="0"/>
    <xf numFmtId="0" fontId="53" fillId="61" borderId="0" applyNumberFormat="0" applyBorder="0" applyAlignment="0" applyProtection="0"/>
    <xf numFmtId="0" fontId="53" fillId="62" borderId="0" applyNumberFormat="0" applyBorder="0" applyAlignment="0" applyProtection="0"/>
    <xf numFmtId="0" fontId="53" fillId="65" borderId="0" applyNumberFormat="0" applyBorder="0" applyAlignment="0" applyProtection="0"/>
    <xf numFmtId="0" fontId="57" fillId="74" borderId="25" applyNumberFormat="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50" borderId="0" applyNumberFormat="0" applyBorder="0" applyAlignment="0" applyProtection="0"/>
    <xf numFmtId="0" fontId="58" fillId="48" borderId="0" applyNumberFormat="0" applyBorder="0" applyAlignment="0" applyProtection="0"/>
    <xf numFmtId="0" fontId="58" fillId="50"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9" fillId="25"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60" fillId="74" borderId="26" applyNumberFormat="0" applyAlignment="0" applyProtection="0"/>
    <xf numFmtId="0" fontId="61" fillId="3" borderId="26" applyNumberFormat="0" applyAlignment="0" applyProtection="0"/>
    <xf numFmtId="4" fontId="54" fillId="0" borderId="27" applyFill="0" applyBorder="0" applyProtection="0">
      <alignment horizontal="right" vertical="center"/>
    </xf>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2" fillId="75" borderId="26" applyNumberFormat="0" applyAlignment="0" applyProtection="0"/>
    <xf numFmtId="0" fontId="62" fillId="75" borderId="26" applyNumberFormat="0" applyAlignment="0" applyProtection="0"/>
    <xf numFmtId="0" fontId="62" fillId="75" borderId="26" applyNumberFormat="0" applyAlignment="0" applyProtection="0"/>
    <xf numFmtId="0" fontId="62" fillId="75" borderId="26" applyNumberFormat="0" applyAlignment="0" applyProtection="0"/>
    <xf numFmtId="0" fontId="62" fillId="75" borderId="26" applyNumberFormat="0" applyAlignment="0" applyProtection="0"/>
    <xf numFmtId="0" fontId="62" fillId="75" borderId="26" applyNumberFormat="0" applyAlignment="0" applyProtection="0"/>
    <xf numFmtId="0" fontId="62" fillId="75" borderId="26" applyNumberFormat="0" applyAlignment="0" applyProtection="0"/>
    <xf numFmtId="0" fontId="62" fillId="75" borderId="26" applyNumberFormat="0" applyAlignment="0" applyProtection="0"/>
    <xf numFmtId="0" fontId="62" fillId="75"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2" fillId="75" borderId="26" applyNumberFormat="0" applyAlignment="0" applyProtection="0"/>
    <xf numFmtId="0" fontId="60" fillId="74" borderId="26" applyNumberFormat="0" applyAlignment="0" applyProtection="0"/>
    <xf numFmtId="0" fontId="62" fillId="75"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0" fillId="74" borderId="26"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3" fillId="76" borderId="28" applyNumberFormat="0" applyAlignment="0" applyProtection="0"/>
    <xf numFmtId="0" fontId="64" fillId="0" borderId="0" applyNumberFormat="0" applyFill="0" applyBorder="0" applyAlignment="0" applyProtection="0"/>
    <xf numFmtId="0" fontId="65" fillId="0" borderId="29" applyNumberFormat="0" applyFill="0" applyAlignment="0" applyProtection="0"/>
    <xf numFmtId="0" fontId="66" fillId="0" borderId="30" applyNumberFormat="0" applyFill="0" applyAlignment="0" applyProtection="0"/>
    <xf numFmtId="0" fontId="67" fillId="0" borderId="31" applyNumberFormat="0" applyFill="0" applyAlignment="0" applyProtection="0"/>
    <xf numFmtId="0" fontId="67" fillId="0" borderId="0" applyNumberFormat="0" applyFill="0" applyBorder="0" applyAlignment="0" applyProtection="0"/>
    <xf numFmtId="49" fontId="1" fillId="51" borderId="32">
      <alignment vertical="top" wrapText="1"/>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6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6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0" fontId="55" fillId="0" borderId="0" applyNumberFormat="0">
      <alignment horizontal="right"/>
    </xf>
    <xf numFmtId="181" fontId="50"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0" fontId="51" fillId="3" borderId="33">
      <alignment horizontal="left" vertical="center" wrapText="1" indent="2"/>
    </xf>
    <xf numFmtId="0" fontId="51" fillId="0" borderId="33">
      <alignment horizontal="left" vertical="center" wrapText="1" indent="2"/>
    </xf>
    <xf numFmtId="0" fontId="51" fillId="49" borderId="23">
      <alignment horizontal="left" vertical="center"/>
    </xf>
    <xf numFmtId="0" fontId="55" fillId="0" borderId="34">
      <alignment horizontal="left" vertical="top" wrapText="1"/>
    </xf>
    <xf numFmtId="3" fontId="70" fillId="0" borderId="32">
      <alignment horizontal="right" vertical="top"/>
    </xf>
    <xf numFmtId="0" fontId="71" fillId="3" borderId="26" applyNumberFormat="0" applyAlignment="0" applyProtection="0"/>
    <xf numFmtId="0" fontId="72" fillId="76" borderId="28" applyNumberFormat="0" applyAlignment="0" applyProtection="0"/>
    <xf numFmtId="0" fontId="73" fillId="0" borderId="35"/>
    <xf numFmtId="0" fontId="3" fillId="62" borderId="12">
      <alignment horizontal="centerContinuous" vertical="top" wrapText="1"/>
    </xf>
    <xf numFmtId="0" fontId="74" fillId="0" borderId="0">
      <alignment vertical="top" wrapText="1"/>
    </xf>
    <xf numFmtId="0" fontId="75" fillId="0" borderId="36" applyNumberFormat="0" applyFill="0" applyAlignment="0" applyProtection="0"/>
    <xf numFmtId="0" fontId="76" fillId="0" borderId="0" applyNumberFormat="0" applyFill="0" applyBorder="0" applyAlignment="0" applyProtection="0"/>
    <xf numFmtId="0" fontId="13" fillId="0" borderId="0">
      <alignment vertical="top"/>
    </xf>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7" fontId="68"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8"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8"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3" fontId="1" fillId="0" borderId="0" applyFont="0" applyFill="0" applyBorder="0" applyAlignment="0" applyProtection="0"/>
    <xf numFmtId="187" fontId="68"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7" fontId="68"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43" fontId="1" fillId="0" borderId="0" applyFont="0" applyFill="0" applyBorder="0" applyAlignment="0" applyProtection="0"/>
    <xf numFmtId="0" fontId="77" fillId="0" borderId="0" applyNumberForma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68" fillId="0" borderId="0" applyFont="0" applyFill="0" applyBorder="0" applyAlignment="0" applyProtection="0"/>
    <xf numFmtId="11" fontId="68" fillId="0" borderId="0" applyFont="0" applyFill="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51" borderId="0" applyNumberFormat="0" applyBorder="0" applyAlignment="0" applyProtection="0"/>
    <xf numFmtId="0" fontId="78" fillId="51" borderId="0" applyNumberFormat="0" applyBorder="0" applyAlignment="0" applyProtection="0"/>
    <xf numFmtId="0" fontId="78" fillId="51" borderId="0" applyNumberFormat="0" applyBorder="0" applyAlignment="0" applyProtection="0"/>
    <xf numFmtId="0" fontId="78" fillId="49" borderId="0" applyNumberFormat="0" applyBorder="0" applyAlignment="0" applyProtection="0"/>
    <xf numFmtId="0" fontId="78" fillId="51" borderId="0" applyNumberFormat="0" applyBorder="0" applyAlignment="0" applyProtection="0"/>
    <xf numFmtId="0" fontId="78" fillId="51" borderId="0" applyNumberFormat="0" applyBorder="0" applyAlignment="0" applyProtection="0"/>
    <xf numFmtId="0" fontId="79" fillId="24" borderId="0" applyNumberFormat="0" applyBorder="0" applyAlignment="0" applyProtection="0"/>
    <xf numFmtId="0" fontId="78" fillId="51" borderId="0" applyNumberFormat="0" applyBorder="0" applyAlignment="0" applyProtection="0"/>
    <xf numFmtId="0" fontId="78" fillId="51" borderId="0" applyNumberFormat="0" applyBorder="0" applyAlignment="0" applyProtection="0"/>
    <xf numFmtId="0" fontId="78" fillId="51" borderId="0" applyNumberFormat="0" applyBorder="0" applyAlignment="0" applyProtection="0"/>
    <xf numFmtId="0" fontId="78" fillId="51" borderId="0" applyNumberFormat="0" applyBorder="0" applyAlignment="0" applyProtection="0"/>
    <xf numFmtId="0" fontId="78" fillId="51" borderId="0" applyNumberFormat="0" applyBorder="0" applyAlignment="0" applyProtection="0"/>
    <xf numFmtId="0" fontId="78" fillId="51"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51" borderId="0" applyNumberFormat="0" applyBorder="0" applyAlignment="0" applyProtection="0"/>
    <xf numFmtId="0" fontId="78" fillId="49" borderId="0" applyNumberFormat="0" applyBorder="0" applyAlignment="0" applyProtection="0"/>
    <xf numFmtId="0" fontId="78" fillId="51"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80" fillId="24" borderId="0" applyNumberFormat="0" applyBorder="0" applyAlignment="0" applyProtection="0"/>
    <xf numFmtId="0" fontId="80" fillId="24"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2" fillId="0" borderId="37" applyNumberFormat="0" applyFill="0" applyAlignment="0" applyProtection="0"/>
    <xf numFmtId="0" fontId="82" fillId="0" borderId="37" applyNumberFormat="0" applyFill="0" applyAlignment="0" applyProtection="0"/>
    <xf numFmtId="0" fontId="82" fillId="0" borderId="37" applyNumberFormat="0" applyFill="0" applyAlignment="0" applyProtection="0"/>
    <xf numFmtId="0" fontId="82" fillId="0" borderId="37" applyNumberFormat="0" applyFill="0" applyAlignment="0" applyProtection="0"/>
    <xf numFmtId="0" fontId="82" fillId="0" borderId="37" applyNumberFormat="0" applyFill="0" applyAlignment="0" applyProtection="0"/>
    <xf numFmtId="0" fontId="82" fillId="0" borderId="37" applyNumberFormat="0" applyFill="0" applyAlignment="0" applyProtection="0"/>
    <xf numFmtId="0" fontId="82" fillId="0" borderId="37" applyNumberFormat="0" applyFill="0" applyAlignment="0" applyProtection="0"/>
    <xf numFmtId="0" fontId="82" fillId="0" borderId="37" applyNumberFormat="0" applyFill="0" applyAlignment="0" applyProtection="0"/>
    <xf numFmtId="0" fontId="82" fillId="0" borderId="37"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2" fillId="0" borderId="37" applyNumberFormat="0" applyFill="0" applyAlignment="0" applyProtection="0"/>
    <xf numFmtId="0" fontId="81" fillId="0" borderId="29" applyNumberFormat="0" applyFill="0" applyAlignment="0" applyProtection="0"/>
    <xf numFmtId="0" fontId="82" fillId="0" borderId="37"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4" fillId="0" borderId="38" applyNumberFormat="0" applyFill="0" applyAlignment="0" applyProtection="0"/>
    <xf numFmtId="0" fontId="84" fillId="0" borderId="38" applyNumberFormat="0" applyFill="0" applyAlignment="0" applyProtection="0"/>
    <xf numFmtId="0" fontId="84" fillId="0" borderId="38" applyNumberFormat="0" applyFill="0" applyAlignment="0" applyProtection="0"/>
    <xf numFmtId="0" fontId="84" fillId="0" borderId="38" applyNumberFormat="0" applyFill="0" applyAlignment="0" applyProtection="0"/>
    <xf numFmtId="0" fontId="84" fillId="0" borderId="38" applyNumberFormat="0" applyFill="0" applyAlignment="0" applyProtection="0"/>
    <xf numFmtId="0" fontId="84" fillId="0" borderId="38" applyNumberFormat="0" applyFill="0" applyAlignment="0" applyProtection="0"/>
    <xf numFmtId="0" fontId="84" fillId="0" borderId="38" applyNumberFormat="0" applyFill="0" applyAlignment="0" applyProtection="0"/>
    <xf numFmtId="0" fontId="84" fillId="0" borderId="38" applyNumberFormat="0" applyFill="0" applyAlignment="0" applyProtection="0"/>
    <xf numFmtId="0" fontId="84" fillId="0" borderId="38"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4" fillId="0" borderId="38" applyNumberFormat="0" applyFill="0" applyAlignment="0" applyProtection="0"/>
    <xf numFmtId="0" fontId="83" fillId="0" borderId="30" applyNumberFormat="0" applyFill="0" applyAlignment="0" applyProtection="0"/>
    <xf numFmtId="0" fontId="84" fillId="0" borderId="38"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6" fillId="0" borderId="39" applyNumberFormat="0" applyFill="0" applyAlignment="0" applyProtection="0"/>
    <xf numFmtId="0" fontId="85" fillId="0" borderId="31" applyNumberFormat="0" applyFill="0" applyAlignment="0" applyProtection="0"/>
    <xf numFmtId="0" fontId="86" fillId="0" borderId="39"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6" fillId="0" borderId="0" applyNumberFormat="0" applyFill="0" applyBorder="0" applyAlignment="0" applyProtection="0"/>
    <xf numFmtId="0" fontId="85" fillId="0" borderId="0" applyNumberFormat="0" applyFill="0" applyBorder="0" applyAlignment="0" applyProtection="0"/>
    <xf numFmtId="0" fontId="86"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7" fillId="0" borderId="0" applyNumberFormat="0" applyFill="0" applyBorder="0" applyAlignment="0" applyProtection="0"/>
    <xf numFmtId="0" fontId="88" fillId="0" borderId="40" applyNumberFormat="0" applyFill="0" applyAlignment="0" applyProtection="0"/>
    <xf numFmtId="0" fontId="89"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2" borderId="26" applyNumberFormat="0" applyAlignment="0" applyProtection="0"/>
    <xf numFmtId="0" fontId="71" fillId="2" borderId="26" applyNumberFormat="0" applyAlignment="0" applyProtection="0"/>
    <xf numFmtId="0" fontId="71" fillId="2" borderId="26" applyNumberFormat="0" applyAlignment="0" applyProtection="0"/>
    <xf numFmtId="0" fontId="71" fillId="3" borderId="26" applyNumberFormat="0" applyAlignment="0" applyProtection="0"/>
    <xf numFmtId="0" fontId="71" fillId="2" borderId="26" applyNumberFormat="0" applyAlignment="0" applyProtection="0"/>
    <xf numFmtId="0" fontId="71" fillId="2" borderId="26" applyNumberFormat="0" applyAlignment="0" applyProtection="0"/>
    <xf numFmtId="0" fontId="90" fillId="21" borderId="17" applyNumberFormat="0" applyAlignment="0" applyProtection="0"/>
    <xf numFmtId="0" fontId="71" fillId="2" borderId="26" applyNumberFormat="0" applyAlignment="0" applyProtection="0"/>
    <xf numFmtId="0" fontId="71" fillId="2" borderId="26" applyNumberFormat="0" applyAlignment="0" applyProtection="0"/>
    <xf numFmtId="0" fontId="71" fillId="2" borderId="26" applyNumberFormat="0" applyAlignment="0" applyProtection="0"/>
    <xf numFmtId="0" fontId="71" fillId="2" borderId="26" applyNumberFormat="0" applyAlignment="0" applyProtection="0"/>
    <xf numFmtId="0" fontId="71" fillId="2" borderId="26" applyNumberFormat="0" applyAlignment="0" applyProtection="0"/>
    <xf numFmtId="0" fontId="71" fillId="2"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91" fillId="21" borderId="17"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91" fillId="21" borderId="17" applyNumberFormat="0" applyAlignment="0" applyProtection="0"/>
    <xf numFmtId="0" fontId="71" fillId="2" borderId="26" applyNumberFormat="0" applyAlignment="0" applyProtection="0"/>
    <xf numFmtId="0" fontId="71" fillId="3" borderId="26" applyNumberFormat="0" applyAlignment="0" applyProtection="0"/>
    <xf numFmtId="0" fontId="71" fillId="2"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0" fontId="71" fillId="3" borderId="26" applyNumberFormat="0" applyAlignment="0" applyProtection="0"/>
    <xf numFmtId="4" fontId="51" fillId="0" borderId="0" applyBorder="0">
      <alignment horizontal="right" vertical="center"/>
    </xf>
    <xf numFmtId="0" fontId="51" fillId="0" borderId="12">
      <alignment horizontal="right" vertical="center"/>
    </xf>
    <xf numFmtId="1" fontId="92" fillId="49" borderId="0" applyBorder="0">
      <alignment horizontal="right" vertical="center"/>
    </xf>
    <xf numFmtId="0" fontId="49" fillId="55" borderId="41" applyNumberFormat="0" applyFont="0" applyAlignment="0" applyProtection="0"/>
    <xf numFmtId="0" fontId="52" fillId="14" borderId="0" applyNumberFormat="0" applyBorder="0" applyAlignment="0" applyProtection="0"/>
    <xf numFmtId="0" fontId="52" fillId="71" borderId="0" applyNumberFormat="0" applyBorder="0" applyAlignment="0" applyProtection="0"/>
    <xf numFmtId="0" fontId="52" fillId="72" borderId="0" applyNumberFormat="0" applyBorder="0" applyAlignment="0" applyProtection="0"/>
    <xf numFmtId="0" fontId="52" fillId="61" borderId="0" applyNumberFormat="0" applyBorder="0" applyAlignment="0" applyProtection="0"/>
    <xf numFmtId="0" fontId="52" fillId="62" borderId="0" applyNumberFormat="0" applyBorder="0" applyAlignment="0" applyProtection="0"/>
    <xf numFmtId="0" fontId="52" fillId="65" borderId="0" applyNumberFormat="0" applyBorder="0" applyAlignment="0" applyProtection="0"/>
    <xf numFmtId="0" fontId="93" fillId="49" borderId="0" applyNumberFormat="0" applyBorder="0" applyAlignment="0" applyProtection="0"/>
    <xf numFmtId="0" fontId="94" fillId="74" borderId="25" applyNumberFormat="0" applyAlignment="0" applyProtection="0"/>
    <xf numFmtId="0" fontId="87" fillId="0" borderId="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6" fillId="0" borderId="42" applyNumberFormat="0" applyFill="0" applyAlignment="0" applyProtection="0"/>
    <xf numFmtId="0" fontId="96" fillId="0" borderId="42" applyNumberFormat="0" applyFill="0" applyAlignment="0" applyProtection="0"/>
    <xf numFmtId="0" fontId="96" fillId="0" borderId="42" applyNumberFormat="0" applyFill="0" applyAlignment="0" applyProtection="0"/>
    <xf numFmtId="0" fontId="96" fillId="0" borderId="42" applyNumberFormat="0" applyFill="0" applyAlignment="0" applyProtection="0"/>
    <xf numFmtId="0" fontId="96" fillId="0" borderId="42" applyNumberFormat="0" applyFill="0" applyAlignment="0" applyProtection="0"/>
    <xf numFmtId="0" fontId="96" fillId="0" borderId="42" applyNumberFormat="0" applyFill="0" applyAlignment="0" applyProtection="0"/>
    <xf numFmtId="0" fontId="96" fillId="0" borderId="42" applyNumberFormat="0" applyFill="0" applyAlignment="0" applyProtection="0"/>
    <xf numFmtId="0" fontId="96" fillId="0" borderId="42" applyNumberFormat="0" applyFill="0" applyAlignment="0" applyProtection="0"/>
    <xf numFmtId="0" fontId="96" fillId="0" borderId="42"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6" fillId="0" borderId="42" applyNumberFormat="0" applyFill="0" applyAlignment="0" applyProtection="0"/>
    <xf numFmtId="0" fontId="95" fillId="0" borderId="40" applyNumberFormat="0" applyFill="0" applyAlignment="0" applyProtection="0"/>
    <xf numFmtId="0" fontId="96" fillId="0" borderId="42"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7" fillId="0" borderId="0" applyNumberFormat="0" applyFill="0" applyBorder="0" applyAlignment="0" applyProtection="0"/>
    <xf numFmtId="178" fontId="1" fillId="0" borderId="0" applyFont="0" applyFill="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9" fillId="2" borderId="0" applyNumberFormat="0" applyBorder="0" applyAlignment="0" applyProtection="0"/>
    <xf numFmtId="0" fontId="98" fillId="2" borderId="0" applyNumberFormat="0" applyBorder="0" applyAlignment="0" applyProtection="0"/>
    <xf numFmtId="0" fontId="100" fillId="26" borderId="0" applyNumberFormat="0" applyBorder="0" applyAlignment="0" applyProtection="0"/>
    <xf numFmtId="0" fontId="99" fillId="2" borderId="0" applyNumberFormat="0" applyBorder="0" applyAlignment="0" applyProtection="0"/>
    <xf numFmtId="0" fontId="100" fillId="26"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101"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101" fillId="2" borderId="0" applyNumberFormat="0" applyBorder="0" applyAlignment="0" applyProtection="0"/>
    <xf numFmtId="0" fontId="101"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9" fillId="2" borderId="0" applyNumberFormat="0" applyBorder="0" applyAlignment="0" applyProtection="0"/>
    <xf numFmtId="0" fontId="101" fillId="2" borderId="0" applyNumberFormat="0" applyBorder="0" applyAlignment="0" applyProtection="0"/>
    <xf numFmtId="0" fontId="99"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100" fillId="26"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100" fillId="26"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1" fillId="0" borderId="0"/>
    <xf numFmtId="0" fontId="0" fillId="0" borderId="0"/>
    <xf numFmtId="0" fontId="0" fillId="0" borderId="0"/>
    <xf numFmtId="0" fontId="5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2" fillId="0" borderId="0">
      <alignment vertical="center"/>
    </xf>
    <xf numFmtId="5" fontId="102" fillId="0" borderId="0">
      <alignment vertical="center"/>
    </xf>
    <xf numFmtId="5" fontId="102"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0" fontId="0" fillId="0" borderId="0"/>
    <xf numFmtId="0" fontId="50" fillId="0" borderId="0"/>
    <xf numFmtId="5" fontId="102" fillId="0" borderId="0">
      <alignment vertical="center"/>
    </xf>
    <xf numFmtId="5" fontId="102" fillId="0" borderId="0">
      <alignment vertical="center"/>
    </xf>
    <xf numFmtId="5" fontId="102"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2" fillId="0" borderId="0">
      <alignment vertical="center"/>
    </xf>
    <xf numFmtId="179" fontId="102" fillId="0" borderId="0">
      <alignment vertical="center"/>
    </xf>
    <xf numFmtId="0" fontId="1" fillId="0" borderId="0"/>
    <xf numFmtId="0" fontId="0" fillId="0" borderId="0"/>
    <xf numFmtId="179" fontId="102" fillId="0" borderId="0">
      <alignment vertical="center"/>
    </xf>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alignment vertical="center"/>
    </xf>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179" fontId="102" fillId="0" borderId="0">
      <alignment vertical="center"/>
    </xf>
    <xf numFmtId="179" fontId="102" fillId="0" borderId="0">
      <alignment vertical="center"/>
    </xf>
    <xf numFmtId="0" fontId="0" fillId="0" borderId="0">
      <alignment vertical="center"/>
    </xf>
    <xf numFmtId="179" fontId="102" fillId="0" borderId="0">
      <alignment vertical="center"/>
    </xf>
    <xf numFmtId="0" fontId="0"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50" fillId="0" borderId="0"/>
    <xf numFmtId="0" fontId="50"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03"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104" fillId="0" borderId="0"/>
    <xf numFmtId="0" fontId="1" fillId="0" borderId="0"/>
    <xf numFmtId="0" fontId="5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50" fillId="0" borderId="0"/>
    <xf numFmtId="0" fontId="0" fillId="0" borderId="0"/>
    <xf numFmtId="0" fontId="0" fillId="0" borderId="0"/>
    <xf numFmtId="0" fontId="0" fillId="0" borderId="0"/>
    <xf numFmtId="0" fontId="1" fillId="0" borderId="0"/>
    <xf numFmtId="0" fontId="50" fillId="0" borderId="0"/>
    <xf numFmtId="0" fontId="1" fillId="0" borderId="0"/>
    <xf numFmtId="0" fontId="50" fillId="0" borderId="0"/>
    <xf numFmtId="0" fontId="104" fillId="0" borderId="0"/>
    <xf numFmtId="0" fontId="104"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50" fillId="0" borderId="0"/>
    <xf numFmtId="0" fontId="0" fillId="0" borderId="0"/>
    <xf numFmtId="0" fontId="0" fillId="0" borderId="0"/>
    <xf numFmtId="0" fontId="0" fillId="0" borderId="0"/>
    <xf numFmtId="0" fontId="50" fillId="0" borderId="0"/>
    <xf numFmtId="0" fontId="50" fillId="0" borderId="0"/>
    <xf numFmtId="0" fontId="50" fillId="0" borderId="0"/>
    <xf numFmtId="0" fontId="0" fillId="0" borderId="0"/>
    <xf numFmtId="0" fontId="0" fillId="0" borderId="0"/>
    <xf numFmtId="0" fontId="0" fillId="0" borderId="0"/>
    <xf numFmtId="0" fontId="1" fillId="0" borderId="0">
      <alignment vertical="top"/>
    </xf>
    <xf numFmtId="0" fontId="1" fillId="0" borderId="0">
      <alignment vertical="top"/>
    </xf>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0" fillId="0" borderId="0"/>
    <xf numFmtId="0" fontId="0" fillId="0" borderId="0"/>
    <xf numFmtId="0" fontId="0" fillId="0" borderId="0"/>
    <xf numFmtId="0" fontId="0" fillId="0" borderId="0"/>
    <xf numFmtId="0" fontId="0" fillId="0" borderId="0"/>
    <xf numFmtId="0" fontId="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0" fillId="0" borderId="0"/>
    <xf numFmtId="0" fontId="5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0" fillId="0" borderId="0"/>
    <xf numFmtId="0" fontId="0" fillId="0" borderId="0"/>
    <xf numFmtId="0" fontId="0" fillId="0" borderId="0"/>
    <xf numFmtId="0" fontId="0" fillId="0" borderId="0"/>
    <xf numFmtId="0" fontId="0" fillId="0" borderId="0"/>
    <xf numFmtId="0" fontId="5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69" fillId="0" borderId="0"/>
    <xf numFmtId="0" fontId="50" fillId="0" borderId="0"/>
    <xf numFmtId="0" fontId="1"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69"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190" fontId="102" fillId="0" borderId="0">
      <alignment vertical="center"/>
    </xf>
    <xf numFmtId="0" fontId="105" fillId="0" borderId="0"/>
    <xf numFmtId="190" fontId="102" fillId="0" borderId="0">
      <alignment vertical="center"/>
    </xf>
    <xf numFmtId="0" fontId="1" fillId="0" borderId="0"/>
    <xf numFmtId="0" fontId="1" fillId="0" borderId="0"/>
    <xf numFmtId="0" fontId="105" fillId="0" borderId="0"/>
    <xf numFmtId="0" fontId="1" fillId="0" borderId="0"/>
    <xf numFmtId="0" fontId="50" fillId="0" borderId="0"/>
    <xf numFmtId="0" fontId="1" fillId="0" borderId="0"/>
    <xf numFmtId="0" fontId="104" fillId="0" borderId="0"/>
    <xf numFmtId="0" fontId="50"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104"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104" fillId="0" borderId="0"/>
    <xf numFmtId="0" fontId="1" fillId="0" borderId="0"/>
    <xf numFmtId="0" fontId="1" fillId="0" borderId="0"/>
    <xf numFmtId="0" fontId="104"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0" fillId="0" borderId="0"/>
    <xf numFmtId="0" fontId="0" fillId="0" borderId="0"/>
    <xf numFmtId="0" fontId="50" fillId="0" borderId="0"/>
    <xf numFmtId="0" fontId="0" fillId="0" borderId="0"/>
    <xf numFmtId="0" fontId="1" fillId="0" borderId="0"/>
    <xf numFmtId="0" fontId="50" fillId="0" borderId="0"/>
    <xf numFmtId="0" fontId="1" fillId="0" borderId="0"/>
    <xf numFmtId="0" fontId="0" fillId="0" borderId="0"/>
    <xf numFmtId="0" fontId="0" fillId="0" borderId="0"/>
    <xf numFmtId="0" fontId="106" fillId="0" borderId="0" applyNumberFormat="0" applyFill="0" applyBorder="0" applyAlignment="0" applyProtection="0"/>
    <xf numFmtId="0" fontId="1" fillId="0" borderId="0"/>
    <xf numFmtId="0" fontId="0" fillId="0" borderId="0"/>
    <xf numFmtId="0" fontId="0"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07" fillId="0" borderId="0"/>
    <xf numFmtId="0" fontId="107" fillId="0" borderId="0"/>
    <xf numFmtId="0" fontId="1" fillId="0" borderId="0"/>
    <xf numFmtId="0" fontId="1" fillId="0" borderId="0"/>
    <xf numFmtId="0" fontId="50" fillId="0" borderId="0" applyFill="0" applyProtection="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50" fillId="0" borderId="0"/>
    <xf numFmtId="0" fontId="50" fillId="0" borderId="0"/>
    <xf numFmtId="0" fontId="1" fillId="0" borderId="0"/>
    <xf numFmtId="0" fontId="1" fillId="0" borderId="0"/>
    <xf numFmtId="0" fontId="50" fillId="0" borderId="0"/>
    <xf numFmtId="0" fontId="108" fillId="0" borderId="0"/>
    <xf numFmtId="0" fontId="1" fillId="0" borderId="0"/>
    <xf numFmtId="0" fontId="1" fillId="0" borderId="0"/>
    <xf numFmtId="0" fontId="1" fillId="0" borderId="0"/>
    <xf numFmtId="0" fontId="50" fillId="0" borderId="0"/>
    <xf numFmtId="0" fontId="1" fillId="0" borderId="0"/>
    <xf numFmtId="0" fontId="1" fillId="0" borderId="0"/>
    <xf numFmtId="0" fontId="50" fillId="0" borderId="0"/>
    <xf numFmtId="0" fontId="1" fillId="0" borderId="0"/>
    <xf numFmtId="0" fontId="0" fillId="0" borderId="0"/>
    <xf numFmtId="0" fontId="1" fillId="0" borderId="0"/>
    <xf numFmtId="0" fontId="0" fillId="0" borderId="0"/>
    <xf numFmtId="0" fontId="104" fillId="0" borderId="0"/>
    <xf numFmtId="0" fontId="50" fillId="0" borderId="0"/>
    <xf numFmtId="0" fontId="1" fillId="0" borderId="0"/>
    <xf numFmtId="0" fontId="1"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104" fillId="0" borderId="0"/>
    <xf numFmtId="0" fontId="0" fillId="0" borderId="0"/>
    <xf numFmtId="0" fontId="0" fillId="0" borderId="0"/>
    <xf numFmtId="0" fontId="0" fillId="0" borderId="0"/>
    <xf numFmtId="0" fontId="0" fillId="0" borderId="0"/>
    <xf numFmtId="0" fontId="0" fillId="0" borderId="0"/>
    <xf numFmtId="0" fontId="0" fillId="0" borderId="0"/>
    <xf numFmtId="0" fontId="104" fillId="0" borderId="0"/>
    <xf numFmtId="0" fontId="104" fillId="0" borderId="0"/>
    <xf numFmtId="0" fontId="1" fillId="0" borderId="0"/>
    <xf numFmtId="0" fontId="1" fillId="0" borderId="0"/>
    <xf numFmtId="0" fontId="1" fillId="0" borderId="0"/>
    <xf numFmtId="0" fontId="1" fillId="0" borderId="0"/>
    <xf numFmtId="0" fontId="104" fillId="0" borderId="0"/>
    <xf numFmtId="0" fontId="1" fillId="0" borderId="0"/>
    <xf numFmtId="0" fontId="1" fillId="0" borderId="0"/>
    <xf numFmtId="0" fontId="104" fillId="0" borderId="0"/>
    <xf numFmtId="0" fontId="1" fillId="0" borderId="0"/>
    <xf numFmtId="0" fontId="50" fillId="0" borderId="0"/>
    <xf numFmtId="0" fontId="50" fillId="0" borderId="0"/>
    <xf numFmtId="0" fontId="109" fillId="0" borderId="0"/>
    <xf numFmtId="0" fontId="0" fillId="0" borderId="0"/>
    <xf numFmtId="0" fontId="0" fillId="0" borderId="0"/>
    <xf numFmtId="0" fontId="0" fillId="0" borderId="0"/>
    <xf numFmtId="0" fontId="50" fillId="0" borderId="0"/>
    <xf numFmtId="0" fontId="0" fillId="0" borderId="0"/>
    <xf numFmtId="0" fontId="5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0" fillId="0" borderId="0"/>
    <xf numFmtId="0" fontId="1"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5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0" fillId="0" borderId="0"/>
    <xf numFmtId="0" fontId="0" fillId="0" borderId="0"/>
    <xf numFmtId="0" fontId="0" fillId="0" borderId="0"/>
    <xf numFmtId="0" fontId="1" fillId="0" borderId="0"/>
    <xf numFmtId="0" fontId="0" fillId="0" borderId="0"/>
    <xf numFmtId="0" fontId="1" fillId="0" borderId="0"/>
    <xf numFmtId="0" fontId="50" fillId="0" borderId="0"/>
    <xf numFmtId="0" fontId="1"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110"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50" fillId="0" borderId="0"/>
    <xf numFmtId="0" fontId="50"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0" fillId="0" borderId="0"/>
    <xf numFmtId="0" fontId="1"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50" fillId="0" borderId="0"/>
    <xf numFmtId="0" fontId="1" fillId="0" borderId="0"/>
    <xf numFmtId="0" fontId="0" fillId="0" borderId="0"/>
    <xf numFmtId="0" fontId="0" fillId="0" borderId="0"/>
    <xf numFmtId="0" fontId="1" fillId="0" borderId="0"/>
    <xf numFmtId="0" fontId="1" fillId="0" borderId="0"/>
    <xf numFmtId="0" fontId="104" fillId="0" borderId="0"/>
    <xf numFmtId="0" fontId="50" fillId="0" borderId="0"/>
    <xf numFmtId="0" fontId="1" fillId="0" borderId="0"/>
    <xf numFmtId="0" fontId="1" fillId="0" borderId="0"/>
    <xf numFmtId="0" fontId="0" fillId="0" borderId="0"/>
    <xf numFmtId="0" fontId="1" fillId="0" borderId="0"/>
    <xf numFmtId="0" fontId="1" fillId="0" borderId="0"/>
    <xf numFmtId="0" fontId="50" fillId="0" borderId="0"/>
    <xf numFmtId="0" fontId="1" fillId="0" borderId="0"/>
    <xf numFmtId="0" fontId="1" fillId="0" borderId="0"/>
    <xf numFmtId="0" fontId="50"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50" fillId="0" borderId="0"/>
    <xf numFmtId="0" fontId="50" fillId="0" borderId="0"/>
    <xf numFmtId="0" fontId="1" fillId="0" borderId="0"/>
    <xf numFmtId="0" fontId="0" fillId="0" borderId="0"/>
    <xf numFmtId="0" fontId="50"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5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1" fillId="0" borderId="0"/>
    <xf numFmtId="0" fontId="1" fillId="0" borderId="0"/>
    <xf numFmtId="0" fontId="1" fillId="0" borderId="0"/>
    <xf numFmtId="0" fontId="5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11" fillId="0" borderId="0"/>
    <xf numFmtId="0" fontId="1" fillId="0" borderId="0"/>
    <xf numFmtId="0" fontId="1"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05"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05" fillId="0" borderId="0"/>
    <xf numFmtId="0" fontId="1" fillId="0" borderId="0"/>
    <xf numFmtId="0" fontId="50" fillId="0" borderId="0"/>
    <xf numFmtId="0" fontId="0" fillId="0" borderId="0"/>
    <xf numFmtId="0" fontId="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0" fillId="0" borderId="0"/>
    <xf numFmtId="4" fontId="51" fillId="0" borderId="12" applyFill="0" applyBorder="0" applyProtection="0">
      <alignment horizontal="right" vertical="center"/>
    </xf>
    <xf numFmtId="0" fontId="54" fillId="0" borderId="0" applyNumberFormat="0" applyFill="0" applyBorder="0" applyProtection="0">
      <alignment horizontal="left" vertical="center"/>
    </xf>
    <xf numFmtId="0" fontId="51" fillId="0" borderId="12" applyNumberFormat="0" applyFill="0" applyAlignment="0" applyProtection="0"/>
    <xf numFmtId="0" fontId="1" fillId="76" borderId="0" applyNumberFormat="0" applyFont="0" applyBorder="0" applyAlignment="0" applyProtection="0"/>
    <xf numFmtId="0" fontId="1" fillId="0" borderId="0"/>
    <xf numFmtId="0" fontId="1" fillId="0" borderId="0"/>
    <xf numFmtId="0" fontId="1" fillId="0" borderId="0"/>
    <xf numFmtId="0" fontId="112" fillId="0" borderId="0"/>
    <xf numFmtId="0" fontId="13" fillId="0" borderId="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50"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50" fillId="55" borderId="41" applyNumberFormat="0" applyFont="0" applyAlignment="0" applyProtection="0"/>
    <xf numFmtId="0" fontId="0" fillId="18" borderId="14" applyNumberFormat="0" applyFont="0" applyAlignment="0" applyProtection="0"/>
    <xf numFmtId="0" fontId="1" fillId="55" borderId="41" applyNumberFormat="0" applyFont="0" applyAlignment="0" applyProtection="0"/>
    <xf numFmtId="0" fontId="50" fillId="55" borderId="41" applyNumberFormat="0" applyFont="0" applyAlignment="0" applyProtection="0"/>
    <xf numFmtId="0" fontId="0" fillId="18" borderId="14" applyNumberFormat="0" applyFont="0" applyAlignment="0" applyProtection="0"/>
    <xf numFmtId="0" fontId="0" fillId="18" borderId="14"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50"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50"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50" fillId="55" borderId="41" applyNumberFormat="0" applyFont="0" applyAlignment="0" applyProtection="0"/>
    <xf numFmtId="0" fontId="50"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50"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50"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50" fillId="55" borderId="41" applyNumberFormat="0" applyFont="0" applyAlignment="0" applyProtection="0"/>
    <xf numFmtId="0" fontId="1" fillId="55" borderId="41" applyNumberFormat="0" applyFont="0" applyAlignment="0" applyProtection="0"/>
    <xf numFmtId="0" fontId="0" fillId="18" borderId="14" applyNumberFormat="0" applyFont="0" applyAlignment="0" applyProtection="0"/>
    <xf numFmtId="0" fontId="0" fillId="18" borderId="14"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50"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0" fillId="18" borderId="14" applyNumberFormat="0" applyFont="0" applyAlignment="0" applyProtection="0"/>
    <xf numFmtId="0" fontId="0" fillId="18" borderId="14"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50"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0" fillId="18" borderId="14"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50" fillId="55" borderId="41" applyNumberFormat="0" applyFont="0" applyAlignment="0" applyProtection="0"/>
    <xf numFmtId="0" fontId="1" fillId="55" borderId="41" applyNumberFormat="0" applyFont="0" applyAlignment="0" applyProtection="0"/>
    <xf numFmtId="0" fontId="1" fillId="55" borderId="41" applyNumberFormat="0" applyFont="0" applyAlignment="0" applyProtection="0"/>
    <xf numFmtId="0" fontId="68" fillId="55" borderId="41" applyNumberFormat="0" applyFont="0" applyAlignment="0" applyProtection="0"/>
    <xf numFmtId="0" fontId="1" fillId="55" borderId="41" applyNumberFormat="0" applyFont="0" applyAlignment="0" applyProtection="0"/>
    <xf numFmtId="0" fontId="68" fillId="55" borderId="41" applyNumberFormat="0" applyFont="0" applyAlignment="0" applyProtection="0"/>
    <xf numFmtId="191" fontId="113" fillId="0" borderId="0">
      <alignment horizontal="right"/>
    </xf>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0" fontId="114" fillId="0" borderId="36" applyNumberFormat="0" applyFill="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5" borderId="25" applyNumberFormat="0" applyAlignment="0" applyProtection="0"/>
    <xf numFmtId="0" fontId="57" fillId="75" borderId="25" applyNumberFormat="0" applyAlignment="0" applyProtection="0"/>
    <xf numFmtId="0" fontId="57" fillId="75" borderId="25" applyNumberFormat="0" applyAlignment="0" applyProtection="0"/>
    <xf numFmtId="0" fontId="57" fillId="75" borderId="25" applyNumberFormat="0" applyAlignment="0" applyProtection="0"/>
    <xf numFmtId="0" fontId="57" fillId="75" borderId="25" applyNumberFormat="0" applyAlignment="0" applyProtection="0"/>
    <xf numFmtId="0" fontId="57" fillId="75" borderId="25" applyNumberFormat="0" applyAlignment="0" applyProtection="0"/>
    <xf numFmtId="0" fontId="57" fillId="75" borderId="25" applyNumberFormat="0" applyAlignment="0" applyProtection="0"/>
    <xf numFmtId="0" fontId="57" fillId="75" borderId="25" applyNumberFormat="0" applyAlignment="0" applyProtection="0"/>
    <xf numFmtId="0" fontId="57" fillId="75"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5" borderId="25" applyNumberFormat="0" applyAlignment="0" applyProtection="0"/>
    <xf numFmtId="0" fontId="57" fillId="74" borderId="25" applyNumberFormat="0" applyAlignment="0" applyProtection="0"/>
    <xf numFmtId="0" fontId="57" fillId="75"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0" fontId="57" fillId="74" borderId="25" applyNumberFormat="0" applyAlignment="0" applyProtection="0"/>
    <xf numFmtId="193" fontId="51" fillId="77" borderId="12" applyNumberFormat="0" applyFont="0" applyBorder="0" applyAlignment="0" applyProtection="0">
      <alignment horizontal="right" vertical="center"/>
    </xf>
    <xf numFmtId="9" fontId="1" fillId="0" borderId="0" applyFont="0" applyFill="0" applyBorder="0" applyAlignment="0" applyProtection="0"/>
    <xf numFmtId="9" fontId="5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69"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69"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09"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0"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80" fontId="115" fillId="0" borderId="0" applyFont="0" applyFill="0" applyBorder="0" applyAlignment="0" applyProtection="0"/>
    <xf numFmtId="194" fontId="115" fillId="0" borderId="0" applyFont="0" applyFill="0" applyBorder="0" applyAlignment="0" applyProtection="0"/>
    <xf numFmtId="195" fontId="115" fillId="0" borderId="0" applyFont="0" applyFill="0" applyBorder="0" applyAlignment="0" applyProtection="0"/>
    <xf numFmtId="0" fontId="116" fillId="48" borderId="0" applyNumberFormat="0" applyBorder="0" applyAlignment="0" applyProtection="0"/>
    <xf numFmtId="0" fontId="1" fillId="0" borderId="0"/>
    <xf numFmtId="0" fontId="1" fillId="0" borderId="0"/>
    <xf numFmtId="0" fontId="117" fillId="2" borderId="0" applyNumberFormat="0" applyBorder="0" applyAlignment="0" applyProtection="0"/>
    <xf numFmtId="0" fontId="1" fillId="0" borderId="0"/>
    <xf numFmtId="0" fontId="1" fillId="0" borderId="0"/>
    <xf numFmtId="0" fontId="74" fillId="0" borderId="0">
      <alignment vertical="top" wrapText="1"/>
    </xf>
    <xf numFmtId="0" fontId="74" fillId="0" borderId="0">
      <alignment vertical="top" wrapText="1"/>
    </xf>
    <xf numFmtId="0" fontId="1" fillId="0" borderId="0"/>
    <xf numFmtId="0" fontId="1" fillId="0" borderId="0"/>
    <xf numFmtId="0" fontId="74" fillId="0" borderId="0">
      <alignmen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12" applyNumberFormat="0" applyFill="0" applyProtection="0">
      <alignment horizontal="right"/>
    </xf>
    <xf numFmtId="0" fontId="1" fillId="0" borderId="12"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78" borderId="12" applyNumberFormat="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18" fillId="78"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3" fillId="78" borderId="12" applyNumberFormat="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12" applyNumberFormat="0" applyFill="0" applyProtection="0">
      <alignment horizontal="right"/>
    </xf>
    <xf numFmtId="0" fontId="1" fillId="0" borderId="12"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14"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74" borderId="26" applyNumberFormat="0" applyAlignment="0" applyProtection="0"/>
    <xf numFmtId="196" fontId="121" fillId="79" borderId="43">
      <alignment vertical="center"/>
    </xf>
    <xf numFmtId="0" fontId="1" fillId="0" borderId="0"/>
    <xf numFmtId="0" fontId="1" fillId="0" borderId="0"/>
    <xf numFmtId="179" fontId="122" fillId="79" borderId="43">
      <alignment vertical="center"/>
    </xf>
    <xf numFmtId="0" fontId="1" fillId="0" borderId="0"/>
    <xf numFmtId="0" fontId="1" fillId="0" borderId="0"/>
    <xf numFmtId="196" fontId="123" fillId="80" borderId="43">
      <alignment vertical="center"/>
    </xf>
    <xf numFmtId="0" fontId="1" fillId="0" borderId="0"/>
    <xf numFmtId="0" fontId="1" fillId="0" borderId="0"/>
    <xf numFmtId="0" fontId="1" fillId="81" borderId="44" applyBorder="0">
      <alignment horizontal="left" vertical="center"/>
    </xf>
    <xf numFmtId="0" fontId="1" fillId="0" borderId="0"/>
    <xf numFmtId="0" fontId="1" fillId="0" borderId="0"/>
    <xf numFmtId="49" fontId="1" fillId="82" borderId="12">
      <alignment vertical="center" wrapText="1"/>
    </xf>
    <xf numFmtId="0" fontId="1" fillId="0" borderId="0"/>
    <xf numFmtId="0" fontId="1" fillId="0" borderId="0"/>
    <xf numFmtId="0" fontId="1" fillId="83" borderId="9">
      <alignment horizontal="left" vertical="center" wrapText="1"/>
    </xf>
    <xf numFmtId="0" fontId="1" fillId="0" borderId="0"/>
    <xf numFmtId="0" fontId="1" fillId="0" borderId="0"/>
    <xf numFmtId="0" fontId="124" fillId="84" borderId="12">
      <alignment horizontal="left" vertical="center" wrapText="1"/>
    </xf>
    <xf numFmtId="0" fontId="1" fillId="0" borderId="0"/>
    <xf numFmtId="0" fontId="1" fillId="0" borderId="0"/>
    <xf numFmtId="0" fontId="1" fillId="63" borderId="12">
      <alignment horizontal="left" vertical="center" wrapText="1"/>
    </xf>
    <xf numFmtId="0" fontId="1" fillId="0" borderId="0"/>
    <xf numFmtId="0" fontId="1" fillId="0" borderId="0"/>
    <xf numFmtId="0" fontId="1" fillId="85" borderId="12">
      <alignment horizontal="lef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5" fillId="0" borderId="0" applyNumberFormat="0" applyFill="0" applyBorder="0" applyAlignment="0" applyProtection="0"/>
    <xf numFmtId="0" fontId="1" fillId="0" borderId="0"/>
    <xf numFmtId="0" fontId="1" fillId="0" borderId="0"/>
    <xf numFmtId="0" fontId="126" fillId="0" borderId="0" applyNumberFormat="0" applyFill="0" applyBorder="0" applyAlignment="0" applyProtection="0"/>
    <xf numFmtId="0" fontId="1" fillId="0" borderId="0"/>
    <xf numFmtId="0" fontId="1" fillId="0" borderId="0"/>
    <xf numFmtId="0" fontId="127" fillId="0" borderId="0" applyNumberFormat="0" applyFill="0" applyBorder="0" applyAlignment="0" applyProtection="0"/>
    <xf numFmtId="0" fontId="1" fillId="0" borderId="0"/>
    <xf numFmtId="0" fontId="127" fillId="0" borderId="0" applyNumberFormat="0" applyFill="0" applyBorder="0" applyAlignment="0" applyProtection="0"/>
    <xf numFmtId="0" fontId="1" fillId="0" borderId="0"/>
    <xf numFmtId="0" fontId="126" fillId="0" borderId="0" applyNumberFormat="0" applyFill="0" applyBorder="0" applyAlignment="0" applyProtection="0"/>
    <xf numFmtId="0" fontId="1" fillId="0" borderId="0"/>
    <xf numFmtId="0" fontId="1" fillId="0" borderId="0"/>
    <xf numFmtId="0" fontId="126" fillId="0" borderId="0" applyNumberFormat="0" applyFill="0" applyBorder="0" applyAlignment="0" applyProtection="0"/>
    <xf numFmtId="0" fontId="1" fillId="0" borderId="0"/>
    <xf numFmtId="0" fontId="1" fillId="0" borderId="0"/>
    <xf numFmtId="0" fontId="126" fillId="0" borderId="0" applyNumberFormat="0" applyFill="0" applyBorder="0" applyAlignment="0" applyProtection="0"/>
    <xf numFmtId="0" fontId="1" fillId="0" borderId="0"/>
    <xf numFmtId="0" fontId="1" fillId="0" borderId="0"/>
    <xf numFmtId="0" fontId="126" fillId="0" borderId="0" applyNumberFormat="0" applyFill="0" applyBorder="0" applyAlignment="0" applyProtection="0"/>
    <xf numFmtId="0" fontId="1" fillId="0" borderId="0"/>
    <xf numFmtId="0" fontId="1" fillId="0" borderId="0"/>
    <xf numFmtId="0" fontId="126" fillId="0" borderId="0" applyNumberFormat="0" applyFill="0" applyBorder="0" applyAlignment="0" applyProtection="0"/>
    <xf numFmtId="0" fontId="1" fillId="0" borderId="0"/>
    <xf numFmtId="0" fontId="1" fillId="0" borderId="0"/>
    <xf numFmtId="0" fontId="126" fillId="0" borderId="0" applyNumberFormat="0" applyFill="0" applyBorder="0" applyAlignment="0" applyProtection="0"/>
    <xf numFmtId="0" fontId="1" fillId="0" borderId="0"/>
    <xf numFmtId="0" fontId="1" fillId="0" borderId="0"/>
    <xf numFmtId="0" fontId="126" fillId="0" borderId="0" applyNumberFormat="0" applyFill="0" applyBorder="0" applyAlignment="0" applyProtection="0"/>
    <xf numFmtId="0" fontId="1" fillId="0" borderId="0"/>
    <xf numFmtId="0" fontId="1" fillId="0" borderId="0"/>
    <xf numFmtId="0" fontId="126"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applyNumberFormat="0" applyFill="0" applyBorder="0" applyAlignment="0" applyProtection="0"/>
    <xf numFmtId="0" fontId="1" fillId="0" borderId="0"/>
    <xf numFmtId="0" fontId="1" fillId="0" borderId="0"/>
    <xf numFmtId="0" fontId="12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26"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applyNumberFormat="0" applyFill="0" applyBorder="0" applyAlignment="0" applyProtection="0"/>
    <xf numFmtId="0" fontId="1" fillId="0" borderId="0"/>
    <xf numFmtId="0" fontId="1" fillId="0" borderId="0"/>
    <xf numFmtId="0" fontId="125"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5" fillId="0" borderId="36" applyNumberFormat="0" applyFill="0" applyAlignment="0" applyProtection="0"/>
    <xf numFmtId="0" fontId="1" fillId="0" borderId="0"/>
    <xf numFmtId="0" fontId="1" fillId="0" borderId="0"/>
    <xf numFmtId="0" fontId="75" fillId="0" borderId="45" applyNumberFormat="0" applyFill="0" applyAlignment="0" applyProtection="0"/>
    <xf numFmtId="0" fontId="1" fillId="0" borderId="0"/>
    <xf numFmtId="0" fontId="1" fillId="0" borderId="0"/>
    <xf numFmtId="0" fontId="1" fillId="0" borderId="0"/>
    <xf numFmtId="0" fontId="1" fillId="0" borderId="0"/>
    <xf numFmtId="0" fontId="75" fillId="0" borderId="45" applyNumberFormat="0" applyFill="0" applyAlignment="0" applyProtection="0"/>
    <xf numFmtId="0" fontId="1" fillId="0" borderId="0"/>
    <xf numFmtId="0" fontId="1" fillId="0" borderId="0"/>
    <xf numFmtId="0" fontId="75" fillId="0" borderId="45" applyNumberFormat="0" applyFill="0" applyAlignment="0" applyProtection="0"/>
    <xf numFmtId="0" fontId="1" fillId="0" borderId="0"/>
    <xf numFmtId="0" fontId="1" fillId="0" borderId="0"/>
    <xf numFmtId="0" fontId="75" fillId="0" borderId="45" applyNumberFormat="0" applyFill="0" applyAlignment="0" applyProtection="0"/>
    <xf numFmtId="0" fontId="1" fillId="0" borderId="0"/>
    <xf numFmtId="0" fontId="1" fillId="0" borderId="0"/>
    <xf numFmtId="0" fontId="75" fillId="0" borderId="45" applyNumberFormat="0" applyFill="0" applyAlignment="0" applyProtection="0"/>
    <xf numFmtId="0" fontId="1" fillId="0" borderId="0"/>
    <xf numFmtId="0" fontId="1" fillId="0" borderId="0"/>
    <xf numFmtId="0" fontId="75" fillId="0" borderId="45" applyNumberFormat="0" applyFill="0" applyAlignment="0" applyProtection="0"/>
    <xf numFmtId="0" fontId="1" fillId="0" borderId="0"/>
    <xf numFmtId="0" fontId="1" fillId="0" borderId="0"/>
    <xf numFmtId="0" fontId="75" fillId="0" borderId="45" applyNumberFormat="0" applyFill="0" applyAlignment="0" applyProtection="0"/>
    <xf numFmtId="0" fontId="1" fillId="0" borderId="0"/>
    <xf numFmtId="0" fontId="1" fillId="0" borderId="0"/>
    <xf numFmtId="0" fontId="75" fillId="0" borderId="45" applyNumberFormat="0" applyFill="0" applyAlignment="0" applyProtection="0"/>
    <xf numFmtId="0" fontId="1" fillId="0" borderId="0"/>
    <xf numFmtId="0" fontId="1" fillId="0" borderId="0"/>
    <xf numFmtId="0" fontId="75" fillId="0" borderId="45"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5" fillId="0" borderId="36" applyNumberFormat="0" applyFill="0" applyAlignment="0" applyProtection="0"/>
    <xf numFmtId="0" fontId="1" fillId="0" borderId="0"/>
    <xf numFmtId="0" fontId="1" fillId="0" borderId="0"/>
    <xf numFmtId="0" fontId="75" fillId="0" borderId="36"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5" fillId="0" borderId="45"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5" fillId="0" borderId="36"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5" fillId="0" borderId="36"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7" fontId="11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6" fillId="0" borderId="0" applyNumberFormat="0" applyFill="0" applyBorder="0" applyAlignment="0" applyProtection="0"/>
    <xf numFmtId="0" fontId="1" fillId="0" borderId="0"/>
    <xf numFmtId="0" fontId="1" fillId="0" borderId="0"/>
    <xf numFmtId="0" fontId="96" fillId="0" borderId="0" applyNumberFormat="0" applyFill="0" applyBorder="0" applyAlignment="0" applyProtection="0"/>
    <xf numFmtId="0" fontId="1" fillId="0" borderId="0"/>
    <xf numFmtId="0" fontId="1" fillId="0" borderId="0"/>
    <xf numFmtId="0" fontId="1" fillId="0" borderId="0"/>
    <xf numFmtId="0" fontId="1" fillId="0" borderId="0"/>
    <xf numFmtId="0" fontId="96" fillId="0" borderId="0" applyNumberFormat="0" applyFill="0" applyBorder="0" applyAlignment="0" applyProtection="0"/>
    <xf numFmtId="0" fontId="1" fillId="0" borderId="0"/>
    <xf numFmtId="0" fontId="1" fillId="0" borderId="0"/>
    <xf numFmtId="0" fontId="96" fillId="0" borderId="0" applyNumberFormat="0" applyFill="0" applyBorder="0" applyAlignment="0" applyProtection="0"/>
    <xf numFmtId="0" fontId="1" fillId="0" borderId="0"/>
    <xf numFmtId="0" fontId="1" fillId="0" borderId="0"/>
    <xf numFmtId="0" fontId="96" fillId="0" borderId="0" applyNumberFormat="0" applyFill="0" applyBorder="0" applyAlignment="0" applyProtection="0"/>
    <xf numFmtId="0" fontId="1" fillId="0" borderId="0"/>
    <xf numFmtId="0" fontId="1" fillId="0" borderId="0"/>
    <xf numFmtId="0" fontId="96" fillId="0" borderId="0" applyNumberFormat="0" applyFill="0" applyBorder="0" applyAlignment="0" applyProtection="0"/>
    <xf numFmtId="0" fontId="1" fillId="0" borderId="0"/>
    <xf numFmtId="0" fontId="1" fillId="0" borderId="0"/>
    <xf numFmtId="0" fontId="96" fillId="0" borderId="0" applyNumberFormat="0" applyFill="0" applyBorder="0" applyAlignment="0" applyProtection="0"/>
    <xf numFmtId="0" fontId="1" fillId="0" borderId="0"/>
    <xf numFmtId="0" fontId="1" fillId="0" borderId="0"/>
    <xf numFmtId="0" fontId="96" fillId="0" borderId="0" applyNumberFormat="0" applyFill="0" applyBorder="0" applyAlignment="0" applyProtection="0"/>
    <xf numFmtId="0" fontId="1" fillId="0" borderId="0"/>
    <xf numFmtId="0" fontId="1" fillId="0" borderId="0"/>
    <xf numFmtId="0" fontId="96" fillId="0" borderId="0" applyNumberFormat="0" applyFill="0" applyBorder="0" applyAlignment="0" applyProtection="0"/>
    <xf numFmtId="0" fontId="1" fillId="0" borderId="0"/>
    <xf numFmtId="0" fontId="1" fillId="0" borderId="0"/>
    <xf numFmtId="0" fontId="96"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6"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6"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96"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8" fillId="0" borderId="0" applyNumberFormat="0" applyFill="0" applyBorder="0" applyAlignment="0" applyProtection="0">
      <alignment vertical="center"/>
    </xf>
    <xf numFmtId="0" fontId="1" fillId="0" borderId="0"/>
    <xf numFmtId="0" fontId="1" fillId="0" borderId="0"/>
  </cellStyleXfs>
  <cellXfs count="206">
    <xf numFmtId="0" fontId="0" fillId="0" borderId="0" xfId="0"/>
    <xf numFmtId="0" fontId="1" fillId="0" borderId="0" xfId="0" applyFont="1" applyFill="1" applyBorder="1" applyAlignment="1"/>
    <xf numFmtId="198" fontId="1" fillId="0" borderId="0" xfId="0" applyNumberFormat="1" applyFont="1" applyFill="1" applyBorder="1" applyAlignment="1"/>
    <xf numFmtId="0" fontId="2" fillId="0" borderId="0" xfId="0" applyFont="1" applyFill="1" applyBorder="1" applyAlignment="1"/>
    <xf numFmtId="0" fontId="1" fillId="0" borderId="0" xfId="0" applyFont="1" applyFill="1" applyBorder="1" applyAlignment="1">
      <alignment horizontal="center"/>
    </xf>
    <xf numFmtId="0" fontId="3" fillId="0" borderId="0" xfId="0" applyFont="1" applyFill="1" applyBorder="1" applyAlignment="1">
      <alignment horizontal="center"/>
    </xf>
    <xf numFmtId="0" fontId="3" fillId="2" borderId="1" xfId="0" applyFont="1" applyFill="1" applyBorder="1" applyAlignment="1"/>
    <xf numFmtId="0" fontId="3" fillId="3" borderId="2" xfId="0" applyFont="1" applyFill="1" applyBorder="1" applyAlignment="1">
      <alignment horizontal="center"/>
    </xf>
    <xf numFmtId="0" fontId="3" fillId="3" borderId="1" xfId="0" applyFont="1" applyFill="1" applyBorder="1" applyAlignment="1">
      <alignment horizontal="center"/>
    </xf>
    <xf numFmtId="0" fontId="3" fillId="0" borderId="0" xfId="0" applyFont="1" applyFill="1" applyBorder="1" applyAlignment="1"/>
    <xf numFmtId="0" fontId="1" fillId="0" borderId="0" xfId="5121" applyFont="1" applyFill="1" applyBorder="1" applyAlignment="1">
      <alignment horizontal="center"/>
    </xf>
    <xf numFmtId="0" fontId="1" fillId="4" borderId="3" xfId="0" applyFont="1" applyFill="1" applyBorder="1" applyAlignment="1"/>
    <xf numFmtId="199" fontId="1" fillId="0" borderId="0" xfId="0" applyNumberFormat="1" applyFont="1" applyFill="1" applyBorder="1" applyAlignment="1"/>
    <xf numFmtId="0" fontId="1" fillId="0" borderId="4" xfId="0" applyFont="1" applyFill="1" applyBorder="1" applyAlignment="1"/>
    <xf numFmtId="0" fontId="1" fillId="0" borderId="5" xfId="0" applyFont="1" applyFill="1" applyBorder="1" applyAlignment="1"/>
    <xf numFmtId="0" fontId="0" fillId="0" borderId="0" xfId="0" applyFont="1" applyFill="1" applyBorder="1" applyAlignment="1"/>
    <xf numFmtId="1" fontId="4" fillId="5" borderId="1" xfId="4710" applyNumberFormat="1" applyFont="1" applyFill="1" applyBorder="1" applyAlignment="1">
      <alignment vertical="center"/>
    </xf>
    <xf numFmtId="0" fontId="0" fillId="6" borderId="0" xfId="0" applyFont="1" applyFill="1" applyBorder="1" applyAlignment="1"/>
    <xf numFmtId="0" fontId="5" fillId="0" borderId="0" xfId="0" applyFont="1" applyFill="1" applyBorder="1" applyAlignment="1"/>
    <xf numFmtId="0" fontId="0" fillId="7" borderId="0" xfId="0" applyFont="1" applyFill="1" applyBorder="1" applyAlignment="1"/>
    <xf numFmtId="2" fontId="0" fillId="6" borderId="0" xfId="0" applyNumberFormat="1" applyFont="1" applyFill="1" applyBorder="1" applyAlignment="1"/>
    <xf numFmtId="0" fontId="6" fillId="0" borderId="0" xfId="0" applyFont="1" applyFill="1" applyBorder="1" applyAlignment="1"/>
    <xf numFmtId="0" fontId="1" fillId="4" borderId="0" xfId="0" applyFont="1" applyFill="1" applyBorder="1" applyAlignment="1"/>
    <xf numFmtId="0" fontId="1" fillId="8" borderId="0" xfId="0" applyFont="1" applyFill="1" applyBorder="1" applyAlignment="1"/>
    <xf numFmtId="0" fontId="7" fillId="9" borderId="0" xfId="0" applyFont="1" applyFill="1" applyBorder="1" applyAlignment="1">
      <alignment horizontal="left"/>
    </xf>
    <xf numFmtId="0" fontId="1" fillId="9" borderId="0" xfId="0" applyFont="1" applyFill="1" applyBorder="1" applyAlignment="1"/>
    <xf numFmtId="0" fontId="2" fillId="0" borderId="0" xfId="0" applyFont="1" applyFill="1" applyBorder="1" applyAlignment="1">
      <alignment horizontal="left"/>
    </xf>
    <xf numFmtId="0" fontId="3" fillId="2" borderId="6" xfId="0" applyFont="1" applyFill="1" applyBorder="1" applyAlignment="1"/>
    <xf numFmtId="0" fontId="3" fillId="2" borderId="6" xfId="0" applyFont="1" applyFill="1" applyBorder="1" applyAlignment="1">
      <alignment horizontal="left"/>
    </xf>
    <xf numFmtId="0" fontId="3" fillId="2" borderId="6" xfId="0" applyFont="1" applyFill="1" applyBorder="1" applyAlignment="1">
      <alignment horizontal="right"/>
    </xf>
    <xf numFmtId="0" fontId="1" fillId="10" borderId="7" xfId="0" applyFont="1" applyFill="1" applyBorder="1" applyAlignment="1"/>
    <xf numFmtId="0" fontId="1" fillId="10" borderId="7" xfId="0" applyFont="1" applyFill="1" applyBorder="1" applyAlignment="1">
      <alignment horizontal="left"/>
    </xf>
    <xf numFmtId="0" fontId="1" fillId="4" borderId="8" xfId="0" applyFont="1" applyFill="1" applyBorder="1" applyAlignment="1"/>
    <xf numFmtId="0" fontId="1" fillId="4" borderId="8" xfId="0" applyFont="1" applyFill="1" applyBorder="1" applyAlignment="1">
      <alignment horizontal="left"/>
    </xf>
    <xf numFmtId="0" fontId="1" fillId="11" borderId="8" xfId="0" applyFont="1" applyFill="1" applyBorder="1" applyAlignment="1">
      <alignment horizontal="left"/>
    </xf>
    <xf numFmtId="0" fontId="1" fillId="12" borderId="4" xfId="0" applyFont="1" applyFill="1" applyBorder="1" applyAlignment="1"/>
    <xf numFmtId="2" fontId="1" fillId="13" borderId="5" xfId="0" applyNumberFormat="1" applyFont="1" applyFill="1" applyBorder="1" applyAlignment="1"/>
    <xf numFmtId="2" fontId="1" fillId="13" borderId="0" xfId="0" applyNumberFormat="1" applyFont="1" applyFill="1" applyBorder="1" applyAlignment="1"/>
    <xf numFmtId="2" fontId="1" fillId="13" borderId="4" xfId="0" applyNumberFormat="1" applyFont="1" applyFill="1" applyBorder="1" applyAlignment="1"/>
    <xf numFmtId="198" fontId="2" fillId="0" borderId="0" xfId="0" applyNumberFormat="1" applyFont="1" applyFill="1" applyBorder="1" applyAlignment="1"/>
    <xf numFmtId="198" fontId="3" fillId="2" borderId="9" xfId="0" applyNumberFormat="1" applyFont="1" applyFill="1" applyBorder="1" applyAlignment="1"/>
    <xf numFmtId="198" fontId="3" fillId="2" borderId="6" xfId="0" applyNumberFormat="1" applyFont="1" applyFill="1" applyBorder="1" applyAlignment="1"/>
    <xf numFmtId="198" fontId="1" fillId="0" borderId="4" xfId="0" applyNumberFormat="1" applyFont="1" applyFill="1" applyBorder="1" applyAlignment="1"/>
    <xf numFmtId="198" fontId="2" fillId="0" borderId="0" xfId="0" applyNumberFormat="1" applyFont="1" applyFill="1" applyBorder="1" applyAlignment="1">
      <alignment vertical="center"/>
    </xf>
    <xf numFmtId="0" fontId="3" fillId="2" borderId="0" xfId="0" applyFont="1" applyFill="1" applyBorder="1" applyAlignment="1">
      <alignment horizontal="right"/>
    </xf>
    <xf numFmtId="0" fontId="1" fillId="12" borderId="8" xfId="0" applyFont="1" applyFill="1" applyBorder="1" applyAlignment="1">
      <alignment horizontal="left"/>
    </xf>
    <xf numFmtId="0" fontId="1" fillId="12" borderId="0" xfId="0" applyFont="1" applyFill="1" applyBorder="1" applyAlignment="1"/>
    <xf numFmtId="0" fontId="1" fillId="4" borderId="10" xfId="0" applyFont="1" applyFill="1" applyBorder="1" applyAlignment="1"/>
    <xf numFmtId="2" fontId="1" fillId="12" borderId="0" xfId="0" applyNumberFormat="1" applyFont="1" applyFill="1" applyBorder="1" applyAlignment="1"/>
    <xf numFmtId="2" fontId="1" fillId="0" borderId="0" xfId="0" applyNumberFormat="1" applyFont="1" applyFill="1" applyBorder="1" applyAlignment="1"/>
    <xf numFmtId="2" fontId="1" fillId="12" borderId="4" xfId="0" applyNumberFormat="1" applyFont="1" applyFill="1" applyBorder="1" applyAlignment="1"/>
    <xf numFmtId="2" fontId="1" fillId="0" borderId="4" xfId="0" applyNumberFormat="1" applyFont="1" applyFill="1" applyBorder="1" applyAlignment="1"/>
    <xf numFmtId="2" fontId="1" fillId="0" borderId="5" xfId="0" applyNumberFormat="1" applyFont="1" applyFill="1" applyBorder="1" applyAlignment="1"/>
    <xf numFmtId="200" fontId="1" fillId="0" borderId="0" xfId="0" applyNumberFormat="1" applyFont="1" applyFill="1" applyBorder="1" applyAlignment="1"/>
    <xf numFmtId="200" fontId="1" fillId="0" borderId="4" xfId="0" applyNumberFormat="1" applyFont="1" applyFill="1" applyBorder="1" applyAlignment="1"/>
    <xf numFmtId="198" fontId="3" fillId="2" borderId="11" xfId="0" applyNumberFormat="1" applyFont="1" applyFill="1" applyBorder="1" applyAlignment="1"/>
    <xf numFmtId="200" fontId="1" fillId="11" borderId="0" xfId="0" applyNumberFormat="1" applyFont="1" applyFill="1" applyBorder="1" applyAlignment="1"/>
    <xf numFmtId="0" fontId="8" fillId="0" borderId="0" xfId="0" applyFont="1" applyFill="1" applyBorder="1" applyAlignment="1"/>
    <xf numFmtId="200" fontId="1" fillId="11" borderId="4" xfId="0" applyNumberFormat="1" applyFont="1" applyFill="1" applyBorder="1" applyAlignment="1"/>
    <xf numFmtId="0" fontId="9" fillId="3" borderId="0" xfId="0" applyFont="1" applyFill="1" applyBorder="1" applyAlignment="1">
      <alignment horizontal="left"/>
    </xf>
    <xf numFmtId="0" fontId="1" fillId="0" borderId="0" xfId="0" applyFont="1" applyFill="1" applyBorder="1" applyAlignment="1">
      <alignment vertical="center"/>
    </xf>
    <xf numFmtId="0" fontId="1" fillId="0" borderId="0" xfId="0" applyFont="1" applyFill="1" applyBorder="1" applyAlignment="1">
      <alignment horizontal="left"/>
    </xf>
    <xf numFmtId="0" fontId="1" fillId="0" borderId="0" xfId="0" applyFont="1" applyFill="1" applyBorder="1" applyAlignment="1">
      <alignment wrapText="1"/>
    </xf>
    <xf numFmtId="0" fontId="10" fillId="14" borderId="0" xfId="0" applyFont="1" applyFill="1" applyBorder="1" applyAlignment="1">
      <alignment horizontal="left"/>
    </xf>
    <xf numFmtId="0" fontId="1" fillId="14" borderId="0" xfId="0" applyFont="1" applyFill="1" applyBorder="1" applyAlignment="1">
      <alignment horizontal="left"/>
    </xf>
    <xf numFmtId="0" fontId="11" fillId="0" borderId="0" xfId="0" applyFont="1" applyFill="1" applyBorder="1" applyAlignment="1">
      <alignment horizontal="left"/>
    </xf>
    <xf numFmtId="0" fontId="12" fillId="0" borderId="0" xfId="0" applyFont="1" applyFill="1" applyBorder="1" applyAlignment="1"/>
    <xf numFmtId="0" fontId="3" fillId="2" borderId="0" xfId="0" applyFont="1" applyFill="1" applyBorder="1" applyAlignment="1">
      <alignment horizontal="left"/>
    </xf>
    <xf numFmtId="0" fontId="3" fillId="2" borderId="0" xfId="0" applyFont="1" applyFill="1" applyBorder="1" applyAlignment="1"/>
    <xf numFmtId="0" fontId="1" fillId="15" borderId="0" xfId="0" applyFont="1" applyFill="1" applyBorder="1" applyAlignment="1">
      <alignment horizontal="left"/>
    </xf>
    <xf numFmtId="0" fontId="1" fillId="15" borderId="0" xfId="0" applyFont="1" applyFill="1" applyBorder="1" applyAlignment="1"/>
    <xf numFmtId="0" fontId="1" fillId="3" borderId="0" xfId="0" applyFont="1" applyFill="1" applyBorder="1" applyAlignment="1">
      <alignment horizontal="left" vertical="center"/>
    </xf>
    <xf numFmtId="200" fontId="1" fillId="3" borderId="0" xfId="0" applyNumberFormat="1" applyFont="1" applyFill="1" applyBorder="1" applyAlignment="1">
      <alignment horizontal="left"/>
    </xf>
    <xf numFmtId="2" fontId="1" fillId="3" borderId="0" xfId="0" applyNumberFormat="1" applyFont="1" applyFill="1" applyBorder="1" applyAlignment="1">
      <alignment horizontal="left"/>
    </xf>
    <xf numFmtId="0" fontId="9" fillId="16" borderId="0" xfId="0" applyFont="1" applyFill="1" applyBorder="1" applyAlignment="1">
      <alignment horizontal="left"/>
    </xf>
    <xf numFmtId="0" fontId="1" fillId="16" borderId="0" xfId="0" applyFont="1" applyFill="1" applyBorder="1" applyAlignment="1">
      <alignment horizontal="left" vertical="center"/>
    </xf>
    <xf numFmtId="200" fontId="1" fillId="16" borderId="0" xfId="0" applyNumberFormat="1" applyFont="1" applyFill="1" applyBorder="1" applyAlignment="1">
      <alignment horizontal="left"/>
    </xf>
    <xf numFmtId="2" fontId="1" fillId="17" borderId="0" xfId="0" applyNumberFormat="1" applyFont="1" applyFill="1" applyBorder="1" applyAlignment="1">
      <alignment horizontal="left"/>
    </xf>
    <xf numFmtId="200" fontId="1" fillId="0" borderId="0" xfId="0" applyNumberFormat="1" applyFont="1" applyFill="1" applyBorder="1" applyAlignment="1">
      <alignment horizontal="left"/>
    </xf>
    <xf numFmtId="2" fontId="1" fillId="0" borderId="0" xfId="0" applyNumberFormat="1" applyFont="1" applyFill="1" applyBorder="1" applyAlignment="1">
      <alignment horizontal="left"/>
    </xf>
    <xf numFmtId="198" fontId="2" fillId="0" borderId="0" xfId="0" applyNumberFormat="1" applyFont="1" applyFill="1" applyBorder="1" applyAlignment="1">
      <alignment horizontal="left"/>
    </xf>
    <xf numFmtId="198" fontId="1" fillId="0" borderId="0" xfId="0" applyNumberFormat="1" applyFont="1" applyFill="1" applyBorder="1" applyAlignment="1">
      <alignment horizontal="left"/>
    </xf>
    <xf numFmtId="198" fontId="3" fillId="2" borderId="1" xfId="5121" applyNumberFormat="1" applyFont="1" applyFill="1" applyBorder="1" applyAlignment="1">
      <alignment horizontal="left" wrapText="1"/>
    </xf>
    <xf numFmtId="0" fontId="1" fillId="3" borderId="0" xfId="0" applyFont="1" applyFill="1" applyBorder="1" applyAlignment="1">
      <alignment horizontal="left"/>
    </xf>
    <xf numFmtId="0" fontId="3" fillId="3" borderId="0" xfId="0" applyFont="1" applyFill="1" applyBorder="1" applyAlignment="1">
      <alignment horizontal="left"/>
    </xf>
    <xf numFmtId="1" fontId="13" fillId="3" borderId="0" xfId="0" applyNumberFormat="1" applyFont="1" applyFill="1" applyBorder="1" applyAlignment="1">
      <alignment horizontal="left" vertical="top" wrapText="1"/>
    </xf>
    <xf numFmtId="2" fontId="1" fillId="16" borderId="0" xfId="0" applyNumberFormat="1" applyFont="1" applyFill="1" applyBorder="1" applyAlignment="1">
      <alignment horizontal="left"/>
    </xf>
    <xf numFmtId="0" fontId="1" fillId="16" borderId="0" xfId="0" applyFont="1" applyFill="1" applyBorder="1" applyAlignment="1">
      <alignment horizontal="left"/>
    </xf>
    <xf numFmtId="0" fontId="3" fillId="16" borderId="0" xfId="0" applyFont="1" applyFill="1" applyBorder="1" applyAlignment="1">
      <alignment horizontal="left"/>
    </xf>
    <xf numFmtId="0" fontId="1" fillId="0" borderId="0" xfId="0" applyFont="1" applyFill="1" applyBorder="1" applyAlignment="1">
      <alignment horizontal="left" wrapText="1"/>
    </xf>
    <xf numFmtId="0" fontId="14" fillId="0" borderId="0" xfId="0" applyFont="1" applyFill="1" applyBorder="1" applyAlignment="1">
      <alignment horizontal="left"/>
    </xf>
    <xf numFmtId="0" fontId="15" fillId="0" borderId="0" xfId="0" applyFont="1" applyFill="1" applyBorder="1" applyAlignment="1">
      <alignment horizontal="left"/>
    </xf>
    <xf numFmtId="1" fontId="16" fillId="0" borderId="0" xfId="0" applyNumberFormat="1" applyFont="1" applyFill="1" applyBorder="1" applyAlignment="1">
      <alignment horizontal="left"/>
    </xf>
    <xf numFmtId="1" fontId="1" fillId="3" borderId="0" xfId="0" applyNumberFormat="1" applyFont="1" applyFill="1" applyBorder="1" applyAlignment="1">
      <alignment horizontal="left"/>
    </xf>
    <xf numFmtId="1" fontId="13" fillId="16" borderId="0" xfId="0" applyNumberFormat="1" applyFont="1" applyFill="1" applyBorder="1" applyAlignment="1">
      <alignment horizontal="left" vertical="top" wrapText="1"/>
    </xf>
    <xf numFmtId="0" fontId="13" fillId="16" borderId="0" xfId="0" applyNumberFormat="1" applyFont="1" applyFill="1" applyBorder="1" applyAlignment="1">
      <alignment horizontal="left" vertical="top" wrapText="1"/>
    </xf>
    <xf numFmtId="58" fontId="1" fillId="3" borderId="0" xfId="0" applyNumberFormat="1" applyFont="1" applyFill="1" applyBorder="1" applyAlignment="1">
      <alignment horizontal="left"/>
    </xf>
    <xf numFmtId="58" fontId="13" fillId="3" borderId="0" xfId="0" applyNumberFormat="1" applyFont="1" applyFill="1" applyBorder="1" applyAlignment="1">
      <alignment horizontal="left" vertical="top" wrapText="1"/>
    </xf>
    <xf numFmtId="201" fontId="1" fillId="3" borderId="0" xfId="0" applyNumberFormat="1" applyFont="1" applyFill="1" applyBorder="1" applyAlignment="1">
      <alignment horizontal="left"/>
    </xf>
    <xf numFmtId="58" fontId="1" fillId="16" borderId="0" xfId="0" applyNumberFormat="1" applyFont="1" applyFill="1" applyBorder="1" applyAlignment="1">
      <alignment horizontal="left"/>
    </xf>
    <xf numFmtId="58" fontId="13" fillId="16" borderId="0" xfId="0" applyNumberFormat="1" applyFont="1" applyFill="1" applyBorder="1" applyAlignment="1">
      <alignment horizontal="left" vertical="top" wrapText="1"/>
    </xf>
    <xf numFmtId="1" fontId="1" fillId="16" borderId="0" xfId="0" applyNumberFormat="1" applyFont="1" applyFill="1" applyBorder="1" applyAlignment="1">
      <alignment horizontal="left"/>
    </xf>
    <xf numFmtId="201" fontId="1" fillId="16" borderId="0" xfId="0" applyNumberFormat="1" applyFont="1" applyFill="1" applyBorder="1" applyAlignment="1">
      <alignment horizontal="left"/>
    </xf>
    <xf numFmtId="0" fontId="1" fillId="0" borderId="0" xfId="0" applyFont="1" applyFill="1" applyBorder="1" applyAlignment="1">
      <alignment horizontal="right"/>
    </xf>
    <xf numFmtId="0" fontId="1" fillId="0" borderId="0" xfId="0" applyFont="1" applyFill="1" applyBorder="1" applyAlignment="1">
      <alignment horizontal="right" wrapText="1"/>
    </xf>
    <xf numFmtId="0" fontId="17" fillId="0" borderId="0" xfId="0" applyFont="1"/>
    <xf numFmtId="0" fontId="17" fillId="12" borderId="0" xfId="0" applyFont="1" applyFill="1"/>
    <xf numFmtId="0" fontId="17" fillId="0" borderId="0" xfId="0" applyFont="1" applyFill="1"/>
    <xf numFmtId="0" fontId="2" fillId="0" borderId="0" xfId="4524" applyFont="1" applyAlignment="1">
      <alignment horizontal="left"/>
    </xf>
    <xf numFmtId="0" fontId="4" fillId="18" borderId="1" xfId="3723" applyFont="1" applyFill="1" applyBorder="1" applyAlignment="1">
      <alignment vertical="center"/>
    </xf>
    <xf numFmtId="0" fontId="3" fillId="2" borderId="7" xfId="4524" applyFont="1" applyFill="1" applyBorder="1" applyAlignment="1">
      <alignment horizontal="left" vertical="center"/>
    </xf>
    <xf numFmtId="0" fontId="18" fillId="2" borderId="7" xfId="4524" applyFont="1" applyFill="1" applyBorder="1" applyAlignment="1">
      <alignment horizontal="right" vertical="center"/>
    </xf>
    <xf numFmtId="0" fontId="18" fillId="12" borderId="7" xfId="4524" applyFont="1" applyFill="1" applyBorder="1" applyAlignment="1">
      <alignment horizontal="right" vertical="center"/>
    </xf>
    <xf numFmtId="0" fontId="0" fillId="0" borderId="0" xfId="4986"/>
    <xf numFmtId="0" fontId="17" fillId="0" borderId="0" xfId="0" applyFont="1"/>
    <xf numFmtId="0" fontId="17" fillId="12" borderId="0" xfId="0" applyFont="1" applyFill="1"/>
    <xf numFmtId="0" fontId="18" fillId="0" borderId="7" xfId="4524" applyFont="1" applyFill="1" applyBorder="1" applyAlignment="1">
      <alignment horizontal="right" vertical="center"/>
    </xf>
    <xf numFmtId="0" fontId="18" fillId="2" borderId="7" xfId="4524" applyFont="1" applyFill="1" applyBorder="1" applyAlignment="1">
      <alignment horizontal="right" vertical="center" wrapText="1"/>
    </xf>
    <xf numFmtId="0" fontId="3" fillId="2" borderId="7" xfId="4524" applyFont="1" applyFill="1" applyBorder="1" applyAlignment="1">
      <alignment horizontal="right" vertical="center" wrapText="1"/>
    </xf>
    <xf numFmtId="0" fontId="3" fillId="2" borderId="0" xfId="4524" applyFont="1" applyFill="1" applyBorder="1" applyAlignment="1">
      <alignment horizontal="right" vertical="center"/>
    </xf>
    <xf numFmtId="0" fontId="17" fillId="0" borderId="0" xfId="0" applyFont="1" applyFill="1"/>
    <xf numFmtId="0" fontId="17" fillId="0" borderId="0" xfId="0" applyFont="1" applyFill="1"/>
    <xf numFmtId="2" fontId="0" fillId="0" borderId="0" xfId="4986" applyNumberFormat="1"/>
    <xf numFmtId="198" fontId="19" fillId="19" borderId="0" xfId="25" applyNumberFormat="1"/>
    <xf numFmtId="198" fontId="0" fillId="0" borderId="0" xfId="4986" applyNumberFormat="1"/>
    <xf numFmtId="0" fontId="4" fillId="18" borderId="1" xfId="4986" applyFont="1" applyFill="1" applyBorder="1" applyAlignment="1">
      <alignment vertical="center"/>
    </xf>
    <xf numFmtId="0" fontId="0" fillId="0" borderId="0" xfId="0" applyFill="1"/>
    <xf numFmtId="0" fontId="0" fillId="0" borderId="0" xfId="0" applyFont="1"/>
    <xf numFmtId="0" fontId="3" fillId="2" borderId="7" xfId="4524" applyFont="1" applyFill="1" applyBorder="1" applyAlignment="1">
      <alignment horizontal="right" vertical="center"/>
    </xf>
    <xf numFmtId="0" fontId="20" fillId="0" borderId="0" xfId="4871" applyFont="1"/>
    <xf numFmtId="0" fontId="21" fillId="0" borderId="0" xfId="0" applyFont="1"/>
    <xf numFmtId="0" fontId="1" fillId="0" borderId="0" xfId="0" applyFont="1"/>
    <xf numFmtId="0" fontId="20" fillId="0" borderId="12" xfId="0" applyFont="1" applyBorder="1"/>
    <xf numFmtId="0" fontId="22" fillId="12" borderId="0" xfId="0" applyFont="1" applyFill="1"/>
    <xf numFmtId="0" fontId="3" fillId="0" borderId="7" xfId="4524" applyFont="1" applyFill="1" applyBorder="1" applyAlignment="1">
      <alignment horizontal="right" vertical="center" wrapText="1"/>
    </xf>
    <xf numFmtId="1" fontId="21" fillId="0" borderId="0" xfId="0" applyNumberFormat="1" applyFont="1" applyFill="1"/>
    <xf numFmtId="200" fontId="0" fillId="0" borderId="0" xfId="3702" applyNumberFormat="1"/>
    <xf numFmtId="9" fontId="21" fillId="0" borderId="0" xfId="0" applyNumberFormat="1" applyFont="1"/>
    <xf numFmtId="0" fontId="23" fillId="0" borderId="0" xfId="0" applyFont="1"/>
    <xf numFmtId="0" fontId="0" fillId="0" borderId="0" xfId="0" applyFill="1"/>
    <xf numFmtId="198" fontId="0" fillId="0" borderId="0" xfId="3702" applyNumberFormat="1"/>
    <xf numFmtId="0" fontId="4" fillId="18" borderId="1" xfId="3702" applyFont="1" applyFill="1" applyBorder="1" applyAlignment="1">
      <alignment vertical="center"/>
    </xf>
    <xf numFmtId="0" fontId="0" fillId="0" borderId="0" xfId="3702"/>
    <xf numFmtId="0" fontId="1" fillId="0" borderId="12" xfId="0" applyFont="1" applyBorder="1"/>
    <xf numFmtId="0" fontId="0" fillId="0" borderId="12" xfId="0" applyBorder="1"/>
    <xf numFmtId="0" fontId="21" fillId="0" borderId="12" xfId="0" applyFont="1" applyBorder="1"/>
    <xf numFmtId="2" fontId="0" fillId="0" borderId="12" xfId="0" applyNumberFormat="1" applyBorder="1"/>
    <xf numFmtId="2" fontId="21" fillId="0" borderId="0" xfId="0" applyNumberFormat="1" applyFont="1"/>
    <xf numFmtId="2" fontId="21" fillId="0" borderId="0" xfId="0" applyNumberFormat="1" applyFont="1" applyFill="1"/>
    <xf numFmtId="0" fontId="21" fillId="0" borderId="0" xfId="0" applyFont="1" applyFill="1"/>
    <xf numFmtId="0" fontId="17" fillId="0" borderId="12" xfId="0" applyFont="1" applyBorder="1"/>
    <xf numFmtId="0" fontId="0" fillId="0" borderId="12" xfId="0" applyFill="1" applyBorder="1"/>
    <xf numFmtId="0" fontId="0" fillId="0" borderId="4" xfId="3702" applyBorder="1"/>
    <xf numFmtId="0" fontId="24" fillId="0" borderId="4" xfId="4871" applyFont="1" applyBorder="1"/>
    <xf numFmtId="0" fontId="25" fillId="12" borderId="0" xfId="0" applyFont="1" applyFill="1"/>
    <xf numFmtId="0" fontId="0" fillId="0" borderId="0" xfId="3723"/>
    <xf numFmtId="1" fontId="22" fillId="0" borderId="0" xfId="0" applyNumberFormat="1" applyFont="1"/>
    <xf numFmtId="0" fontId="22" fillId="0" borderId="0" xfId="0" applyFont="1"/>
    <xf numFmtId="0" fontId="19" fillId="19" borderId="0" xfId="25"/>
    <xf numFmtId="198" fontId="0" fillId="0" borderId="0" xfId="3722" applyNumberFormat="1"/>
    <xf numFmtId="0" fontId="4" fillId="18" borderId="1" xfId="3722" applyFont="1" applyFill="1" applyBorder="1" applyAlignment="1">
      <alignment vertical="center"/>
    </xf>
    <xf numFmtId="0" fontId="0" fillId="0" borderId="0" xfId="3722"/>
    <xf numFmtId="198" fontId="0" fillId="0" borderId="0" xfId="3723" applyNumberFormat="1"/>
    <xf numFmtId="0" fontId="0" fillId="12" borderId="0" xfId="0" applyFill="1"/>
    <xf numFmtId="9" fontId="0" fillId="0" borderId="0" xfId="0" applyNumberFormat="1"/>
    <xf numFmtId="0" fontId="0" fillId="8" borderId="0" xfId="0" applyFill="1"/>
    <xf numFmtId="0" fontId="2" fillId="8" borderId="0" xfId="4524" applyFont="1" applyFill="1" applyAlignment="1">
      <alignment horizontal="left"/>
    </xf>
    <xf numFmtId="0" fontId="4" fillId="8" borderId="1" xfId="3723" applyFont="1" applyFill="1" applyBorder="1" applyAlignment="1">
      <alignment vertical="center"/>
    </xf>
    <xf numFmtId="0" fontId="3" fillId="8" borderId="7" xfId="4524" applyFont="1" applyFill="1" applyBorder="1" applyAlignment="1">
      <alignment horizontal="left" vertical="center"/>
    </xf>
    <xf numFmtId="0" fontId="3" fillId="8" borderId="7" xfId="4524" applyFont="1" applyFill="1" applyBorder="1" applyAlignment="1">
      <alignment horizontal="right" vertical="center"/>
    </xf>
    <xf numFmtId="0" fontId="0" fillId="8" borderId="0" xfId="3723" applyFill="1"/>
    <xf numFmtId="2" fontId="17" fillId="8" borderId="0" xfId="3723" applyNumberFormat="1" applyFont="1" applyFill="1"/>
    <xf numFmtId="1" fontId="0" fillId="0" borderId="0" xfId="3723" applyNumberFormat="1"/>
    <xf numFmtId="2" fontId="17" fillId="0" borderId="0" xfId="3723" applyNumberFormat="1" applyFont="1" applyFill="1"/>
    <xf numFmtId="2" fontId="17" fillId="0" borderId="0" xfId="3723" applyNumberFormat="1" applyFont="1"/>
    <xf numFmtId="0" fontId="3" fillId="8" borderId="7" xfId="4524" applyFont="1" applyFill="1" applyBorder="1" applyAlignment="1">
      <alignment horizontal="right" vertical="center" wrapText="1"/>
    </xf>
    <xf numFmtId="0" fontId="22" fillId="8" borderId="0" xfId="0" applyFont="1" applyFill="1"/>
    <xf numFmtId="0" fontId="4" fillId="18" borderId="0" xfId="3722" applyFont="1" applyFill="1" applyAlignment="1">
      <alignment vertical="center"/>
    </xf>
    <xf numFmtId="198" fontId="2" fillId="8" borderId="0" xfId="0" applyNumberFormat="1" applyFont="1" applyFill="1"/>
    <xf numFmtId="198" fontId="0" fillId="8" borderId="0" xfId="0" applyNumberFormat="1" applyFill="1"/>
    <xf numFmtId="198" fontId="3" fillId="8" borderId="7" xfId="0" applyNumberFormat="1" applyFont="1" applyFill="1" applyBorder="1" applyAlignment="1">
      <alignment horizontal="left"/>
    </xf>
    <xf numFmtId="198" fontId="3" fillId="8" borderId="6" xfId="0" applyNumberFormat="1" applyFont="1" applyFill="1" applyBorder="1" applyAlignment="1">
      <alignment horizontal="left"/>
    </xf>
    <xf numFmtId="198" fontId="26" fillId="8" borderId="1" xfId="42" applyNumberFormat="1" applyFont="1" applyFill="1" applyBorder="1" applyAlignment="1">
      <alignment horizontal="left" wrapText="1"/>
    </xf>
    <xf numFmtId="198" fontId="26" fillId="8" borderId="13" xfId="42" applyNumberFormat="1" applyFont="1" applyFill="1" applyBorder="1" applyAlignment="1">
      <alignment horizontal="left" wrapText="1"/>
    </xf>
    <xf numFmtId="198" fontId="26" fillId="8" borderId="13" xfId="42" applyNumberFormat="1" applyFont="1" applyFill="1" applyBorder="1" applyAlignment="1">
      <alignment horizontal="right" wrapText="1"/>
    </xf>
    <xf numFmtId="198" fontId="1" fillId="8" borderId="0" xfId="0" applyNumberFormat="1" applyFont="1" applyFill="1"/>
    <xf numFmtId="198" fontId="0" fillId="8" borderId="4" xfId="0" applyNumberFormat="1" applyFill="1" applyBorder="1"/>
    <xf numFmtId="198" fontId="1" fillId="8" borderId="4" xfId="0" applyNumberFormat="1" applyFont="1" applyFill="1" applyBorder="1"/>
    <xf numFmtId="198" fontId="1" fillId="0" borderId="0" xfId="0" applyNumberFormat="1" applyFont="1"/>
    <xf numFmtId="198" fontId="0" fillId="0" borderId="0" xfId="0" applyNumberFormat="1"/>
    <xf numFmtId="1" fontId="21" fillId="0" borderId="0" xfId="0" applyNumberFormat="1" applyFont="1"/>
    <xf numFmtId="1" fontId="21" fillId="0" borderId="0" xfId="3723" applyNumberFormat="1" applyFont="1"/>
    <xf numFmtId="0" fontId="0" fillId="0" borderId="0" xfId="3723" applyFont="1"/>
    <xf numFmtId="0" fontId="1" fillId="0" borderId="0" xfId="3871"/>
    <xf numFmtId="0" fontId="27" fillId="0" borderId="0" xfId="3871" applyFont="1"/>
    <xf numFmtId="0" fontId="28" fillId="12" borderId="0" xfId="0" applyFont="1" applyFill="1"/>
    <xf numFmtId="0" fontId="22" fillId="0" borderId="0" xfId="0" applyFont="1" applyFill="1"/>
    <xf numFmtId="198" fontId="2" fillId="0" borderId="0" xfId="0" applyNumberFormat="1" applyFont="1"/>
    <xf numFmtId="198" fontId="3" fillId="2" borderId="7" xfId="0" applyNumberFormat="1" applyFont="1" applyFill="1" applyBorder="1" applyAlignment="1">
      <alignment horizontal="left"/>
    </xf>
    <xf numFmtId="198" fontId="26" fillId="20" borderId="1" xfId="42" applyNumberFormat="1" applyFont="1" applyBorder="1" applyAlignment="1">
      <alignment horizontal="left" wrapText="1"/>
    </xf>
    <xf numFmtId="198" fontId="26" fillId="20" borderId="13" xfId="42" applyNumberFormat="1" applyFont="1" applyBorder="1" applyAlignment="1">
      <alignment horizontal="left" wrapText="1"/>
    </xf>
    <xf numFmtId="198" fontId="0" fillId="0" borderId="4" xfId="0" applyNumberFormat="1" applyBorder="1"/>
    <xf numFmtId="0" fontId="1" fillId="0" borderId="0" xfId="4523"/>
    <xf numFmtId="198" fontId="3" fillId="2" borderId="6" xfId="0" applyNumberFormat="1" applyFont="1" applyFill="1" applyBorder="1" applyAlignment="1">
      <alignment horizontal="left"/>
    </xf>
    <xf numFmtId="198" fontId="26" fillId="20" borderId="13" xfId="42" applyNumberFormat="1" applyFont="1" applyBorder="1" applyAlignment="1">
      <alignment horizontal="right" wrapText="1"/>
    </xf>
    <xf numFmtId="198" fontId="1" fillId="0" borderId="4" xfId="0" applyNumberFormat="1" applyFont="1" applyBorder="1"/>
  </cellXfs>
  <cellStyles count="84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_SUBRES_B-NTech-BE" xfId="5121"/>
    <cellStyle name="Normale 2" xfId="5122"/>
    <cellStyle name="Normale_B2020" xfId="5123"/>
    <cellStyle name="normální_List1" xfId="5124"/>
    <cellStyle name="Note 10" xfId="5125"/>
    <cellStyle name="Note 10 2" xfId="5126"/>
    <cellStyle name="Note 10 3" xfId="5127"/>
    <cellStyle name="Note 10 3 2" xfId="5128"/>
    <cellStyle name="Note 10 3_ELC_final" xfId="5129"/>
    <cellStyle name="Note 10_ELC_final" xfId="5130"/>
    <cellStyle name="Note 11" xfId="5131"/>
    <cellStyle name="Note 11 2" xfId="5132"/>
    <cellStyle name="Note 11_ELC_final" xfId="5133"/>
    <cellStyle name="Note 12" xfId="5134"/>
    <cellStyle name="Note 12 2" xfId="5135"/>
    <cellStyle name="Note 12_ELC_final" xfId="5136"/>
    <cellStyle name="Note 13" xfId="5137"/>
    <cellStyle name="Note 13 2" xfId="5138"/>
    <cellStyle name="Note 13_ELC_final" xfId="5139"/>
    <cellStyle name="Note 14" xfId="5140"/>
    <cellStyle name="Note 14 2" xfId="5141"/>
    <cellStyle name="Note 14_ELC_final" xfId="5142"/>
    <cellStyle name="Note 15" xfId="5143"/>
    <cellStyle name="Note 15 2" xfId="5144"/>
    <cellStyle name="Note 15_ELC_final" xfId="5145"/>
    <cellStyle name="Note 16" xfId="5146"/>
    <cellStyle name="Note 16 2" xfId="5147"/>
    <cellStyle name="Note 16_ELC_final" xfId="5148"/>
    <cellStyle name="Note 17" xfId="5149"/>
    <cellStyle name="Note 17 2" xfId="5150"/>
    <cellStyle name="Note 17_ELC_final" xfId="5151"/>
    <cellStyle name="Note 18" xfId="5152"/>
    <cellStyle name="Note 18 2" xfId="5153"/>
    <cellStyle name="Note 18_ELC_final" xfId="5154"/>
    <cellStyle name="Note 19" xfId="5155"/>
    <cellStyle name="Note 2" xfId="5156"/>
    <cellStyle name="Note 2 10" xfId="5157"/>
    <cellStyle name="Note 2 11" xfId="5158"/>
    <cellStyle name="Note 2 12" xfId="5159"/>
    <cellStyle name="Note 2 13" xfId="5160"/>
    <cellStyle name="Note 2 14" xfId="5161"/>
    <cellStyle name="Note 2 15" xfId="5162"/>
    <cellStyle name="Note 2 16" xfId="5163"/>
    <cellStyle name="Note 2 17" xfId="5164"/>
    <cellStyle name="Note 2 2" xfId="5165"/>
    <cellStyle name="Note 2 2 2" xfId="5166"/>
    <cellStyle name="Note 2 3" xfId="5167"/>
    <cellStyle name="Note 2 3 2" xfId="5168"/>
    <cellStyle name="Note 2 3 3" xfId="5169"/>
    <cellStyle name="Note 2 4" xfId="5170"/>
    <cellStyle name="Note 2 5" xfId="5171"/>
    <cellStyle name="Note 2 6" xfId="5172"/>
    <cellStyle name="Note 2 7" xfId="5173"/>
    <cellStyle name="Note 2 8" xfId="5174"/>
    <cellStyle name="Note 2 9" xfId="5175"/>
    <cellStyle name="Note 2_PrimaryEnergyPrices_TIMES" xfId="5176"/>
    <cellStyle name="Note 20" xfId="5177"/>
    <cellStyle name="Note 21" xfId="5178"/>
    <cellStyle name="Note 22" xfId="5179"/>
    <cellStyle name="Note 23" xfId="5180"/>
    <cellStyle name="Note 24" xfId="5181"/>
    <cellStyle name="Note 25" xfId="5182"/>
    <cellStyle name="Note 26" xfId="5183"/>
    <cellStyle name="Note 27" xfId="5184"/>
    <cellStyle name="Note 28" xfId="5185"/>
    <cellStyle name="Note 29" xfId="5186"/>
    <cellStyle name="Note 3" xfId="5187"/>
    <cellStyle name="Note 3 2" xfId="5188"/>
    <cellStyle name="Note 3 2 2" xfId="5189"/>
    <cellStyle name="Note 3 3" xfId="5190"/>
    <cellStyle name="Note 3 4" xfId="5191"/>
    <cellStyle name="Note 3 4 2" xfId="5192"/>
    <cellStyle name="Note 3 4 3" xfId="5193"/>
    <cellStyle name="Note 3 5" xfId="5194"/>
    <cellStyle name="Note 3 6" xfId="5195"/>
    <cellStyle name="Note 3 7" xfId="5196"/>
    <cellStyle name="Note 30" xfId="5197"/>
    <cellStyle name="Note 31" xfId="5198"/>
    <cellStyle name="Note 32" xfId="5199"/>
    <cellStyle name="Note 33" xfId="5200"/>
    <cellStyle name="Note 34" xfId="5201"/>
    <cellStyle name="Note 35" xfId="5202"/>
    <cellStyle name="Note 36" xfId="5203"/>
    <cellStyle name="Note 37" xfId="5204"/>
    <cellStyle name="Note 38" xfId="5205"/>
    <cellStyle name="Note 39" xfId="5206"/>
    <cellStyle name="Note 4" xfId="5207"/>
    <cellStyle name="Note 4 2" xfId="5208"/>
    <cellStyle name="Note 4 3" xfId="5209"/>
    <cellStyle name="Note 4 3 2" xfId="5210"/>
    <cellStyle name="Note 4 3_ELC_final" xfId="5211"/>
    <cellStyle name="Note 4 4" xfId="5212"/>
    <cellStyle name="Note 4_ELC_final" xfId="5213"/>
    <cellStyle name="Note 40" xfId="5214"/>
    <cellStyle name="Note 41" xfId="5215"/>
    <cellStyle name="Note 5" xfId="5216"/>
    <cellStyle name="Note 5 2" xfId="5217"/>
    <cellStyle name="Note 5 3" xfId="5218"/>
    <cellStyle name="Note 5 3 2" xfId="5219"/>
    <cellStyle name="Note 5 3_ELC_final" xfId="5220"/>
    <cellStyle name="Note 5 4" xfId="5221"/>
    <cellStyle name="Note 5_ELC_final" xfId="5222"/>
    <cellStyle name="Note 6" xfId="5223"/>
    <cellStyle name="Note 6 2" xfId="5224"/>
    <cellStyle name="Note 6 3" xfId="5225"/>
    <cellStyle name="Note 6 3 2" xfId="5226"/>
    <cellStyle name="Note 6 3_ELC_final" xfId="5227"/>
    <cellStyle name="Note 6 4" xfId="5228"/>
    <cellStyle name="Note 6_ELC_final" xfId="5229"/>
    <cellStyle name="Note 7" xfId="5230"/>
    <cellStyle name="Note 7 2" xfId="5231"/>
    <cellStyle name="Note 7 2 2" xfId="5232"/>
    <cellStyle name="Note 7 3" xfId="5233"/>
    <cellStyle name="Note 7 3 2" xfId="5234"/>
    <cellStyle name="Note 7 3_ELC_final" xfId="5235"/>
    <cellStyle name="Note 7 4" xfId="5236"/>
    <cellStyle name="Note 7 5" xfId="5237"/>
    <cellStyle name="Note 7_ELC_final" xfId="5238"/>
    <cellStyle name="Note 8" xfId="5239"/>
    <cellStyle name="Note 8 2" xfId="5240"/>
    <cellStyle name="Note 8 2 2" xfId="5241"/>
    <cellStyle name="Note 8 3" xfId="5242"/>
    <cellStyle name="Note 8 3 2" xfId="5243"/>
    <cellStyle name="Note 8 3_ELC_final" xfId="5244"/>
    <cellStyle name="Note 8 4" xfId="5245"/>
    <cellStyle name="Note 8 5" xfId="5246"/>
    <cellStyle name="Note 8_ELC_final" xfId="5247"/>
    <cellStyle name="Note 9" xfId="5248"/>
    <cellStyle name="Note 9 2" xfId="5249"/>
    <cellStyle name="Note 9 3" xfId="5250"/>
    <cellStyle name="Note 9 3 2" xfId="5251"/>
    <cellStyle name="Note 9 3_ELC_final" xfId="5252"/>
    <cellStyle name="Note 9 4" xfId="5253"/>
    <cellStyle name="Note 9 5" xfId="5254"/>
    <cellStyle name="Note 9_ELC_final" xfId="5255"/>
    <cellStyle name="Notiz" xfId="5256"/>
    <cellStyle name="Notiz 2" xfId="5257"/>
    <cellStyle name="Notiz 3" xfId="5258"/>
    <cellStyle name="num_note" xfId="5259"/>
    <cellStyle name="Nuovo" xfId="5260"/>
    <cellStyle name="Nuovo 10" xfId="5261"/>
    <cellStyle name="Nuovo 11" xfId="5262"/>
    <cellStyle name="Nuovo 12" xfId="5263"/>
    <cellStyle name="Nuovo 13" xfId="5264"/>
    <cellStyle name="Nuovo 14" xfId="5265"/>
    <cellStyle name="Nuovo 15" xfId="5266"/>
    <cellStyle name="Nuovo 16" xfId="5267"/>
    <cellStyle name="Nuovo 17" xfId="5268"/>
    <cellStyle name="Nuovo 18" xfId="5269"/>
    <cellStyle name="Nuovo 19" xfId="5270"/>
    <cellStyle name="Nuovo 2" xfId="5271"/>
    <cellStyle name="Nuovo 2 2" xfId="5272"/>
    <cellStyle name="Nuovo 2 3" xfId="5273"/>
    <cellStyle name="Nuovo 20" xfId="5274"/>
    <cellStyle name="Nuovo 21" xfId="5275"/>
    <cellStyle name="Nuovo 22" xfId="5276"/>
    <cellStyle name="Nuovo 23" xfId="5277"/>
    <cellStyle name="Nuovo 24" xfId="5278"/>
    <cellStyle name="Nuovo 25" xfId="5279"/>
    <cellStyle name="Nuovo 26" xfId="5280"/>
    <cellStyle name="Nuovo 27" xfId="5281"/>
    <cellStyle name="Nuovo 28" xfId="5282"/>
    <cellStyle name="Nuovo 29" xfId="5283"/>
    <cellStyle name="Nuovo 3" xfId="5284"/>
    <cellStyle name="Nuovo 30" xfId="5285"/>
    <cellStyle name="Nuovo 31" xfId="5286"/>
    <cellStyle name="Nuovo 32" xfId="5287"/>
    <cellStyle name="Nuovo 33" xfId="5288"/>
    <cellStyle name="Nuovo 34" xfId="5289"/>
    <cellStyle name="Nuovo 35" xfId="5290"/>
    <cellStyle name="Nuovo 36" xfId="5291"/>
    <cellStyle name="Nuovo 37" xfId="5292"/>
    <cellStyle name="Nuovo 38" xfId="5293"/>
    <cellStyle name="Nuovo 4" xfId="5294"/>
    <cellStyle name="Nuovo 4 2" xfId="5295"/>
    <cellStyle name="Nuovo 5" xfId="5296"/>
    <cellStyle name="Nuovo 6" xfId="5297"/>
    <cellStyle name="Nuovo 7" xfId="5298"/>
    <cellStyle name="Nuovo 8" xfId="5299"/>
    <cellStyle name="Nuovo 9" xfId="5300"/>
    <cellStyle name="Összesen" xfId="5301"/>
    <cellStyle name="Output 10" xfId="5302"/>
    <cellStyle name="Output 11" xfId="5303"/>
    <cellStyle name="Output 12" xfId="5304"/>
    <cellStyle name="Output 13" xfId="5305"/>
    <cellStyle name="Output 14" xfId="5306"/>
    <cellStyle name="Output 15" xfId="5307"/>
    <cellStyle name="Output 16" xfId="5308"/>
    <cellStyle name="Output 17" xfId="5309"/>
    <cellStyle name="Output 18" xfId="5310"/>
    <cellStyle name="Output 19" xfId="5311"/>
    <cellStyle name="Output 2" xfId="5312"/>
    <cellStyle name="Output 2 10" xfId="5313"/>
    <cellStyle name="Output 2 2" xfId="5314"/>
    <cellStyle name="Output 2 3" xfId="5315"/>
    <cellStyle name="Output 2 4" xfId="5316"/>
    <cellStyle name="Output 2 5" xfId="5317"/>
    <cellStyle name="Output 2 6" xfId="5318"/>
    <cellStyle name="Output 2 7" xfId="5319"/>
    <cellStyle name="Output 2 8" xfId="5320"/>
    <cellStyle name="Output 2 9" xfId="5321"/>
    <cellStyle name="Output 20" xfId="5322"/>
    <cellStyle name="Output 21" xfId="5323"/>
    <cellStyle name="Output 22" xfId="5324"/>
    <cellStyle name="Output 23" xfId="5325"/>
    <cellStyle name="Output 24" xfId="5326"/>
    <cellStyle name="Output 25" xfId="5327"/>
    <cellStyle name="Output 26" xfId="5328"/>
    <cellStyle name="Output 27" xfId="5329"/>
    <cellStyle name="Output 28" xfId="5330"/>
    <cellStyle name="Output 29" xfId="5331"/>
    <cellStyle name="Output 3" xfId="5332"/>
    <cellStyle name="Output 3 2" xfId="5333"/>
    <cellStyle name="Output 3 3" xfId="5334"/>
    <cellStyle name="Output 3 4" xfId="5335"/>
    <cellStyle name="Output 3 5" xfId="5336"/>
    <cellStyle name="Output 30" xfId="5337"/>
    <cellStyle name="Output 31" xfId="5338"/>
    <cellStyle name="Output 32" xfId="5339"/>
    <cellStyle name="Output 33" xfId="5340"/>
    <cellStyle name="Output 34" xfId="5341"/>
    <cellStyle name="Output 35" xfId="5342"/>
    <cellStyle name="Output 36" xfId="5343"/>
    <cellStyle name="Output 37" xfId="5344"/>
    <cellStyle name="Output 38" xfId="5345"/>
    <cellStyle name="Output 39" xfId="5346"/>
    <cellStyle name="Output 4" xfId="5347"/>
    <cellStyle name="Output 40" xfId="5348"/>
    <cellStyle name="Output 41" xfId="5349"/>
    <cellStyle name="Output 42" xfId="5350"/>
    <cellStyle name="Output 43" xfId="5351"/>
    <cellStyle name="Output 5" xfId="5352"/>
    <cellStyle name="Output 6" xfId="5353"/>
    <cellStyle name="Output 7" xfId="5354"/>
    <cellStyle name="Output 8" xfId="5355"/>
    <cellStyle name="Output 9" xfId="5356"/>
    <cellStyle name="Pattern" xfId="5357"/>
    <cellStyle name="Percent 10" xfId="5358"/>
    <cellStyle name="Percent 10 10" xfId="5359"/>
    <cellStyle name="Percent 10 11" xfId="5360"/>
    <cellStyle name="Percent 10 12" xfId="5361"/>
    <cellStyle name="Percent 10 12 2" xfId="5362"/>
    <cellStyle name="Percent 10 13" xfId="5363"/>
    <cellStyle name="Percent 10 13 2" xfId="5364"/>
    <cellStyle name="Percent 10 14" xfId="5365"/>
    <cellStyle name="Percent 10 14 2" xfId="5366"/>
    <cellStyle name="Percent 10 15" xfId="5367"/>
    <cellStyle name="Percent 10 15 2" xfId="5368"/>
    <cellStyle name="Percent 10 16" xfId="5369"/>
    <cellStyle name="Percent 10 16 2" xfId="5370"/>
    <cellStyle name="Percent 10 17" xfId="5371"/>
    <cellStyle name="Percent 10 17 2" xfId="5372"/>
    <cellStyle name="Percent 10 18" xfId="5373"/>
    <cellStyle name="Percent 10 18 2" xfId="5374"/>
    <cellStyle name="Percent 10 19" xfId="5375"/>
    <cellStyle name="Percent 10 19 2" xfId="5376"/>
    <cellStyle name="Percent 10 2" xfId="5377"/>
    <cellStyle name="Percent 10 2 2" xfId="5378"/>
    <cellStyle name="Percent 10 2 2 2" xfId="5379"/>
    <cellStyle name="Percent 10 2 3" xfId="5380"/>
    <cellStyle name="Percent 10 2 3 2" xfId="5381"/>
    <cellStyle name="Percent 10 2 4" xfId="5382"/>
    <cellStyle name="Percent 10 2 5" xfId="5383"/>
    <cellStyle name="Percent 10 20" xfId="5384"/>
    <cellStyle name="Percent 10 20 2" xfId="5385"/>
    <cellStyle name="Percent 10 3" xfId="5386"/>
    <cellStyle name="Percent 10 3 2" xfId="5387"/>
    <cellStyle name="Percent 10 3 2 2" xfId="5388"/>
    <cellStyle name="Percent 10 3 3" xfId="5389"/>
    <cellStyle name="Percent 10 3 3 2" xfId="5390"/>
    <cellStyle name="Percent 10 3 4" xfId="5391"/>
    <cellStyle name="Percent 10 3 5" xfId="5392"/>
    <cellStyle name="Percent 10 4" xfId="5393"/>
    <cellStyle name="Percent 10 4 2" xfId="5394"/>
    <cellStyle name="Percent 10 4 2 2" xfId="5395"/>
    <cellStyle name="Percent 10 4 3" xfId="5396"/>
    <cellStyle name="Percent 10 4 3 2" xfId="5397"/>
    <cellStyle name="Percent 10 4 4" xfId="5398"/>
    <cellStyle name="Percent 10 4 5" xfId="5399"/>
    <cellStyle name="Percent 10 5" xfId="5400"/>
    <cellStyle name="Percent 10 5 2" xfId="5401"/>
    <cellStyle name="Percent 10 5 2 2" xfId="5402"/>
    <cellStyle name="Percent 10 5 3" xfId="5403"/>
    <cellStyle name="Percent 10 5 3 2" xfId="5404"/>
    <cellStyle name="Percent 10 5 4" xfId="5405"/>
    <cellStyle name="Percent 10 5 5" xfId="5406"/>
    <cellStyle name="Percent 10 6" xfId="5407"/>
    <cellStyle name="Percent 10 6 2" xfId="5408"/>
    <cellStyle name="Percent 10 6 2 2" xfId="5409"/>
    <cellStyle name="Percent 10 6 3" xfId="5410"/>
    <cellStyle name="Percent 10 6 3 2" xfId="5411"/>
    <cellStyle name="Percent 10 6 4" xfId="5412"/>
    <cellStyle name="Percent 10 6 5" xfId="5413"/>
    <cellStyle name="Percent 10 7" xfId="5414"/>
    <cellStyle name="Percent 10 7 2" xfId="5415"/>
    <cellStyle name="Percent 10 7 2 2" xfId="5416"/>
    <cellStyle name="Percent 10 7 3" xfId="5417"/>
    <cellStyle name="Percent 10 7 3 2" xfId="5418"/>
    <cellStyle name="Percent 10 7 4" xfId="5419"/>
    <cellStyle name="Percent 10 7 4 2" xfId="5420"/>
    <cellStyle name="Percent 10 7 5" xfId="5421"/>
    <cellStyle name="Percent 10 7 5 2" xfId="5422"/>
    <cellStyle name="Percent 10 7 6" xfId="5423"/>
    <cellStyle name="Percent 10 7 7" xfId="5424"/>
    <cellStyle name="Percent 10 8" xfId="5425"/>
    <cellStyle name="Percent 10 8 2" xfId="5426"/>
    <cellStyle name="Percent 10 8 2 2" xfId="5427"/>
    <cellStyle name="Percent 10 8 3" xfId="5428"/>
    <cellStyle name="Percent 10 8 3 2" xfId="5429"/>
    <cellStyle name="Percent 10 8 4" xfId="5430"/>
    <cellStyle name="Percent 10 8 5" xfId="5431"/>
    <cellStyle name="Percent 10 9" xfId="5432"/>
    <cellStyle name="Percent 10 9 2" xfId="5433"/>
    <cellStyle name="Percent 11" xfId="5434"/>
    <cellStyle name="Percent 11 10" xfId="5435"/>
    <cellStyle name="Percent 11 10 2" xfId="5436"/>
    <cellStyle name="Percent 11 11" xfId="5437"/>
    <cellStyle name="Percent 11 12" xfId="5438"/>
    <cellStyle name="Percent 11 2" xfId="5439"/>
    <cellStyle name="Percent 11 2 2" xfId="5440"/>
    <cellStyle name="Percent 11 2 2 2" xfId="5441"/>
    <cellStyle name="Percent 11 2 3" xfId="5442"/>
    <cellStyle name="Percent 11 2 3 2" xfId="5443"/>
    <cellStyle name="Percent 11 2 4" xfId="5444"/>
    <cellStyle name="Percent 11 2 5" xfId="5445"/>
    <cellStyle name="Percent 11 3" xfId="5446"/>
    <cellStyle name="Percent 11 3 2" xfId="5447"/>
    <cellStyle name="Percent 11 3 2 2" xfId="5448"/>
    <cellStyle name="Percent 11 3 3" xfId="5449"/>
    <cellStyle name="Percent 11 3 3 2" xfId="5450"/>
    <cellStyle name="Percent 11 3 4" xfId="5451"/>
    <cellStyle name="Percent 11 3 5" xfId="5452"/>
    <cellStyle name="Percent 11 4" xfId="5453"/>
    <cellStyle name="Percent 11 4 2" xfId="5454"/>
    <cellStyle name="Percent 11 4 2 2" xfId="5455"/>
    <cellStyle name="Percent 11 4 3" xfId="5456"/>
    <cellStyle name="Percent 11 4 3 2" xfId="5457"/>
    <cellStyle name="Percent 11 4 4" xfId="5458"/>
    <cellStyle name="Percent 11 4 5" xfId="5459"/>
    <cellStyle name="Percent 11 5" xfId="5460"/>
    <cellStyle name="Percent 11 5 2" xfId="5461"/>
    <cellStyle name="Percent 11 5 2 2" xfId="5462"/>
    <cellStyle name="Percent 11 5 3" xfId="5463"/>
    <cellStyle name="Percent 11 5 3 2" xfId="5464"/>
    <cellStyle name="Percent 11 5 4" xfId="5465"/>
    <cellStyle name="Percent 11 5 5" xfId="5466"/>
    <cellStyle name="Percent 11 6" xfId="5467"/>
    <cellStyle name="Percent 11 6 2" xfId="5468"/>
    <cellStyle name="Percent 11 6 2 2" xfId="5469"/>
    <cellStyle name="Percent 11 6 3" xfId="5470"/>
    <cellStyle name="Percent 11 6 3 2" xfId="5471"/>
    <cellStyle name="Percent 11 6 4" xfId="5472"/>
    <cellStyle name="Percent 11 6 5" xfId="5473"/>
    <cellStyle name="Percent 11 7" xfId="5474"/>
    <cellStyle name="Percent 11 7 2" xfId="5475"/>
    <cellStyle name="Percent 11 7 2 2" xfId="5476"/>
    <cellStyle name="Percent 11 7 3" xfId="5477"/>
    <cellStyle name="Percent 11 7 3 2" xfId="5478"/>
    <cellStyle name="Percent 11 7 4" xfId="5479"/>
    <cellStyle name="Percent 11 7 4 2" xfId="5480"/>
    <cellStyle name="Percent 11 7 5" xfId="5481"/>
    <cellStyle name="Percent 11 7 5 2" xfId="5482"/>
    <cellStyle name="Percent 11 7 6" xfId="5483"/>
    <cellStyle name="Percent 11 7 7" xfId="5484"/>
    <cellStyle name="Percent 11 8" xfId="5485"/>
    <cellStyle name="Percent 11 8 2" xfId="5486"/>
    <cellStyle name="Percent 11 8 2 2" xfId="5487"/>
    <cellStyle name="Percent 11 8 3" xfId="5488"/>
    <cellStyle name="Percent 11 8 3 2" xfId="5489"/>
    <cellStyle name="Percent 11 8 4" xfId="5490"/>
    <cellStyle name="Percent 11 8 5" xfId="5491"/>
    <cellStyle name="Percent 11 9" xfId="5492"/>
    <cellStyle name="Percent 11 9 2" xfId="5493"/>
    <cellStyle name="Percent 12" xfId="5494"/>
    <cellStyle name="Percent 12 10" xfId="5495"/>
    <cellStyle name="Percent 12 10 2" xfId="5496"/>
    <cellStyle name="Percent 12 11" xfId="5497"/>
    <cellStyle name="Percent 12 12" xfId="5498"/>
    <cellStyle name="Percent 12 2" xfId="5499"/>
    <cellStyle name="Percent 12 2 2" xfId="5500"/>
    <cellStyle name="Percent 12 2 2 2" xfId="5501"/>
    <cellStyle name="Percent 12 2 3" xfId="5502"/>
    <cellStyle name="Percent 12 2 3 2" xfId="5503"/>
    <cellStyle name="Percent 12 2 4" xfId="5504"/>
    <cellStyle name="Percent 12 2 5" xfId="5505"/>
    <cellStyle name="Percent 12 3" xfId="5506"/>
    <cellStyle name="Percent 12 3 2" xfId="5507"/>
    <cellStyle name="Percent 12 3 2 2" xfId="5508"/>
    <cellStyle name="Percent 12 3 3" xfId="5509"/>
    <cellStyle name="Percent 12 3 3 2" xfId="5510"/>
    <cellStyle name="Percent 12 3 4" xfId="5511"/>
    <cellStyle name="Percent 12 3 5" xfId="5512"/>
    <cellStyle name="Percent 12 4" xfId="5513"/>
    <cellStyle name="Percent 12 4 2" xfId="5514"/>
    <cellStyle name="Percent 12 4 2 2" xfId="5515"/>
    <cellStyle name="Percent 12 4 3" xfId="5516"/>
    <cellStyle name="Percent 12 4 3 2" xfId="5517"/>
    <cellStyle name="Percent 12 4 4" xfId="5518"/>
    <cellStyle name="Percent 12 4 5" xfId="5519"/>
    <cellStyle name="Percent 12 5" xfId="5520"/>
    <cellStyle name="Percent 12 5 2" xfId="5521"/>
    <cellStyle name="Percent 12 5 2 2" xfId="5522"/>
    <cellStyle name="Percent 12 5 3" xfId="5523"/>
    <cellStyle name="Percent 12 5 3 2" xfId="5524"/>
    <cellStyle name="Percent 12 5 4" xfId="5525"/>
    <cellStyle name="Percent 12 5 5" xfId="5526"/>
    <cellStyle name="Percent 12 6" xfId="5527"/>
    <cellStyle name="Percent 12 6 2" xfId="5528"/>
    <cellStyle name="Percent 12 6 2 2" xfId="5529"/>
    <cellStyle name="Percent 12 6 3" xfId="5530"/>
    <cellStyle name="Percent 12 6 3 2" xfId="5531"/>
    <cellStyle name="Percent 12 6 4" xfId="5532"/>
    <cellStyle name="Percent 12 6 5" xfId="5533"/>
    <cellStyle name="Percent 12 7" xfId="5534"/>
    <cellStyle name="Percent 12 7 2" xfId="5535"/>
    <cellStyle name="Percent 12 7 2 2" xfId="5536"/>
    <cellStyle name="Percent 12 7 3" xfId="5537"/>
    <cellStyle name="Percent 12 7 3 2" xfId="5538"/>
    <cellStyle name="Percent 12 7 4" xfId="5539"/>
    <cellStyle name="Percent 12 7 4 2" xfId="5540"/>
    <cellStyle name="Percent 12 7 5" xfId="5541"/>
    <cellStyle name="Percent 12 7 5 2" xfId="5542"/>
    <cellStyle name="Percent 12 7 6" xfId="5543"/>
    <cellStyle name="Percent 12 7 7" xfId="5544"/>
    <cellStyle name="Percent 12 8" xfId="5545"/>
    <cellStyle name="Percent 12 8 2" xfId="5546"/>
    <cellStyle name="Percent 12 8 2 2" xfId="5547"/>
    <cellStyle name="Percent 12 8 3" xfId="5548"/>
    <cellStyle name="Percent 12 8 3 2" xfId="5549"/>
    <cellStyle name="Percent 12 8 4" xfId="5550"/>
    <cellStyle name="Percent 12 8 5" xfId="5551"/>
    <cellStyle name="Percent 12 9" xfId="5552"/>
    <cellStyle name="Percent 12 9 2" xfId="5553"/>
    <cellStyle name="Percent 13" xfId="5554"/>
    <cellStyle name="Percent 13 10" xfId="5555"/>
    <cellStyle name="Percent 13 10 2" xfId="5556"/>
    <cellStyle name="Percent 13 11" xfId="5557"/>
    <cellStyle name="Percent 13 12" xfId="5558"/>
    <cellStyle name="Percent 13 2" xfId="5559"/>
    <cellStyle name="Percent 13 2 2" xfId="5560"/>
    <cellStyle name="Percent 13 2 2 2" xfId="5561"/>
    <cellStyle name="Percent 13 2 3" xfId="5562"/>
    <cellStyle name="Percent 13 2 3 2" xfId="5563"/>
    <cellStyle name="Percent 13 2 4" xfId="5564"/>
    <cellStyle name="Percent 13 2 5" xfId="5565"/>
    <cellStyle name="Percent 13 3" xfId="5566"/>
    <cellStyle name="Percent 13 3 2" xfId="5567"/>
    <cellStyle name="Percent 13 3 2 2" xfId="5568"/>
    <cellStyle name="Percent 13 3 3" xfId="5569"/>
    <cellStyle name="Percent 13 3 3 2" xfId="5570"/>
    <cellStyle name="Percent 13 3 4" xfId="5571"/>
    <cellStyle name="Percent 13 3 5" xfId="5572"/>
    <cellStyle name="Percent 13 4" xfId="5573"/>
    <cellStyle name="Percent 13 4 2" xfId="5574"/>
    <cellStyle name="Percent 13 4 2 2" xfId="5575"/>
    <cellStyle name="Percent 13 4 3" xfId="5576"/>
    <cellStyle name="Percent 13 4 3 2" xfId="5577"/>
    <cellStyle name="Percent 13 4 4" xfId="5578"/>
    <cellStyle name="Percent 13 4 5" xfId="5579"/>
    <cellStyle name="Percent 13 5" xfId="5580"/>
    <cellStyle name="Percent 13 5 2" xfId="5581"/>
    <cellStyle name="Percent 13 5 2 2" xfId="5582"/>
    <cellStyle name="Percent 13 5 3" xfId="5583"/>
    <cellStyle name="Percent 13 5 3 2" xfId="5584"/>
    <cellStyle name="Percent 13 5 4" xfId="5585"/>
    <cellStyle name="Percent 13 5 5" xfId="5586"/>
    <cellStyle name="Percent 13 6" xfId="5587"/>
    <cellStyle name="Percent 13 6 2" xfId="5588"/>
    <cellStyle name="Percent 13 6 2 2" xfId="5589"/>
    <cellStyle name="Percent 13 6 3" xfId="5590"/>
    <cellStyle name="Percent 13 6 3 2" xfId="5591"/>
    <cellStyle name="Percent 13 6 4" xfId="5592"/>
    <cellStyle name="Percent 13 6 5" xfId="5593"/>
    <cellStyle name="Percent 13 7" xfId="5594"/>
    <cellStyle name="Percent 13 7 2" xfId="5595"/>
    <cellStyle name="Percent 13 7 2 2" xfId="5596"/>
    <cellStyle name="Percent 13 7 3" xfId="5597"/>
    <cellStyle name="Percent 13 7 3 2" xfId="5598"/>
    <cellStyle name="Percent 13 7 4" xfId="5599"/>
    <cellStyle name="Percent 13 7 4 2" xfId="5600"/>
    <cellStyle name="Percent 13 7 5" xfId="5601"/>
    <cellStyle name="Percent 13 7 5 2" xfId="5602"/>
    <cellStyle name="Percent 13 7 6" xfId="5603"/>
    <cellStyle name="Percent 13 7 7" xfId="5604"/>
    <cellStyle name="Percent 13 8" xfId="5605"/>
    <cellStyle name="Percent 13 8 2" xfId="5606"/>
    <cellStyle name="Percent 13 8 2 2" xfId="5607"/>
    <cellStyle name="Percent 13 8 3" xfId="5608"/>
    <cellStyle name="Percent 13 8 3 2" xfId="5609"/>
    <cellStyle name="Percent 13 8 4" xfId="5610"/>
    <cellStyle name="Percent 13 8 5" xfId="5611"/>
    <cellStyle name="Percent 13 9" xfId="5612"/>
    <cellStyle name="Percent 13 9 2" xfId="5613"/>
    <cellStyle name="Percent 14" xfId="5614"/>
    <cellStyle name="Percent 14 10" xfId="5615"/>
    <cellStyle name="Percent 14 10 2" xfId="5616"/>
    <cellStyle name="Percent 14 11" xfId="5617"/>
    <cellStyle name="Percent 14 12" xfId="5618"/>
    <cellStyle name="Percent 14 2" xfId="5619"/>
    <cellStyle name="Percent 14 2 2" xfId="5620"/>
    <cellStyle name="Percent 14 2 2 2" xfId="5621"/>
    <cellStyle name="Percent 14 2 3" xfId="5622"/>
    <cellStyle name="Percent 14 2 3 2" xfId="5623"/>
    <cellStyle name="Percent 14 2 4" xfId="5624"/>
    <cellStyle name="Percent 14 2 5" xfId="5625"/>
    <cellStyle name="Percent 14 3" xfId="5626"/>
    <cellStyle name="Percent 14 3 2" xfId="5627"/>
    <cellStyle name="Percent 14 3 2 2" xfId="5628"/>
    <cellStyle name="Percent 14 3 3" xfId="5629"/>
    <cellStyle name="Percent 14 3 3 2" xfId="5630"/>
    <cellStyle name="Percent 14 3 4" xfId="5631"/>
    <cellStyle name="Percent 14 3 5" xfId="5632"/>
    <cellStyle name="Percent 14 4" xfId="5633"/>
    <cellStyle name="Percent 14 4 2" xfId="5634"/>
    <cellStyle name="Percent 14 4 2 2" xfId="5635"/>
    <cellStyle name="Percent 14 4 3" xfId="5636"/>
    <cellStyle name="Percent 14 4 3 2" xfId="5637"/>
    <cellStyle name="Percent 14 4 4" xfId="5638"/>
    <cellStyle name="Percent 14 4 5" xfId="5639"/>
    <cellStyle name="Percent 14 5" xfId="5640"/>
    <cellStyle name="Percent 14 5 2" xfId="5641"/>
    <cellStyle name="Percent 14 5 2 2" xfId="5642"/>
    <cellStyle name="Percent 14 5 3" xfId="5643"/>
    <cellStyle name="Percent 14 5 3 2" xfId="5644"/>
    <cellStyle name="Percent 14 5 4" xfId="5645"/>
    <cellStyle name="Percent 14 5 5" xfId="5646"/>
    <cellStyle name="Percent 14 6" xfId="5647"/>
    <cellStyle name="Percent 14 6 2" xfId="5648"/>
    <cellStyle name="Percent 14 6 2 2" xfId="5649"/>
    <cellStyle name="Percent 14 6 3" xfId="5650"/>
    <cellStyle name="Percent 14 6 3 2" xfId="5651"/>
    <cellStyle name="Percent 14 6 4" xfId="5652"/>
    <cellStyle name="Percent 14 6 5" xfId="5653"/>
    <cellStyle name="Percent 14 7" xfId="5654"/>
    <cellStyle name="Percent 14 7 2" xfId="5655"/>
    <cellStyle name="Percent 14 7 2 2" xfId="5656"/>
    <cellStyle name="Percent 14 7 3" xfId="5657"/>
    <cellStyle name="Percent 14 7 3 2" xfId="5658"/>
    <cellStyle name="Percent 14 7 4" xfId="5659"/>
    <cellStyle name="Percent 14 7 4 2" xfId="5660"/>
    <cellStyle name="Percent 14 7 5" xfId="5661"/>
    <cellStyle name="Percent 14 7 5 2" xfId="5662"/>
    <cellStyle name="Percent 14 7 6" xfId="5663"/>
    <cellStyle name="Percent 14 7 7" xfId="5664"/>
    <cellStyle name="Percent 14 8" xfId="5665"/>
    <cellStyle name="Percent 14 8 2" xfId="5666"/>
    <cellStyle name="Percent 14 8 2 2" xfId="5667"/>
    <cellStyle name="Percent 14 8 3" xfId="5668"/>
    <cellStyle name="Percent 14 8 3 2" xfId="5669"/>
    <cellStyle name="Percent 14 8 4" xfId="5670"/>
    <cellStyle name="Percent 14 8 5" xfId="5671"/>
    <cellStyle name="Percent 14 9" xfId="5672"/>
    <cellStyle name="Percent 14 9 2" xfId="5673"/>
    <cellStyle name="Percent 15" xfId="5674"/>
    <cellStyle name="Percent 15 10" xfId="5675"/>
    <cellStyle name="Percent 15 10 2" xfId="5676"/>
    <cellStyle name="Percent 15 10 3" xfId="5677"/>
    <cellStyle name="Percent 15 11" xfId="5678"/>
    <cellStyle name="Percent 15 11 2" xfId="5679"/>
    <cellStyle name="Percent 15 11 3" xfId="5680"/>
    <cellStyle name="Percent 15 12" xfId="5681"/>
    <cellStyle name="Percent 15 12 2" xfId="5682"/>
    <cellStyle name="Percent 15 12 3" xfId="5683"/>
    <cellStyle name="Percent 15 13" xfId="5684"/>
    <cellStyle name="Percent 15 13 2" xfId="5685"/>
    <cellStyle name="Percent 15 13 3" xfId="5686"/>
    <cellStyle name="Percent 15 14" xfId="5687"/>
    <cellStyle name="Percent 15 14 2" xfId="5688"/>
    <cellStyle name="Percent 15 14 3" xfId="5689"/>
    <cellStyle name="Percent 15 15" xfId="5690"/>
    <cellStyle name="Percent 15 15 2" xfId="5691"/>
    <cellStyle name="Percent 15 16" xfId="5692"/>
    <cellStyle name="Percent 15 17" xfId="5693"/>
    <cellStyle name="Percent 15 2" xfId="5694"/>
    <cellStyle name="Percent 15 2 10" xfId="5695"/>
    <cellStyle name="Percent 15 2 2" xfId="5696"/>
    <cellStyle name="Percent 15 2 2 2" xfId="5697"/>
    <cellStyle name="Percent 15 2 2 3" xfId="5698"/>
    <cellStyle name="Percent 15 2 2 4" xfId="5699"/>
    <cellStyle name="Percent 15 2 3" xfId="5700"/>
    <cellStyle name="Percent 15 2 3 2" xfId="5701"/>
    <cellStyle name="Percent 15 2 3 3" xfId="5702"/>
    <cellStyle name="Percent 15 2 3 4" xfId="5703"/>
    <cellStyle name="Percent 15 2 4" xfId="5704"/>
    <cellStyle name="Percent 15 2 4 2" xfId="5705"/>
    <cellStyle name="Percent 15 2 4 3" xfId="5706"/>
    <cellStyle name="Percent 15 2 4 4" xfId="5707"/>
    <cellStyle name="Percent 15 2 5" xfId="5708"/>
    <cellStyle name="Percent 15 2 5 2" xfId="5709"/>
    <cellStyle name="Percent 15 2 5 3" xfId="5710"/>
    <cellStyle name="Percent 15 2 5 4" xfId="5711"/>
    <cellStyle name="Percent 15 2 6" xfId="5712"/>
    <cellStyle name="Percent 15 2 6 2" xfId="5713"/>
    <cellStyle name="Percent 15 2 6 3" xfId="5714"/>
    <cellStyle name="Percent 15 2 6 4" xfId="5715"/>
    <cellStyle name="Percent 15 2 7" xfId="5716"/>
    <cellStyle name="Percent 15 2 7 2" xfId="5717"/>
    <cellStyle name="Percent 15 2 7 3" xfId="5718"/>
    <cellStyle name="Percent 15 2 7 4" xfId="5719"/>
    <cellStyle name="Percent 15 2 8" xfId="5720"/>
    <cellStyle name="Percent 15 2 8 2" xfId="5721"/>
    <cellStyle name="Percent 15 2 9" xfId="5722"/>
    <cellStyle name="Percent 15 3" xfId="5723"/>
    <cellStyle name="Percent 15 3 2" xfId="5724"/>
    <cellStyle name="Percent 15 3 3" xfId="5725"/>
    <cellStyle name="Percent 15 3 4" xfId="5726"/>
    <cellStyle name="Percent 15 4" xfId="5727"/>
    <cellStyle name="Percent 15 4 2" xfId="5728"/>
    <cellStyle name="Percent 15 4 2 2" xfId="5729"/>
    <cellStyle name="Percent 15 4 3" xfId="5730"/>
    <cellStyle name="Percent 15 4 3 2" xfId="5731"/>
    <cellStyle name="Percent 15 4 4" xfId="5732"/>
    <cellStyle name="Percent 15 4 5" xfId="5733"/>
    <cellStyle name="Percent 15 5" xfId="5734"/>
    <cellStyle name="Percent 15 5 2" xfId="5735"/>
    <cellStyle name="Percent 15 5 3" xfId="5736"/>
    <cellStyle name="Percent 15 5 4" xfId="5737"/>
    <cellStyle name="Percent 15 6" xfId="5738"/>
    <cellStyle name="Percent 15 6 2" xfId="5739"/>
    <cellStyle name="Percent 15 6 3" xfId="5740"/>
    <cellStyle name="Percent 15 6 4" xfId="5741"/>
    <cellStyle name="Percent 15 7" xfId="5742"/>
    <cellStyle name="Percent 15 7 2" xfId="5743"/>
    <cellStyle name="Percent 15 7 2 2" xfId="5744"/>
    <cellStyle name="Percent 15 7 2 3" xfId="5745"/>
    <cellStyle name="Percent 15 7 3" xfId="5746"/>
    <cellStyle name="Percent 15 7 3 2" xfId="5747"/>
    <cellStyle name="Percent 15 7 4" xfId="5748"/>
    <cellStyle name="Percent 15 7 5" xfId="5749"/>
    <cellStyle name="Percent 15 8" xfId="5750"/>
    <cellStyle name="Percent 15 8 2" xfId="5751"/>
    <cellStyle name="Percent 15 8 3" xfId="5752"/>
    <cellStyle name="Percent 15 8 4" xfId="5753"/>
    <cellStyle name="Percent 15 9" xfId="5754"/>
    <cellStyle name="Percent 15 9 2" xfId="5755"/>
    <cellStyle name="Percent 15 9 3" xfId="5756"/>
    <cellStyle name="Percent 16" xfId="5757"/>
    <cellStyle name="Percent 16 10" xfId="5758"/>
    <cellStyle name="Percent 16 11" xfId="5759"/>
    <cellStyle name="Percent 16 2" xfId="5760"/>
    <cellStyle name="Percent 16 2 2" xfId="5761"/>
    <cellStyle name="Percent 16 2 2 2" xfId="5762"/>
    <cellStyle name="Percent 16 2 3" xfId="5763"/>
    <cellStyle name="Percent 16 2 3 2" xfId="5764"/>
    <cellStyle name="Percent 16 2 4" xfId="5765"/>
    <cellStyle name="Percent 16 2 5" xfId="5766"/>
    <cellStyle name="Percent 16 3" xfId="5767"/>
    <cellStyle name="Percent 16 3 10" xfId="5768"/>
    <cellStyle name="Percent 16 3 10 2" xfId="5769"/>
    <cellStyle name="Percent 16 3 10 3" xfId="5770"/>
    <cellStyle name="Percent 16 3 11" xfId="5771"/>
    <cellStyle name="Percent 16 3 11 2" xfId="5772"/>
    <cellStyle name="Percent 16 3 11 3" xfId="5773"/>
    <cellStyle name="Percent 16 3 12" xfId="5774"/>
    <cellStyle name="Percent 16 3 12 2" xfId="5775"/>
    <cellStyle name="Percent 16 3 12 3" xfId="5776"/>
    <cellStyle name="Percent 16 3 13" xfId="5777"/>
    <cellStyle name="Percent 16 3 13 2" xfId="5778"/>
    <cellStyle name="Percent 16 3 13 3" xfId="5779"/>
    <cellStyle name="Percent 16 3 14" xfId="5780"/>
    <cellStyle name="Percent 16 3 14 2" xfId="5781"/>
    <cellStyle name="Percent 16 3 14 3" xfId="5782"/>
    <cellStyle name="Percent 16 3 15" xfId="5783"/>
    <cellStyle name="Percent 16 3 15 2" xfId="5784"/>
    <cellStyle name="Percent 16 3 15 3" xfId="5785"/>
    <cellStyle name="Percent 16 3 16" xfId="5786"/>
    <cellStyle name="Percent 16 3 16 2" xfId="5787"/>
    <cellStyle name="Percent 16 3 16 3" xfId="5788"/>
    <cellStyle name="Percent 16 3 17" xfId="5789"/>
    <cellStyle name="Percent 16 3 17 2" xfId="5790"/>
    <cellStyle name="Percent 16 3 17 3" xfId="5791"/>
    <cellStyle name="Percent 16 3 18" xfId="5792"/>
    <cellStyle name="Percent 16 3 18 2" xfId="5793"/>
    <cellStyle name="Percent 16 3 19" xfId="5794"/>
    <cellStyle name="Percent 16 3 19 2" xfId="5795"/>
    <cellStyle name="Percent 16 3 2" xfId="5796"/>
    <cellStyle name="Percent 16 3 2 2" xfId="5797"/>
    <cellStyle name="Percent 16 3 2 3" xfId="5798"/>
    <cellStyle name="Percent 16 3 20" xfId="5799"/>
    <cellStyle name="Percent 16 3 21" xfId="5800"/>
    <cellStyle name="Percent 16 3 3" xfId="5801"/>
    <cellStyle name="Percent 16 3 3 2" xfId="5802"/>
    <cellStyle name="Percent 16 3 3 3" xfId="5803"/>
    <cellStyle name="Percent 16 3 4" xfId="5804"/>
    <cellStyle name="Percent 16 3 4 2" xfId="5805"/>
    <cellStyle name="Percent 16 3 4 3" xfId="5806"/>
    <cellStyle name="Percent 16 3 5" xfId="5807"/>
    <cellStyle name="Percent 16 3 5 2" xfId="5808"/>
    <cellStyle name="Percent 16 3 5 3" xfId="5809"/>
    <cellStyle name="Percent 16 3 6" xfId="5810"/>
    <cellStyle name="Percent 16 3 6 2" xfId="5811"/>
    <cellStyle name="Percent 16 3 6 3" xfId="5812"/>
    <cellStyle name="Percent 16 3 7" xfId="5813"/>
    <cellStyle name="Percent 16 3 7 2" xfId="5814"/>
    <cellStyle name="Percent 16 3 7 3" xfId="5815"/>
    <cellStyle name="Percent 16 3 8" xfId="5816"/>
    <cellStyle name="Percent 16 3 8 2" xfId="5817"/>
    <cellStyle name="Percent 16 3 8 3" xfId="5818"/>
    <cellStyle name="Percent 16 3 9" xfId="5819"/>
    <cellStyle name="Percent 16 3 9 2" xfId="5820"/>
    <cellStyle name="Percent 16 3 9 3" xfId="5821"/>
    <cellStyle name="Percent 16 4" xfId="5822"/>
    <cellStyle name="Percent 16 4 10" xfId="5823"/>
    <cellStyle name="Percent 16 4 10 2" xfId="5824"/>
    <cellStyle name="Percent 16 4 10 3" xfId="5825"/>
    <cellStyle name="Percent 16 4 11" xfId="5826"/>
    <cellStyle name="Percent 16 4 11 2" xfId="5827"/>
    <cellStyle name="Percent 16 4 11 3" xfId="5828"/>
    <cellStyle name="Percent 16 4 12" xfId="5829"/>
    <cellStyle name="Percent 16 4 12 2" xfId="5830"/>
    <cellStyle name="Percent 16 4 12 3" xfId="5831"/>
    <cellStyle name="Percent 16 4 13" xfId="5832"/>
    <cellStyle name="Percent 16 4 13 2" xfId="5833"/>
    <cellStyle name="Percent 16 4 13 3" xfId="5834"/>
    <cellStyle name="Percent 16 4 14" xfId="5835"/>
    <cellStyle name="Percent 16 4 14 2" xfId="5836"/>
    <cellStyle name="Percent 16 4 14 3" xfId="5837"/>
    <cellStyle name="Percent 16 4 15" xfId="5838"/>
    <cellStyle name="Percent 16 4 15 2" xfId="5839"/>
    <cellStyle name="Percent 16 4 15 3" xfId="5840"/>
    <cellStyle name="Percent 16 4 16" xfId="5841"/>
    <cellStyle name="Percent 16 4 16 2" xfId="5842"/>
    <cellStyle name="Percent 16 4 16 3" xfId="5843"/>
    <cellStyle name="Percent 16 4 17" xfId="5844"/>
    <cellStyle name="Percent 16 4 17 2" xfId="5845"/>
    <cellStyle name="Percent 16 4 17 3" xfId="5846"/>
    <cellStyle name="Percent 16 4 18" xfId="5847"/>
    <cellStyle name="Percent 16 4 18 2" xfId="5848"/>
    <cellStyle name="Percent 16 4 19" xfId="5849"/>
    <cellStyle name="Percent 16 4 19 2" xfId="5850"/>
    <cellStyle name="Percent 16 4 2" xfId="5851"/>
    <cellStyle name="Percent 16 4 2 2" xfId="5852"/>
    <cellStyle name="Percent 16 4 2 3" xfId="5853"/>
    <cellStyle name="Percent 16 4 20" xfId="5854"/>
    <cellStyle name="Percent 16 4 21" xfId="5855"/>
    <cellStyle name="Percent 16 4 3" xfId="5856"/>
    <cellStyle name="Percent 16 4 3 2" xfId="5857"/>
    <cellStyle name="Percent 16 4 3 3" xfId="5858"/>
    <cellStyle name="Percent 16 4 4" xfId="5859"/>
    <cellStyle name="Percent 16 4 4 2" xfId="5860"/>
    <cellStyle name="Percent 16 4 4 3" xfId="5861"/>
    <cellStyle name="Percent 16 4 5" xfId="5862"/>
    <cellStyle name="Percent 16 4 5 2" xfId="5863"/>
    <cellStyle name="Percent 16 4 5 3" xfId="5864"/>
    <cellStyle name="Percent 16 4 6" xfId="5865"/>
    <cellStyle name="Percent 16 4 6 2" xfId="5866"/>
    <cellStyle name="Percent 16 4 6 3" xfId="5867"/>
    <cellStyle name="Percent 16 4 7" xfId="5868"/>
    <cellStyle name="Percent 16 4 7 2" xfId="5869"/>
    <cellStyle name="Percent 16 4 7 3" xfId="5870"/>
    <cellStyle name="Percent 16 4 8" xfId="5871"/>
    <cellStyle name="Percent 16 4 8 2" xfId="5872"/>
    <cellStyle name="Percent 16 4 8 3" xfId="5873"/>
    <cellStyle name="Percent 16 4 9" xfId="5874"/>
    <cellStyle name="Percent 16 4 9 2" xfId="5875"/>
    <cellStyle name="Percent 16 4 9 3" xfId="5876"/>
    <cellStyle name="Percent 16 5" xfId="5877"/>
    <cellStyle name="Percent 16 5 10" xfId="5878"/>
    <cellStyle name="Percent 16 5 10 2" xfId="5879"/>
    <cellStyle name="Percent 16 5 10 3" xfId="5880"/>
    <cellStyle name="Percent 16 5 11" xfId="5881"/>
    <cellStyle name="Percent 16 5 11 2" xfId="5882"/>
    <cellStyle name="Percent 16 5 11 3" xfId="5883"/>
    <cellStyle name="Percent 16 5 12" xfId="5884"/>
    <cellStyle name="Percent 16 5 12 2" xfId="5885"/>
    <cellStyle name="Percent 16 5 12 3" xfId="5886"/>
    <cellStyle name="Percent 16 5 13" xfId="5887"/>
    <cellStyle name="Percent 16 5 13 2" xfId="5888"/>
    <cellStyle name="Percent 16 5 13 3" xfId="5889"/>
    <cellStyle name="Percent 16 5 14" xfId="5890"/>
    <cellStyle name="Percent 16 5 14 2" xfId="5891"/>
    <cellStyle name="Percent 16 5 14 3" xfId="5892"/>
    <cellStyle name="Percent 16 5 15" xfId="5893"/>
    <cellStyle name="Percent 16 5 15 2" xfId="5894"/>
    <cellStyle name="Percent 16 5 15 3" xfId="5895"/>
    <cellStyle name="Percent 16 5 16" xfId="5896"/>
    <cellStyle name="Percent 16 5 16 2" xfId="5897"/>
    <cellStyle name="Percent 16 5 16 3" xfId="5898"/>
    <cellStyle name="Percent 16 5 17" xfId="5899"/>
    <cellStyle name="Percent 16 5 17 2" xfId="5900"/>
    <cellStyle name="Percent 16 5 17 3" xfId="5901"/>
    <cellStyle name="Percent 16 5 18" xfId="5902"/>
    <cellStyle name="Percent 16 5 18 2" xfId="5903"/>
    <cellStyle name="Percent 16 5 19" xfId="5904"/>
    <cellStyle name="Percent 16 5 19 2" xfId="5905"/>
    <cellStyle name="Percent 16 5 2" xfId="5906"/>
    <cellStyle name="Percent 16 5 2 2" xfId="5907"/>
    <cellStyle name="Percent 16 5 2 3" xfId="5908"/>
    <cellStyle name="Percent 16 5 20" xfId="5909"/>
    <cellStyle name="Percent 16 5 21" xfId="5910"/>
    <cellStyle name="Percent 16 5 3" xfId="5911"/>
    <cellStyle name="Percent 16 5 3 2" xfId="5912"/>
    <cellStyle name="Percent 16 5 3 3" xfId="5913"/>
    <cellStyle name="Percent 16 5 4" xfId="5914"/>
    <cellStyle name="Percent 16 5 4 2" xfId="5915"/>
    <cellStyle name="Percent 16 5 4 3" xfId="5916"/>
    <cellStyle name="Percent 16 5 5" xfId="5917"/>
    <cellStyle name="Percent 16 5 5 2" xfId="5918"/>
    <cellStyle name="Percent 16 5 5 3" xfId="5919"/>
    <cellStyle name="Percent 16 5 6" xfId="5920"/>
    <cellStyle name="Percent 16 5 6 2" xfId="5921"/>
    <cellStyle name="Percent 16 5 6 3" xfId="5922"/>
    <cellStyle name="Percent 16 5 7" xfId="5923"/>
    <cellStyle name="Percent 16 5 7 2" xfId="5924"/>
    <cellStyle name="Percent 16 5 7 3" xfId="5925"/>
    <cellStyle name="Percent 16 5 8" xfId="5926"/>
    <cellStyle name="Percent 16 5 8 2" xfId="5927"/>
    <cellStyle name="Percent 16 5 8 3" xfId="5928"/>
    <cellStyle name="Percent 16 5 9" xfId="5929"/>
    <cellStyle name="Percent 16 5 9 2" xfId="5930"/>
    <cellStyle name="Percent 16 5 9 3" xfId="5931"/>
    <cellStyle name="Percent 16 6" xfId="5932"/>
    <cellStyle name="Percent 16 6 10" xfId="5933"/>
    <cellStyle name="Percent 16 6 10 2" xfId="5934"/>
    <cellStyle name="Percent 16 6 10 3" xfId="5935"/>
    <cellStyle name="Percent 16 6 11" xfId="5936"/>
    <cellStyle name="Percent 16 6 11 2" xfId="5937"/>
    <cellStyle name="Percent 16 6 11 3" xfId="5938"/>
    <cellStyle name="Percent 16 6 12" xfId="5939"/>
    <cellStyle name="Percent 16 6 12 2" xfId="5940"/>
    <cellStyle name="Percent 16 6 12 3" xfId="5941"/>
    <cellStyle name="Percent 16 6 13" xfId="5942"/>
    <cellStyle name="Percent 16 6 13 2" xfId="5943"/>
    <cellStyle name="Percent 16 6 13 3" xfId="5944"/>
    <cellStyle name="Percent 16 6 14" xfId="5945"/>
    <cellStyle name="Percent 16 6 14 2" xfId="5946"/>
    <cellStyle name="Percent 16 6 14 3" xfId="5947"/>
    <cellStyle name="Percent 16 6 15" xfId="5948"/>
    <cellStyle name="Percent 16 6 15 2" xfId="5949"/>
    <cellStyle name="Percent 16 6 15 3" xfId="5950"/>
    <cellStyle name="Percent 16 6 16" xfId="5951"/>
    <cellStyle name="Percent 16 6 16 2" xfId="5952"/>
    <cellStyle name="Percent 16 6 16 3" xfId="5953"/>
    <cellStyle name="Percent 16 6 17" xfId="5954"/>
    <cellStyle name="Percent 16 6 17 2" xfId="5955"/>
    <cellStyle name="Percent 16 6 17 3" xfId="5956"/>
    <cellStyle name="Percent 16 6 18" xfId="5957"/>
    <cellStyle name="Percent 16 6 18 2" xfId="5958"/>
    <cellStyle name="Percent 16 6 19" xfId="5959"/>
    <cellStyle name="Percent 16 6 19 2" xfId="5960"/>
    <cellStyle name="Percent 16 6 2" xfId="5961"/>
    <cellStyle name="Percent 16 6 2 2" xfId="5962"/>
    <cellStyle name="Percent 16 6 2 3" xfId="5963"/>
    <cellStyle name="Percent 16 6 20" xfId="5964"/>
    <cellStyle name="Percent 16 6 21" xfId="5965"/>
    <cellStyle name="Percent 16 6 3" xfId="5966"/>
    <cellStyle name="Percent 16 6 3 2" xfId="5967"/>
    <cellStyle name="Percent 16 6 3 3" xfId="5968"/>
    <cellStyle name="Percent 16 6 4" xfId="5969"/>
    <cellStyle name="Percent 16 6 4 2" xfId="5970"/>
    <cellStyle name="Percent 16 6 4 3" xfId="5971"/>
    <cellStyle name="Percent 16 6 5" xfId="5972"/>
    <cellStyle name="Percent 16 6 5 2" xfId="5973"/>
    <cellStyle name="Percent 16 6 5 3" xfId="5974"/>
    <cellStyle name="Percent 16 6 6" xfId="5975"/>
    <cellStyle name="Percent 16 6 6 2" xfId="5976"/>
    <cellStyle name="Percent 16 6 6 3" xfId="5977"/>
    <cellStyle name="Percent 16 6 7" xfId="5978"/>
    <cellStyle name="Percent 16 6 7 2" xfId="5979"/>
    <cellStyle name="Percent 16 6 7 3" xfId="5980"/>
    <cellStyle name="Percent 16 6 8" xfId="5981"/>
    <cellStyle name="Percent 16 6 8 2" xfId="5982"/>
    <cellStyle name="Percent 16 6 8 3" xfId="5983"/>
    <cellStyle name="Percent 16 6 9" xfId="5984"/>
    <cellStyle name="Percent 16 6 9 2" xfId="5985"/>
    <cellStyle name="Percent 16 6 9 3" xfId="5986"/>
    <cellStyle name="Percent 16 7" xfId="5987"/>
    <cellStyle name="Percent 16 7 10" xfId="5988"/>
    <cellStyle name="Percent 16 7 10 2" xfId="5989"/>
    <cellStyle name="Percent 16 7 10 3" xfId="5990"/>
    <cellStyle name="Percent 16 7 11" xfId="5991"/>
    <cellStyle name="Percent 16 7 11 2" xfId="5992"/>
    <cellStyle name="Percent 16 7 11 3" xfId="5993"/>
    <cellStyle name="Percent 16 7 12" xfId="5994"/>
    <cellStyle name="Percent 16 7 12 2" xfId="5995"/>
    <cellStyle name="Percent 16 7 12 3" xfId="5996"/>
    <cellStyle name="Percent 16 7 13" xfId="5997"/>
    <cellStyle name="Percent 16 7 13 2" xfId="5998"/>
    <cellStyle name="Percent 16 7 13 3" xfId="5999"/>
    <cellStyle name="Percent 16 7 14" xfId="6000"/>
    <cellStyle name="Percent 16 7 14 2" xfId="6001"/>
    <cellStyle name="Percent 16 7 14 3" xfId="6002"/>
    <cellStyle name="Percent 16 7 15" xfId="6003"/>
    <cellStyle name="Percent 16 7 15 2" xfId="6004"/>
    <cellStyle name="Percent 16 7 15 3" xfId="6005"/>
    <cellStyle name="Percent 16 7 16" xfId="6006"/>
    <cellStyle name="Percent 16 7 16 2" xfId="6007"/>
    <cellStyle name="Percent 16 7 16 3" xfId="6008"/>
    <cellStyle name="Percent 16 7 17" xfId="6009"/>
    <cellStyle name="Percent 16 7 17 2" xfId="6010"/>
    <cellStyle name="Percent 16 7 17 3" xfId="6011"/>
    <cellStyle name="Percent 16 7 18" xfId="6012"/>
    <cellStyle name="Percent 16 7 18 2" xfId="6013"/>
    <cellStyle name="Percent 16 7 19" xfId="6014"/>
    <cellStyle name="Percent 16 7 19 2" xfId="6015"/>
    <cellStyle name="Percent 16 7 2" xfId="6016"/>
    <cellStyle name="Percent 16 7 2 2" xfId="6017"/>
    <cellStyle name="Percent 16 7 2 2 2" xfId="6018"/>
    <cellStyle name="Percent 16 7 2 3" xfId="6019"/>
    <cellStyle name="Percent 16 7 2 3 2" xfId="6020"/>
    <cellStyle name="Percent 16 7 2 4" xfId="6021"/>
    <cellStyle name="Percent 16 7 2 5" xfId="6022"/>
    <cellStyle name="Percent 16 7 20" xfId="6023"/>
    <cellStyle name="Percent 16 7 21" xfId="6024"/>
    <cellStyle name="Percent 16 7 3" xfId="6025"/>
    <cellStyle name="Percent 16 7 3 2" xfId="6026"/>
    <cellStyle name="Percent 16 7 3 2 2" xfId="6027"/>
    <cellStyle name="Percent 16 7 3 3" xfId="6028"/>
    <cellStyle name="Percent 16 7 3 3 2" xfId="6029"/>
    <cellStyle name="Percent 16 7 3 4" xfId="6030"/>
    <cellStyle name="Percent 16 7 3 5" xfId="6031"/>
    <cellStyle name="Percent 16 7 4" xfId="6032"/>
    <cellStyle name="Percent 16 7 4 2" xfId="6033"/>
    <cellStyle name="Percent 16 7 4 3" xfId="6034"/>
    <cellStyle name="Percent 16 7 5" xfId="6035"/>
    <cellStyle name="Percent 16 7 5 2" xfId="6036"/>
    <cellStyle name="Percent 16 7 5 3" xfId="6037"/>
    <cellStyle name="Percent 16 7 6" xfId="6038"/>
    <cellStyle name="Percent 16 7 6 2" xfId="6039"/>
    <cellStyle name="Percent 16 7 6 3" xfId="6040"/>
    <cellStyle name="Percent 16 7 7" xfId="6041"/>
    <cellStyle name="Percent 16 7 7 2" xfId="6042"/>
    <cellStyle name="Percent 16 7 7 3" xfId="6043"/>
    <cellStyle name="Percent 16 7 8" xfId="6044"/>
    <cellStyle name="Percent 16 7 8 2" xfId="6045"/>
    <cellStyle name="Percent 16 7 8 3" xfId="6046"/>
    <cellStyle name="Percent 16 7 9" xfId="6047"/>
    <cellStyle name="Percent 16 7 9 2" xfId="6048"/>
    <cellStyle name="Percent 16 7 9 3" xfId="6049"/>
    <cellStyle name="Percent 16 8" xfId="6050"/>
    <cellStyle name="Percent 16 8 10" xfId="6051"/>
    <cellStyle name="Percent 16 8 10 2" xfId="6052"/>
    <cellStyle name="Percent 16 8 10 3" xfId="6053"/>
    <cellStyle name="Percent 16 8 11" xfId="6054"/>
    <cellStyle name="Percent 16 8 11 2" xfId="6055"/>
    <cellStyle name="Percent 16 8 11 3" xfId="6056"/>
    <cellStyle name="Percent 16 8 12" xfId="6057"/>
    <cellStyle name="Percent 16 8 12 2" xfId="6058"/>
    <cellStyle name="Percent 16 8 12 3" xfId="6059"/>
    <cellStyle name="Percent 16 8 13" xfId="6060"/>
    <cellStyle name="Percent 16 8 13 2" xfId="6061"/>
    <cellStyle name="Percent 16 8 13 3" xfId="6062"/>
    <cellStyle name="Percent 16 8 14" xfId="6063"/>
    <cellStyle name="Percent 16 8 14 2" xfId="6064"/>
    <cellStyle name="Percent 16 8 14 3" xfId="6065"/>
    <cellStyle name="Percent 16 8 15" xfId="6066"/>
    <cellStyle name="Percent 16 8 15 2" xfId="6067"/>
    <cellStyle name="Percent 16 8 15 3" xfId="6068"/>
    <cellStyle name="Percent 16 8 16" xfId="6069"/>
    <cellStyle name="Percent 16 8 16 2" xfId="6070"/>
    <cellStyle name="Percent 16 8 16 3" xfId="6071"/>
    <cellStyle name="Percent 16 8 17" xfId="6072"/>
    <cellStyle name="Percent 16 8 17 2" xfId="6073"/>
    <cellStyle name="Percent 16 8 17 3" xfId="6074"/>
    <cellStyle name="Percent 16 8 18" xfId="6075"/>
    <cellStyle name="Percent 16 8 19" xfId="6076"/>
    <cellStyle name="Percent 16 8 2" xfId="6077"/>
    <cellStyle name="Percent 16 8 2 2" xfId="6078"/>
    <cellStyle name="Percent 16 8 2 3" xfId="6079"/>
    <cellStyle name="Percent 16 8 3" xfId="6080"/>
    <cellStyle name="Percent 16 8 3 2" xfId="6081"/>
    <cellStyle name="Percent 16 8 3 3" xfId="6082"/>
    <cellStyle name="Percent 16 8 4" xfId="6083"/>
    <cellStyle name="Percent 16 8 4 2" xfId="6084"/>
    <cellStyle name="Percent 16 8 4 3" xfId="6085"/>
    <cellStyle name="Percent 16 8 5" xfId="6086"/>
    <cellStyle name="Percent 16 8 5 2" xfId="6087"/>
    <cellStyle name="Percent 16 8 5 3" xfId="6088"/>
    <cellStyle name="Percent 16 8 6" xfId="6089"/>
    <cellStyle name="Percent 16 8 6 2" xfId="6090"/>
    <cellStyle name="Percent 16 8 6 3" xfId="6091"/>
    <cellStyle name="Percent 16 8 7" xfId="6092"/>
    <cellStyle name="Percent 16 8 7 2" xfId="6093"/>
    <cellStyle name="Percent 16 8 7 3" xfId="6094"/>
    <cellStyle name="Percent 16 8 8" xfId="6095"/>
    <cellStyle name="Percent 16 8 8 2" xfId="6096"/>
    <cellStyle name="Percent 16 8 8 3" xfId="6097"/>
    <cellStyle name="Percent 16 8 9" xfId="6098"/>
    <cellStyle name="Percent 16 8 9 2" xfId="6099"/>
    <cellStyle name="Percent 16 8 9 3" xfId="6100"/>
    <cellStyle name="Percent 16 9" xfId="6101"/>
    <cellStyle name="Percent 16 9 10" xfId="6102"/>
    <cellStyle name="Percent 16 9 10 2" xfId="6103"/>
    <cellStyle name="Percent 16 9 10 3" xfId="6104"/>
    <cellStyle name="Percent 16 9 11" xfId="6105"/>
    <cellStyle name="Percent 16 9 11 2" xfId="6106"/>
    <cellStyle name="Percent 16 9 11 3" xfId="6107"/>
    <cellStyle name="Percent 16 9 12" xfId="6108"/>
    <cellStyle name="Percent 16 9 12 2" xfId="6109"/>
    <cellStyle name="Percent 16 9 12 3" xfId="6110"/>
    <cellStyle name="Percent 16 9 13" xfId="6111"/>
    <cellStyle name="Percent 16 9 13 2" xfId="6112"/>
    <cellStyle name="Percent 16 9 13 3" xfId="6113"/>
    <cellStyle name="Percent 16 9 14" xfId="6114"/>
    <cellStyle name="Percent 16 9 14 2" xfId="6115"/>
    <cellStyle name="Percent 16 9 14 3" xfId="6116"/>
    <cellStyle name="Percent 16 9 15" xfId="6117"/>
    <cellStyle name="Percent 16 9 15 2" xfId="6118"/>
    <cellStyle name="Percent 16 9 15 3" xfId="6119"/>
    <cellStyle name="Percent 16 9 16" xfId="6120"/>
    <cellStyle name="Percent 16 9 16 2" xfId="6121"/>
    <cellStyle name="Percent 16 9 16 3" xfId="6122"/>
    <cellStyle name="Percent 16 9 17" xfId="6123"/>
    <cellStyle name="Percent 16 9 17 2" xfId="6124"/>
    <cellStyle name="Percent 16 9 17 3" xfId="6125"/>
    <cellStyle name="Percent 16 9 18" xfId="6126"/>
    <cellStyle name="Percent 16 9 19" xfId="6127"/>
    <cellStyle name="Percent 16 9 2" xfId="6128"/>
    <cellStyle name="Percent 16 9 2 2" xfId="6129"/>
    <cellStyle name="Percent 16 9 2 3" xfId="6130"/>
    <cellStyle name="Percent 16 9 3" xfId="6131"/>
    <cellStyle name="Percent 16 9 3 2" xfId="6132"/>
    <cellStyle name="Percent 16 9 3 3" xfId="6133"/>
    <cellStyle name="Percent 16 9 4" xfId="6134"/>
    <cellStyle name="Percent 16 9 4 2" xfId="6135"/>
    <cellStyle name="Percent 16 9 4 3" xfId="6136"/>
    <cellStyle name="Percent 16 9 5" xfId="6137"/>
    <cellStyle name="Percent 16 9 5 2" xfId="6138"/>
    <cellStyle name="Percent 16 9 5 3" xfId="6139"/>
    <cellStyle name="Percent 16 9 6" xfId="6140"/>
    <cellStyle name="Percent 16 9 6 2" xfId="6141"/>
    <cellStyle name="Percent 16 9 6 3" xfId="6142"/>
    <cellStyle name="Percent 16 9 7" xfId="6143"/>
    <cellStyle name="Percent 16 9 7 2" xfId="6144"/>
    <cellStyle name="Percent 16 9 7 3" xfId="6145"/>
    <cellStyle name="Percent 16 9 8" xfId="6146"/>
    <cellStyle name="Percent 16 9 8 2" xfId="6147"/>
    <cellStyle name="Percent 16 9 8 3" xfId="6148"/>
    <cellStyle name="Percent 16 9 9" xfId="6149"/>
    <cellStyle name="Percent 16 9 9 2" xfId="6150"/>
    <cellStyle name="Percent 16 9 9 3" xfId="6151"/>
    <cellStyle name="Percent 17" xfId="6152"/>
    <cellStyle name="Percent 17 10" xfId="6153"/>
    <cellStyle name="Percent 17 11" xfId="6154"/>
    <cellStyle name="Percent 17 2" xfId="6155"/>
    <cellStyle name="Percent 17 2 2" xfId="6156"/>
    <cellStyle name="Percent 17 3" xfId="6157"/>
    <cellStyle name="Percent 17 3 2" xfId="6158"/>
    <cellStyle name="Percent 17 4" xfId="6159"/>
    <cellStyle name="Percent 17 4 2" xfId="6160"/>
    <cellStyle name="Percent 17 5" xfId="6161"/>
    <cellStyle name="Percent 17 5 2" xfId="6162"/>
    <cellStyle name="Percent 17 6" xfId="6163"/>
    <cellStyle name="Percent 17 6 2" xfId="6164"/>
    <cellStyle name="Percent 17 7" xfId="6165"/>
    <cellStyle name="Percent 17 7 2" xfId="6166"/>
    <cellStyle name="Percent 17 7 2 2" xfId="6167"/>
    <cellStyle name="Percent 17 7 3" xfId="6168"/>
    <cellStyle name="Percent 17 7 3 2" xfId="6169"/>
    <cellStyle name="Percent 17 7 4" xfId="6170"/>
    <cellStyle name="Percent 17 8" xfId="6171"/>
    <cellStyle name="Percent 17 8 2" xfId="6172"/>
    <cellStyle name="Percent 17 8 2 2" xfId="6173"/>
    <cellStyle name="Percent 17 8 3" xfId="6174"/>
    <cellStyle name="Percent 17 9" xfId="6175"/>
    <cellStyle name="Percent 17 9 2" xfId="6176"/>
    <cellStyle name="Percent 18" xfId="6177"/>
    <cellStyle name="Percent 18 2" xfId="6178"/>
    <cellStyle name="Percent 18 2 2" xfId="6179"/>
    <cellStyle name="Percent 18 3" xfId="6180"/>
    <cellStyle name="Percent 19" xfId="6181"/>
    <cellStyle name="Percent 19 2" xfId="6182"/>
    <cellStyle name="Percent 19 2 2" xfId="6183"/>
    <cellStyle name="Percent 19 3" xfId="6184"/>
    <cellStyle name="Percent 2" xfId="6185"/>
    <cellStyle name="Percent 2 10" xfId="6186"/>
    <cellStyle name="Percent 2 10 10" xfId="6187"/>
    <cellStyle name="Percent 2 10 2" xfId="6188"/>
    <cellStyle name="Percent 2 10 2 2" xfId="6189"/>
    <cellStyle name="Percent 2 10 2 3" xfId="6190"/>
    <cellStyle name="Percent 2 10 3" xfId="6191"/>
    <cellStyle name="Percent 2 10 3 2" xfId="6192"/>
    <cellStyle name="Percent 2 10 3 3" xfId="6193"/>
    <cellStyle name="Percent 2 10 4" xfId="6194"/>
    <cellStyle name="Percent 2 10 4 2" xfId="6195"/>
    <cellStyle name="Percent 2 10 4 3" xfId="6196"/>
    <cellStyle name="Percent 2 10 5" xfId="6197"/>
    <cellStyle name="Percent 2 10 5 2" xfId="6198"/>
    <cellStyle name="Percent 2 10 5 3" xfId="6199"/>
    <cellStyle name="Percent 2 10 6" xfId="6200"/>
    <cellStyle name="Percent 2 10 6 2" xfId="6201"/>
    <cellStyle name="Percent 2 10 6 3" xfId="6202"/>
    <cellStyle name="Percent 2 10 7" xfId="6203"/>
    <cellStyle name="Percent 2 10 7 2" xfId="6204"/>
    <cellStyle name="Percent 2 10 7 3" xfId="6205"/>
    <cellStyle name="Percent 2 10 8" xfId="6206"/>
    <cellStyle name="Percent 2 10 8 2" xfId="6207"/>
    <cellStyle name="Percent 2 10 8 3" xfId="6208"/>
    <cellStyle name="Percent 2 10 9" xfId="6209"/>
    <cellStyle name="Percent 2 11" xfId="6210"/>
    <cellStyle name="Percent 2 11 10" xfId="6211"/>
    <cellStyle name="Percent 2 11 2" xfId="6212"/>
    <cellStyle name="Percent 2 11 2 2" xfId="6213"/>
    <cellStyle name="Percent 2 11 2 3" xfId="6214"/>
    <cellStyle name="Percent 2 11 3" xfId="6215"/>
    <cellStyle name="Percent 2 11 3 2" xfId="6216"/>
    <cellStyle name="Percent 2 11 3 3" xfId="6217"/>
    <cellStyle name="Percent 2 11 4" xfId="6218"/>
    <cellStyle name="Percent 2 11 4 2" xfId="6219"/>
    <cellStyle name="Percent 2 11 4 3" xfId="6220"/>
    <cellStyle name="Percent 2 11 5" xfId="6221"/>
    <cellStyle name="Percent 2 11 5 2" xfId="6222"/>
    <cellStyle name="Percent 2 11 5 3" xfId="6223"/>
    <cellStyle name="Percent 2 11 6" xfId="6224"/>
    <cellStyle name="Percent 2 11 6 2" xfId="6225"/>
    <cellStyle name="Percent 2 11 6 3" xfId="6226"/>
    <cellStyle name="Percent 2 11 7" xfId="6227"/>
    <cellStyle name="Percent 2 11 7 2" xfId="6228"/>
    <cellStyle name="Percent 2 11 7 3" xfId="6229"/>
    <cellStyle name="Percent 2 11 8" xfId="6230"/>
    <cellStyle name="Percent 2 11 8 2" xfId="6231"/>
    <cellStyle name="Percent 2 11 8 3" xfId="6232"/>
    <cellStyle name="Percent 2 11 9" xfId="6233"/>
    <cellStyle name="Percent 2 12" xfId="6234"/>
    <cellStyle name="Percent 2 12 2" xfId="6235"/>
    <cellStyle name="Percent 2 12 3" xfId="6236"/>
    <cellStyle name="Percent 2 13" xfId="6237"/>
    <cellStyle name="Percent 2 13 2" xfId="6238"/>
    <cellStyle name="Percent 2 13 3" xfId="6239"/>
    <cellStyle name="Percent 2 14" xfId="6240"/>
    <cellStyle name="Percent 2 14 2" xfId="6241"/>
    <cellStyle name="Percent 2 14 3" xfId="6242"/>
    <cellStyle name="Percent 2 15" xfId="6243"/>
    <cellStyle name="Percent 2 15 2" xfId="6244"/>
    <cellStyle name="Percent 2 15 3" xfId="6245"/>
    <cellStyle name="Percent 2 16" xfId="6246"/>
    <cellStyle name="Percent 2 16 2" xfId="6247"/>
    <cellStyle name="Percent 2 16 3" xfId="6248"/>
    <cellStyle name="Percent 2 17" xfId="6249"/>
    <cellStyle name="Percent 2 17 2" xfId="6250"/>
    <cellStyle name="Percent 2 17 3" xfId="6251"/>
    <cellStyle name="Percent 2 18" xfId="6252"/>
    <cellStyle name="Percent 2 18 2" xfId="6253"/>
    <cellStyle name="Percent 2 18 3" xfId="6254"/>
    <cellStyle name="Percent 2 19" xfId="6255"/>
    <cellStyle name="Percent 2 19 2" xfId="6256"/>
    <cellStyle name="Percent 2 2" xfId="6257"/>
    <cellStyle name="Percent 2 2 10" xfId="6258"/>
    <cellStyle name="Percent 2 2 10 2" xfId="6259"/>
    <cellStyle name="Percent 2 2 2" xfId="6260"/>
    <cellStyle name="Percent 2 2 2 2" xfId="6261"/>
    <cellStyle name="Percent 2 2 2 2 2" xfId="6262"/>
    <cellStyle name="Percent 2 2 3" xfId="6263"/>
    <cellStyle name="Percent 2 2 3 2" xfId="6264"/>
    <cellStyle name="Percent 2 2 3 2 2" xfId="6265"/>
    <cellStyle name="Percent 2 2 3 2 2 2" xfId="6266"/>
    <cellStyle name="Percent 2 2 3 3" xfId="6267"/>
    <cellStyle name="Percent 2 2 3 3 2" xfId="6268"/>
    <cellStyle name="Percent 2 2 3 4" xfId="6269"/>
    <cellStyle name="Percent 2 2 3 4 2" xfId="6270"/>
    <cellStyle name="Percent 2 2 3 4 2 2" xfId="6271"/>
    <cellStyle name="Percent 2 2 3 4 3" xfId="6272"/>
    <cellStyle name="Percent 2 2 3 5" xfId="6273"/>
    <cellStyle name="Percent 2 2 3 5 2" xfId="6274"/>
    <cellStyle name="Percent 2 2 4" xfId="6275"/>
    <cellStyle name="Percent 2 2 4 2" xfId="6276"/>
    <cellStyle name="Percent 2 2 4 2 2" xfId="6277"/>
    <cellStyle name="Percent 2 2 4 3" xfId="6278"/>
    <cellStyle name="Percent 2 2 4 3 2" xfId="6279"/>
    <cellStyle name="Percent 2 2 4 4" xfId="6280"/>
    <cellStyle name="Percent 2 2 4 5" xfId="6281"/>
    <cellStyle name="Percent 2 2 5" xfId="6282"/>
    <cellStyle name="Percent 2 2 5 2" xfId="6283"/>
    <cellStyle name="Percent 2 2 5 3" xfId="6284"/>
    <cellStyle name="Percent 2 2 6" xfId="6285"/>
    <cellStyle name="Percent 2 2 6 2" xfId="6286"/>
    <cellStyle name="Percent 2 2 6 2 2" xfId="6287"/>
    <cellStyle name="Percent 2 2 6 3" xfId="6288"/>
    <cellStyle name="Percent 2 2 6 3 2" xfId="6289"/>
    <cellStyle name="Percent 2 2 6 4" xfId="6290"/>
    <cellStyle name="Percent 2 2 6 5" xfId="6291"/>
    <cellStyle name="Percent 2 2 7" xfId="6292"/>
    <cellStyle name="Percent 2 2 7 2" xfId="6293"/>
    <cellStyle name="Percent 2 2 7 2 2" xfId="6294"/>
    <cellStyle name="Percent 2 2 7 3" xfId="6295"/>
    <cellStyle name="Percent 2 2 7 3 2" xfId="6296"/>
    <cellStyle name="Percent 2 2 7 4" xfId="6297"/>
    <cellStyle name="Percent 2 2 7 5" xfId="6298"/>
    <cellStyle name="Percent 2 2 8" xfId="6299"/>
    <cellStyle name="Percent 2 2 8 2" xfId="6300"/>
    <cellStyle name="Percent 2 2 8 3" xfId="6301"/>
    <cellStyle name="Percent 2 2 9" xfId="6302"/>
    <cellStyle name="Percent 2 2 9 2" xfId="6303"/>
    <cellStyle name="Percent 2 20" xfId="6304"/>
    <cellStyle name="Percent 2 20 2" xfId="6305"/>
    <cellStyle name="Percent 2 21" xfId="6306"/>
    <cellStyle name="Percent 2 21 2" xfId="6307"/>
    <cellStyle name="Percent 2 22" xfId="6308"/>
    <cellStyle name="Percent 2 22 2" xfId="6309"/>
    <cellStyle name="Percent 2 23" xfId="6310"/>
    <cellStyle name="Percent 2 23 2" xfId="6311"/>
    <cellStyle name="Percent 2 24" xfId="6312"/>
    <cellStyle name="Percent 2 24 2" xfId="6313"/>
    <cellStyle name="Percent 2 25" xfId="6314"/>
    <cellStyle name="Percent 2 25 2" xfId="6315"/>
    <cellStyle name="Percent 2 26" xfId="6316"/>
    <cellStyle name="Percent 2 26 2" xfId="6317"/>
    <cellStyle name="Percent 2 27" xfId="6318"/>
    <cellStyle name="Percent 2 27 2" xfId="6319"/>
    <cellStyle name="Percent 2 28" xfId="6320"/>
    <cellStyle name="Percent 2 28 2" xfId="6321"/>
    <cellStyle name="Percent 2 29" xfId="6322"/>
    <cellStyle name="Percent 2 29 2" xfId="6323"/>
    <cellStyle name="Percent 2 3" xfId="6324"/>
    <cellStyle name="Percent 2 3 10" xfId="6325"/>
    <cellStyle name="Percent 2 3 10 2" xfId="6326"/>
    <cellStyle name="Percent 2 3 11" xfId="6327"/>
    <cellStyle name="Percent 2 3 11 2" xfId="6328"/>
    <cellStyle name="Percent 2 3 12" xfId="6329"/>
    <cellStyle name="Percent 2 3 12 2" xfId="6330"/>
    <cellStyle name="Percent 2 3 13" xfId="6331"/>
    <cellStyle name="Percent 2 3 13 2" xfId="6332"/>
    <cellStyle name="Percent 2 3 14" xfId="6333"/>
    <cellStyle name="Percent 2 3 14 2" xfId="6334"/>
    <cellStyle name="Percent 2 3 15" xfId="6335"/>
    <cellStyle name="Percent 2 3 15 2" xfId="6336"/>
    <cellStyle name="Percent 2 3 16" xfId="6337"/>
    <cellStyle name="Percent 2 3 16 2" xfId="6338"/>
    <cellStyle name="Percent 2 3 17" xfId="6339"/>
    <cellStyle name="Percent 2 3 17 2" xfId="6340"/>
    <cellStyle name="Percent 2 3 2" xfId="6341"/>
    <cellStyle name="Percent 2 3 2 2" xfId="6342"/>
    <cellStyle name="Percent 2 3 2 2 2" xfId="6343"/>
    <cellStyle name="Percent 2 3 3" xfId="6344"/>
    <cellStyle name="Percent 2 3 3 2" xfId="6345"/>
    <cellStyle name="Percent 2 3 3 2 2" xfId="6346"/>
    <cellStyle name="Percent 2 3 3 2 2 2" xfId="6347"/>
    <cellStyle name="Percent 2 3 3 3" xfId="6348"/>
    <cellStyle name="Percent 2 3 3 3 2" xfId="6349"/>
    <cellStyle name="Percent 2 3 3 3 2 2" xfId="6350"/>
    <cellStyle name="Percent 2 3 3 3 3" xfId="6351"/>
    <cellStyle name="Percent 2 3 3 3 3 2" xfId="6352"/>
    <cellStyle name="Percent 2 3 3 3 4" xfId="6353"/>
    <cellStyle name="Percent 2 3 3 3 4 2" xfId="6354"/>
    <cellStyle name="Percent 2 3 3 3 4 2 2" xfId="6355"/>
    <cellStyle name="Percent 2 3 3 3 4 3" xfId="6356"/>
    <cellStyle name="Percent 2 3 3 3 5" xfId="6357"/>
    <cellStyle name="Percent 2 3 3 4" xfId="6358"/>
    <cellStyle name="Percent 2 3 3 4 2" xfId="6359"/>
    <cellStyle name="Percent 2 3 4" xfId="6360"/>
    <cellStyle name="Percent 2 3 4 2" xfId="6361"/>
    <cellStyle name="Percent 2 3 4 3" xfId="6362"/>
    <cellStyle name="Percent 2 3 5" xfId="6363"/>
    <cellStyle name="Percent 2 3 5 2" xfId="6364"/>
    <cellStyle name="Percent 2 3 5 2 2" xfId="6365"/>
    <cellStyle name="Percent 2 3 5 3" xfId="6366"/>
    <cellStyle name="Percent 2 3 5 4" xfId="6367"/>
    <cellStyle name="Percent 2 3 6" xfId="6368"/>
    <cellStyle name="Percent 2 3 6 2" xfId="6369"/>
    <cellStyle name="Percent 2 3 6 3" xfId="6370"/>
    <cellStyle name="Percent 2 3 7" xfId="6371"/>
    <cellStyle name="Percent 2 3 7 2" xfId="6372"/>
    <cellStyle name="Percent 2 3 7 3" xfId="6373"/>
    <cellStyle name="Percent 2 3 8" xfId="6374"/>
    <cellStyle name="Percent 2 3 8 2" xfId="6375"/>
    <cellStyle name="Percent 2 3 8 3" xfId="6376"/>
    <cellStyle name="Percent 2 3 9" xfId="6377"/>
    <cellStyle name="Percent 2 3 9 2" xfId="6378"/>
    <cellStyle name="Percent 2 30" xfId="6379"/>
    <cellStyle name="Percent 2 30 2" xfId="6380"/>
    <cellStyle name="Percent 2 31" xfId="6381"/>
    <cellStyle name="Percent 2 31 2" xfId="6382"/>
    <cellStyle name="Percent 2 32" xfId="6383"/>
    <cellStyle name="Percent 2 32 2" xfId="6384"/>
    <cellStyle name="Percent 2 33" xfId="6385"/>
    <cellStyle name="Percent 2 33 2" xfId="6386"/>
    <cellStyle name="Percent 2 34" xfId="6387"/>
    <cellStyle name="Percent 2 34 2" xfId="6388"/>
    <cellStyle name="Percent 2 35" xfId="6389"/>
    <cellStyle name="Percent 2 35 2" xfId="6390"/>
    <cellStyle name="Percent 2 36" xfId="6391"/>
    <cellStyle name="Percent 2 36 2" xfId="6392"/>
    <cellStyle name="Percent 2 37" xfId="6393"/>
    <cellStyle name="Percent 2 37 2" xfId="6394"/>
    <cellStyle name="Percent 2 38" xfId="6395"/>
    <cellStyle name="Percent 2 38 2" xfId="6396"/>
    <cellStyle name="Percent 2 39" xfId="6397"/>
    <cellStyle name="Percent 2 39 2" xfId="6398"/>
    <cellStyle name="Percent 2 4" xfId="6399"/>
    <cellStyle name="Percent 2 4 10" xfId="6400"/>
    <cellStyle name="Percent 2 4 10 2" xfId="6401"/>
    <cellStyle name="Percent 2 4 11" xfId="6402"/>
    <cellStyle name="Percent 2 4 11 2" xfId="6403"/>
    <cellStyle name="Percent 2 4 12" xfId="6404"/>
    <cellStyle name="Percent 2 4 12 2" xfId="6405"/>
    <cellStyle name="Percent 2 4 13" xfId="6406"/>
    <cellStyle name="Percent 2 4 13 2" xfId="6407"/>
    <cellStyle name="Percent 2 4 14" xfId="6408"/>
    <cellStyle name="Percent 2 4 14 2" xfId="6409"/>
    <cellStyle name="Percent 2 4 15" xfId="6410"/>
    <cellStyle name="Percent 2 4 15 2" xfId="6411"/>
    <cellStyle name="Percent 2 4 16" xfId="6412"/>
    <cellStyle name="Percent 2 4 16 2" xfId="6413"/>
    <cellStyle name="Percent 2 4 17" xfId="6414"/>
    <cellStyle name="Percent 2 4 17 2" xfId="6415"/>
    <cellStyle name="Percent 2 4 18" xfId="6416"/>
    <cellStyle name="Percent 2 4 18 2" xfId="6417"/>
    <cellStyle name="Percent 2 4 19" xfId="6418"/>
    <cellStyle name="Percent 2 4 2" xfId="6419"/>
    <cellStyle name="Percent 2 4 2 2" xfId="6420"/>
    <cellStyle name="Percent 2 4 2 3" xfId="6421"/>
    <cellStyle name="Percent 2 4 3" xfId="6422"/>
    <cellStyle name="Percent 2 4 3 2" xfId="6423"/>
    <cellStyle name="Percent 2 4 3 3" xfId="6424"/>
    <cellStyle name="Percent 2 4 4" xfId="6425"/>
    <cellStyle name="Percent 2 4 4 2" xfId="6426"/>
    <cellStyle name="Percent 2 4 4 3" xfId="6427"/>
    <cellStyle name="Percent 2 4 5" xfId="6428"/>
    <cellStyle name="Percent 2 4 5 2" xfId="6429"/>
    <cellStyle name="Percent 2 4 5 3" xfId="6430"/>
    <cellStyle name="Percent 2 4 6" xfId="6431"/>
    <cellStyle name="Percent 2 4 6 2" xfId="6432"/>
    <cellStyle name="Percent 2 4 6 3" xfId="6433"/>
    <cellStyle name="Percent 2 4 7" xfId="6434"/>
    <cellStyle name="Percent 2 4 7 2" xfId="6435"/>
    <cellStyle name="Percent 2 4 7 3" xfId="6436"/>
    <cellStyle name="Percent 2 4 8" xfId="6437"/>
    <cellStyle name="Percent 2 4 8 2" xfId="6438"/>
    <cellStyle name="Percent 2 4 8 3" xfId="6439"/>
    <cellStyle name="Percent 2 4 9" xfId="6440"/>
    <cellStyle name="Percent 2 4 9 2" xfId="6441"/>
    <cellStyle name="Percent 2 4 9 3" xfId="6442"/>
    <cellStyle name="Percent 2 40" xfId="6443"/>
    <cellStyle name="Percent 2 40 2" xfId="6444"/>
    <cellStyle name="Percent 2 41" xfId="6445"/>
    <cellStyle name="Percent 2 41 2" xfId="6446"/>
    <cellStyle name="Percent 2 42" xfId="6447"/>
    <cellStyle name="Percent 2 42 2" xfId="6448"/>
    <cellStyle name="Percent 2 43" xfId="6449"/>
    <cellStyle name="Percent 2 43 2" xfId="6450"/>
    <cellStyle name="Percent 2 44" xfId="6451"/>
    <cellStyle name="Percent 2 44 2" xfId="6452"/>
    <cellStyle name="Percent 2 45" xfId="6453"/>
    <cellStyle name="Percent 2 45 2" xfId="6454"/>
    <cellStyle name="Percent 2 46" xfId="6455"/>
    <cellStyle name="Percent 2 46 2" xfId="6456"/>
    <cellStyle name="Percent 2 47" xfId="6457"/>
    <cellStyle name="Percent 2 47 2" xfId="6458"/>
    <cellStyle name="Percent 2 48" xfId="6459"/>
    <cellStyle name="Percent 2 48 2" xfId="6460"/>
    <cellStyle name="Percent 2 48 2 2" xfId="6461"/>
    <cellStyle name="Percent 2 48 3" xfId="6462"/>
    <cellStyle name="Percent 2 49" xfId="6463"/>
    <cellStyle name="Percent 2 49 2" xfId="6464"/>
    <cellStyle name="Percent 2 5" xfId="6465"/>
    <cellStyle name="Percent 2 5 10" xfId="6466"/>
    <cellStyle name="Percent 2 5 10 2" xfId="6467"/>
    <cellStyle name="Percent 2 5 11" xfId="6468"/>
    <cellStyle name="Percent 2 5 11 2" xfId="6469"/>
    <cellStyle name="Percent 2 5 12" xfId="6470"/>
    <cellStyle name="Percent 2 5 12 2" xfId="6471"/>
    <cellStyle name="Percent 2 5 13" xfId="6472"/>
    <cellStyle name="Percent 2 5 13 2" xfId="6473"/>
    <cellStyle name="Percent 2 5 14" xfId="6474"/>
    <cellStyle name="Percent 2 5 14 2" xfId="6475"/>
    <cellStyle name="Percent 2 5 15" xfId="6476"/>
    <cellStyle name="Percent 2 5 15 2" xfId="6477"/>
    <cellStyle name="Percent 2 5 16" xfId="6478"/>
    <cellStyle name="Percent 2 5 16 2" xfId="6479"/>
    <cellStyle name="Percent 2 5 2" xfId="6480"/>
    <cellStyle name="Percent 2 5 2 2" xfId="6481"/>
    <cellStyle name="Percent 2 5 2 2 2" xfId="6482"/>
    <cellStyle name="Percent 2 5 3" xfId="6483"/>
    <cellStyle name="Percent 2 5 3 2" xfId="6484"/>
    <cellStyle name="Percent 2 5 3 2 2" xfId="6485"/>
    <cellStyle name="Percent 2 5 4" xfId="6486"/>
    <cellStyle name="Percent 2 5 4 2" xfId="6487"/>
    <cellStyle name="Percent 2 5 4 3" xfId="6488"/>
    <cellStyle name="Percent 2 5 5" xfId="6489"/>
    <cellStyle name="Percent 2 5 5 2" xfId="6490"/>
    <cellStyle name="Percent 2 5 5 3" xfId="6491"/>
    <cellStyle name="Percent 2 5 6" xfId="6492"/>
    <cellStyle name="Percent 2 5 6 2" xfId="6493"/>
    <cellStyle name="Percent 2 5 6 3" xfId="6494"/>
    <cellStyle name="Percent 2 5 7" xfId="6495"/>
    <cellStyle name="Percent 2 5 7 2" xfId="6496"/>
    <cellStyle name="Percent 2 5 7 3" xfId="6497"/>
    <cellStyle name="Percent 2 5 8" xfId="6498"/>
    <cellStyle name="Percent 2 5 8 2" xfId="6499"/>
    <cellStyle name="Percent 2 5 8 3" xfId="6500"/>
    <cellStyle name="Percent 2 5 9" xfId="6501"/>
    <cellStyle name="Percent 2 5 9 2" xfId="6502"/>
    <cellStyle name="Percent 2 50" xfId="6503"/>
    <cellStyle name="Percent 2 6" xfId="6504"/>
    <cellStyle name="Percent 2 6 10" xfId="6505"/>
    <cellStyle name="Percent 2 6 10 2" xfId="6506"/>
    <cellStyle name="Percent 2 6 11" xfId="6507"/>
    <cellStyle name="Percent 2 6 11 2" xfId="6508"/>
    <cellStyle name="Percent 2 6 12" xfId="6509"/>
    <cellStyle name="Percent 2 6 12 2" xfId="6510"/>
    <cellStyle name="Percent 2 6 13" xfId="6511"/>
    <cellStyle name="Percent 2 6 13 2" xfId="6512"/>
    <cellStyle name="Percent 2 6 14" xfId="6513"/>
    <cellStyle name="Percent 2 6 14 2" xfId="6514"/>
    <cellStyle name="Percent 2 6 15" xfId="6515"/>
    <cellStyle name="Percent 2 6 15 2" xfId="6516"/>
    <cellStyle name="Percent 2 6 16" xfId="6517"/>
    <cellStyle name="Percent 2 6 16 2" xfId="6518"/>
    <cellStyle name="Percent 2 6 17" xfId="6519"/>
    <cellStyle name="Percent 2 6 2" xfId="6520"/>
    <cellStyle name="Percent 2 6 2 2" xfId="6521"/>
    <cellStyle name="Percent 2 6 2 3" xfId="6522"/>
    <cellStyle name="Percent 2 6 3" xfId="6523"/>
    <cellStyle name="Percent 2 6 3 2" xfId="6524"/>
    <cellStyle name="Percent 2 6 3 3" xfId="6525"/>
    <cellStyle name="Percent 2 6 4" xfId="6526"/>
    <cellStyle name="Percent 2 6 4 2" xfId="6527"/>
    <cellStyle name="Percent 2 6 4 3" xfId="6528"/>
    <cellStyle name="Percent 2 6 5" xfId="6529"/>
    <cellStyle name="Percent 2 6 5 2" xfId="6530"/>
    <cellStyle name="Percent 2 6 5 3" xfId="6531"/>
    <cellStyle name="Percent 2 6 6" xfId="6532"/>
    <cellStyle name="Percent 2 6 6 2" xfId="6533"/>
    <cellStyle name="Percent 2 6 6 3" xfId="6534"/>
    <cellStyle name="Percent 2 6 7" xfId="6535"/>
    <cellStyle name="Percent 2 6 7 2" xfId="6536"/>
    <cellStyle name="Percent 2 6 7 3" xfId="6537"/>
    <cellStyle name="Percent 2 6 8" xfId="6538"/>
    <cellStyle name="Percent 2 6 8 2" xfId="6539"/>
    <cellStyle name="Percent 2 6 8 3" xfId="6540"/>
    <cellStyle name="Percent 2 6 9" xfId="6541"/>
    <cellStyle name="Percent 2 6 9 2" xfId="6542"/>
    <cellStyle name="Percent 2 7" xfId="6543"/>
    <cellStyle name="Percent 2 7 10" xfId="6544"/>
    <cellStyle name="Percent 2 7 2" xfId="6545"/>
    <cellStyle name="Percent 2 7 2 2" xfId="6546"/>
    <cellStyle name="Percent 2 7 2 3" xfId="6547"/>
    <cellStyle name="Percent 2 7 3" xfId="6548"/>
    <cellStyle name="Percent 2 7 3 2" xfId="6549"/>
    <cellStyle name="Percent 2 7 3 3" xfId="6550"/>
    <cellStyle name="Percent 2 7 4" xfId="6551"/>
    <cellStyle name="Percent 2 7 4 2" xfId="6552"/>
    <cellStyle name="Percent 2 7 4 3" xfId="6553"/>
    <cellStyle name="Percent 2 7 5" xfId="6554"/>
    <cellStyle name="Percent 2 7 5 2" xfId="6555"/>
    <cellStyle name="Percent 2 7 5 3" xfId="6556"/>
    <cellStyle name="Percent 2 7 6" xfId="6557"/>
    <cellStyle name="Percent 2 7 6 2" xfId="6558"/>
    <cellStyle name="Percent 2 7 6 3" xfId="6559"/>
    <cellStyle name="Percent 2 7 7" xfId="6560"/>
    <cellStyle name="Percent 2 7 7 2" xfId="6561"/>
    <cellStyle name="Percent 2 7 7 3" xfId="6562"/>
    <cellStyle name="Percent 2 7 8" xfId="6563"/>
    <cellStyle name="Percent 2 7 8 2" xfId="6564"/>
    <cellStyle name="Percent 2 7 8 3" xfId="6565"/>
    <cellStyle name="Percent 2 7 9" xfId="6566"/>
    <cellStyle name="Percent 2 8" xfId="6567"/>
    <cellStyle name="Percent 2 8 10" xfId="6568"/>
    <cellStyle name="Percent 2 8 2" xfId="6569"/>
    <cellStyle name="Percent 2 8 2 2" xfId="6570"/>
    <cellStyle name="Percent 2 8 2 3" xfId="6571"/>
    <cellStyle name="Percent 2 8 3" xfId="6572"/>
    <cellStyle name="Percent 2 8 3 2" xfId="6573"/>
    <cellStyle name="Percent 2 8 3 3" xfId="6574"/>
    <cellStyle name="Percent 2 8 4" xfId="6575"/>
    <cellStyle name="Percent 2 8 4 2" xfId="6576"/>
    <cellStyle name="Percent 2 8 4 3" xfId="6577"/>
    <cellStyle name="Percent 2 8 5" xfId="6578"/>
    <cellStyle name="Percent 2 8 5 2" xfId="6579"/>
    <cellStyle name="Percent 2 8 5 3" xfId="6580"/>
    <cellStyle name="Percent 2 8 6" xfId="6581"/>
    <cellStyle name="Percent 2 8 6 2" xfId="6582"/>
    <cellStyle name="Percent 2 8 6 3" xfId="6583"/>
    <cellStyle name="Percent 2 8 7" xfId="6584"/>
    <cellStyle name="Percent 2 8 7 2" xfId="6585"/>
    <cellStyle name="Percent 2 8 7 3" xfId="6586"/>
    <cellStyle name="Percent 2 8 8" xfId="6587"/>
    <cellStyle name="Percent 2 8 8 2" xfId="6588"/>
    <cellStyle name="Percent 2 8 8 3" xfId="6589"/>
    <cellStyle name="Percent 2 8 9" xfId="6590"/>
    <cellStyle name="Percent 2 9" xfId="6591"/>
    <cellStyle name="Percent 2 9 10" xfId="6592"/>
    <cellStyle name="Percent 2 9 2" xfId="6593"/>
    <cellStyle name="Percent 2 9 2 2" xfId="6594"/>
    <cellStyle name="Percent 2 9 2 3" xfId="6595"/>
    <cellStyle name="Percent 2 9 3" xfId="6596"/>
    <cellStyle name="Percent 2 9 3 2" xfId="6597"/>
    <cellStyle name="Percent 2 9 3 3" xfId="6598"/>
    <cellStyle name="Percent 2 9 4" xfId="6599"/>
    <cellStyle name="Percent 2 9 4 2" xfId="6600"/>
    <cellStyle name="Percent 2 9 4 3" xfId="6601"/>
    <cellStyle name="Percent 2 9 5" xfId="6602"/>
    <cellStyle name="Percent 2 9 5 2" xfId="6603"/>
    <cellStyle name="Percent 2 9 5 3" xfId="6604"/>
    <cellStyle name="Percent 2 9 6" xfId="6605"/>
    <cellStyle name="Percent 2 9 6 2" xfId="6606"/>
    <cellStyle name="Percent 2 9 6 3" xfId="6607"/>
    <cellStyle name="Percent 2 9 7" xfId="6608"/>
    <cellStyle name="Percent 2 9 7 2" xfId="6609"/>
    <cellStyle name="Percent 2 9 7 3" xfId="6610"/>
    <cellStyle name="Percent 2 9 8" xfId="6611"/>
    <cellStyle name="Percent 2 9 8 2" xfId="6612"/>
    <cellStyle name="Percent 2 9 8 3" xfId="6613"/>
    <cellStyle name="Percent 2 9 9" xfId="6614"/>
    <cellStyle name="Percent 20" xfId="6615"/>
    <cellStyle name="Percent 20 2" xfId="6616"/>
    <cellStyle name="Percent 20 2 2" xfId="6617"/>
    <cellStyle name="Percent 20 3" xfId="6618"/>
    <cellStyle name="Percent 20 3 2" xfId="6619"/>
    <cellStyle name="Percent 20 4" xfId="6620"/>
    <cellStyle name="Percent 20 4 2" xfId="6621"/>
    <cellStyle name="Percent 20 5" xfId="6622"/>
    <cellStyle name="Percent 20 5 2" xfId="6623"/>
    <cellStyle name="Percent 20 6" xfId="6624"/>
    <cellStyle name="Percent 20 6 2" xfId="6625"/>
    <cellStyle name="Percent 20 7" xfId="6626"/>
    <cellStyle name="Percent 20 7 2" xfId="6627"/>
    <cellStyle name="Percent 20 7 2 2" xfId="6628"/>
    <cellStyle name="Percent 20 7 3" xfId="6629"/>
    <cellStyle name="Percent 20 7 3 2" xfId="6630"/>
    <cellStyle name="Percent 20 7 4" xfId="6631"/>
    <cellStyle name="Percent 20 8" xfId="6632"/>
    <cellStyle name="Percent 21" xfId="6633"/>
    <cellStyle name="Percent 21 2" xfId="6634"/>
    <cellStyle name="Percent 21 2 2" xfId="6635"/>
    <cellStyle name="Percent 21 3" xfId="6636"/>
    <cellStyle name="Percent 21 3 2" xfId="6637"/>
    <cellStyle name="Percent 21 4" xfId="6638"/>
    <cellStyle name="Percent 21 4 2" xfId="6639"/>
    <cellStyle name="Percent 21 5" xfId="6640"/>
    <cellStyle name="Percent 21 5 2" xfId="6641"/>
    <cellStyle name="Percent 21 6" xfId="6642"/>
    <cellStyle name="Percent 21 6 2" xfId="6643"/>
    <cellStyle name="Percent 21 7" xfId="6644"/>
    <cellStyle name="Percent 21 7 2" xfId="6645"/>
    <cellStyle name="Percent 21 7 2 2" xfId="6646"/>
    <cellStyle name="Percent 21 7 3" xfId="6647"/>
    <cellStyle name="Percent 21 7 3 2" xfId="6648"/>
    <cellStyle name="Percent 21 7 4" xfId="6649"/>
    <cellStyle name="Percent 21 8" xfId="6650"/>
    <cellStyle name="Percent 22" xfId="6651"/>
    <cellStyle name="Percent 22 2" xfId="6652"/>
    <cellStyle name="Percent 22 2 2" xfId="6653"/>
    <cellStyle name="Percent 22 3" xfId="6654"/>
    <cellStyle name="Percent 22 3 2" xfId="6655"/>
    <cellStyle name="Percent 22 4" xfId="6656"/>
    <cellStyle name="Percent 22 4 2" xfId="6657"/>
    <cellStyle name="Percent 22 5" xfId="6658"/>
    <cellStyle name="Percent 22 5 2" xfId="6659"/>
    <cellStyle name="Percent 22 6" xfId="6660"/>
    <cellStyle name="Percent 22 6 2" xfId="6661"/>
    <cellStyle name="Percent 22 7" xfId="6662"/>
    <cellStyle name="Percent 22 7 2" xfId="6663"/>
    <cellStyle name="Percent 22 7 2 2" xfId="6664"/>
    <cellStyle name="Percent 22 7 3" xfId="6665"/>
    <cellStyle name="Percent 22 7 3 2" xfId="6666"/>
    <cellStyle name="Percent 22 7 4" xfId="6667"/>
    <cellStyle name="Percent 22 8" xfId="6668"/>
    <cellStyle name="Percent 23" xfId="6669"/>
    <cellStyle name="Percent 23 2" xfId="6670"/>
    <cellStyle name="Percent 23 2 2" xfId="6671"/>
    <cellStyle name="Percent 23 3" xfId="6672"/>
    <cellStyle name="Percent 23 3 2" xfId="6673"/>
    <cellStyle name="Percent 23 4" xfId="6674"/>
    <cellStyle name="Percent 23 4 2" xfId="6675"/>
    <cellStyle name="Percent 23 5" xfId="6676"/>
    <cellStyle name="Percent 23 5 2" xfId="6677"/>
    <cellStyle name="Percent 23 6" xfId="6678"/>
    <cellStyle name="Percent 23 6 2" xfId="6679"/>
    <cellStyle name="Percent 23 7" xfId="6680"/>
    <cellStyle name="Percent 23 7 2" xfId="6681"/>
    <cellStyle name="Percent 23 7 2 2" xfId="6682"/>
    <cellStyle name="Percent 23 7 3" xfId="6683"/>
    <cellStyle name="Percent 23 7 3 2" xfId="6684"/>
    <cellStyle name="Percent 23 7 4" xfId="6685"/>
    <cellStyle name="Percent 23 8" xfId="6686"/>
    <cellStyle name="Percent 24" xfId="6687"/>
    <cellStyle name="Percent 24 2" xfId="6688"/>
    <cellStyle name="Percent 24 2 2" xfId="6689"/>
    <cellStyle name="Percent 24 3" xfId="6690"/>
    <cellStyle name="Percent 24 3 2" xfId="6691"/>
    <cellStyle name="Percent 24 4" xfId="6692"/>
    <cellStyle name="Percent 24 4 2" xfId="6693"/>
    <cellStyle name="Percent 24 5" xfId="6694"/>
    <cellStyle name="Percent 24 5 2" xfId="6695"/>
    <cellStyle name="Percent 24 6" xfId="6696"/>
    <cellStyle name="Percent 24 6 2" xfId="6697"/>
    <cellStyle name="Percent 24 7" xfId="6698"/>
    <cellStyle name="Percent 24 7 2" xfId="6699"/>
    <cellStyle name="Percent 24 7 2 2" xfId="6700"/>
    <cellStyle name="Percent 24 7 3" xfId="6701"/>
    <cellStyle name="Percent 24 7 3 2" xfId="6702"/>
    <cellStyle name="Percent 24 7 4" xfId="6703"/>
    <cellStyle name="Percent 24 8" xfId="6704"/>
    <cellStyle name="Percent 24 8 2" xfId="6705"/>
    <cellStyle name="Percent 24 9" xfId="6706"/>
    <cellStyle name="Percent 25" xfId="6707"/>
    <cellStyle name="Percent 25 2" xfId="6708"/>
    <cellStyle name="Percent 25 2 2" xfId="6709"/>
    <cellStyle name="Percent 25 3" xfId="6710"/>
    <cellStyle name="Percent 25 3 2" xfId="6711"/>
    <cellStyle name="Percent 25 4" xfId="6712"/>
    <cellStyle name="Percent 25 4 2" xfId="6713"/>
    <cellStyle name="Percent 25 5" xfId="6714"/>
    <cellStyle name="Percent 25 5 2" xfId="6715"/>
    <cellStyle name="Percent 25 6" xfId="6716"/>
    <cellStyle name="Percent 25 6 2" xfId="6717"/>
    <cellStyle name="Percent 25 7" xfId="6718"/>
    <cellStyle name="Percent 25 7 2" xfId="6719"/>
    <cellStyle name="Percent 25 7 2 2" xfId="6720"/>
    <cellStyle name="Percent 25 7 3" xfId="6721"/>
    <cellStyle name="Percent 25 7 3 2" xfId="6722"/>
    <cellStyle name="Percent 25 7 4" xfId="6723"/>
    <cellStyle name="Percent 25 8" xfId="6724"/>
    <cellStyle name="Percent 26" xfId="6725"/>
    <cellStyle name="Percent 26 2" xfId="6726"/>
    <cellStyle name="Percent 26 2 2" xfId="6727"/>
    <cellStyle name="Percent 26 3" xfId="6728"/>
    <cellStyle name="Percent 26 3 2" xfId="6729"/>
    <cellStyle name="Percent 26 4" xfId="6730"/>
    <cellStyle name="Percent 26 4 2" xfId="6731"/>
    <cellStyle name="Percent 26 5" xfId="6732"/>
    <cellStyle name="Percent 26 5 2" xfId="6733"/>
    <cellStyle name="Percent 26 6" xfId="6734"/>
    <cellStyle name="Percent 26 6 2" xfId="6735"/>
    <cellStyle name="Percent 26 7" xfId="6736"/>
    <cellStyle name="Percent 26 7 2" xfId="6737"/>
    <cellStyle name="Percent 26 7 2 2" xfId="6738"/>
    <cellStyle name="Percent 26 7 3" xfId="6739"/>
    <cellStyle name="Percent 26 7 3 2" xfId="6740"/>
    <cellStyle name="Percent 26 7 4" xfId="6741"/>
    <cellStyle name="Percent 26 8" xfId="6742"/>
    <cellStyle name="Percent 27" xfId="6743"/>
    <cellStyle name="Percent 27 2" xfId="6744"/>
    <cellStyle name="Percent 28" xfId="6745"/>
    <cellStyle name="Percent 28 2" xfId="6746"/>
    <cellStyle name="Percent 28 2 2" xfId="6747"/>
    <cellStyle name="Percent 28 3" xfId="6748"/>
    <cellStyle name="Percent 3" xfId="6749"/>
    <cellStyle name="Percent 3 10" xfId="6750"/>
    <cellStyle name="Percent 3 10 10" xfId="6751"/>
    <cellStyle name="Percent 3 10 10 2" xfId="6752"/>
    <cellStyle name="Percent 3 10 11" xfId="6753"/>
    <cellStyle name="Percent 3 10 11 2" xfId="6754"/>
    <cellStyle name="Percent 3 10 12" xfId="6755"/>
    <cellStyle name="Percent 3 10 12 2" xfId="6756"/>
    <cellStyle name="Percent 3 10 13" xfId="6757"/>
    <cellStyle name="Percent 3 10 13 2" xfId="6758"/>
    <cellStyle name="Percent 3 10 14" xfId="6759"/>
    <cellStyle name="Percent 3 10 14 2" xfId="6760"/>
    <cellStyle name="Percent 3 10 15" xfId="6761"/>
    <cellStyle name="Percent 3 10 15 2" xfId="6762"/>
    <cellStyle name="Percent 3 10 16" xfId="6763"/>
    <cellStyle name="Percent 3 10 2" xfId="6764"/>
    <cellStyle name="Percent 3 10 2 2" xfId="6765"/>
    <cellStyle name="Percent 3 10 3" xfId="6766"/>
    <cellStyle name="Percent 3 10 3 2" xfId="6767"/>
    <cellStyle name="Percent 3 10 4" xfId="6768"/>
    <cellStyle name="Percent 3 10 4 2" xfId="6769"/>
    <cellStyle name="Percent 3 10 5" xfId="6770"/>
    <cellStyle name="Percent 3 10 5 2" xfId="6771"/>
    <cellStyle name="Percent 3 10 6" xfId="6772"/>
    <cellStyle name="Percent 3 10 6 2" xfId="6773"/>
    <cellStyle name="Percent 3 10 7" xfId="6774"/>
    <cellStyle name="Percent 3 10 7 2" xfId="6775"/>
    <cellStyle name="Percent 3 10 8" xfId="6776"/>
    <cellStyle name="Percent 3 10 8 2" xfId="6777"/>
    <cellStyle name="Percent 3 10 9" xfId="6778"/>
    <cellStyle name="Percent 3 10 9 2" xfId="6779"/>
    <cellStyle name="Percent 3 11" xfId="6780"/>
    <cellStyle name="Percent 3 11 2" xfId="6781"/>
    <cellStyle name="Percent 3 12" xfId="6782"/>
    <cellStyle name="Percent 3 12 2" xfId="6783"/>
    <cellStyle name="Percent 3 13" xfId="6784"/>
    <cellStyle name="Percent 3 13 2" xfId="6785"/>
    <cellStyle name="Percent 3 14" xfId="6786"/>
    <cellStyle name="Percent 3 14 2" xfId="6787"/>
    <cellStyle name="Percent 3 15" xfId="6788"/>
    <cellStyle name="Percent 3 15 2" xfId="6789"/>
    <cellStyle name="Percent 3 16" xfId="6790"/>
    <cellStyle name="Percent 3 16 2" xfId="6791"/>
    <cellStyle name="Percent 3 17" xfId="6792"/>
    <cellStyle name="Percent 3 17 2" xfId="6793"/>
    <cellStyle name="Percent 3 18" xfId="6794"/>
    <cellStyle name="Percent 3 18 2" xfId="6795"/>
    <cellStyle name="Percent 3 19" xfId="6796"/>
    <cellStyle name="Percent 3 19 2" xfId="6797"/>
    <cellStyle name="Percent 3 2" xfId="6798"/>
    <cellStyle name="Percent 3 2 10" xfId="6799"/>
    <cellStyle name="Percent 3 2 10 2" xfId="6800"/>
    <cellStyle name="Percent 3 2 11" xfId="6801"/>
    <cellStyle name="Percent 3 2 11 2" xfId="6802"/>
    <cellStyle name="Percent 3 2 12" xfId="6803"/>
    <cellStyle name="Percent 3 2 12 2" xfId="6804"/>
    <cellStyle name="Percent 3 2 13" xfId="6805"/>
    <cellStyle name="Percent 3 2 13 2" xfId="6806"/>
    <cellStyle name="Percent 3 2 14" xfId="6807"/>
    <cellStyle name="Percent 3 2 14 2" xfId="6808"/>
    <cellStyle name="Percent 3 2 15" xfId="6809"/>
    <cellStyle name="Percent 3 2 15 2" xfId="6810"/>
    <cellStyle name="Percent 3 2 16" xfId="6811"/>
    <cellStyle name="Percent 3 2 16 2" xfId="6812"/>
    <cellStyle name="Percent 3 2 17" xfId="6813"/>
    <cellStyle name="Percent 3 2 17 2" xfId="6814"/>
    <cellStyle name="Percent 3 2 18" xfId="6815"/>
    <cellStyle name="Percent 3 2 18 2" xfId="6816"/>
    <cellStyle name="Percent 3 2 2" xfId="6817"/>
    <cellStyle name="Percent 3 2 2 2" xfId="6818"/>
    <cellStyle name="Percent 3 2 2 2 2" xfId="6819"/>
    <cellStyle name="Percent 3 2 2 2 2 2" xfId="6820"/>
    <cellStyle name="Percent 3 2 2 2 3" xfId="6821"/>
    <cellStyle name="Percent 3 2 2 2 3 2" xfId="6822"/>
    <cellStyle name="Percent 3 2 2 2 4" xfId="6823"/>
    <cellStyle name="Percent 3 2 2 3" xfId="6824"/>
    <cellStyle name="Percent 3 2 2 3 2" xfId="6825"/>
    <cellStyle name="Percent 3 2 2 4" xfId="6826"/>
    <cellStyle name="Percent 3 2 2 4 2" xfId="6827"/>
    <cellStyle name="Percent 3 2 3" xfId="6828"/>
    <cellStyle name="Percent 3 2 3 2" xfId="6829"/>
    <cellStyle name="Percent 3 2 3 2 2" xfId="6830"/>
    <cellStyle name="Percent 3 2 3 3" xfId="6831"/>
    <cellStyle name="Percent 3 2 3 3 2" xfId="6832"/>
    <cellStyle name="Percent 3 2 3 4" xfId="6833"/>
    <cellStyle name="Percent 3 2 3 4 2" xfId="6834"/>
    <cellStyle name="Percent 3 2 4" xfId="6835"/>
    <cellStyle name="Percent 3 2 4 2" xfId="6836"/>
    <cellStyle name="Percent 3 2 5" xfId="6837"/>
    <cellStyle name="Percent 3 2 5 2" xfId="6838"/>
    <cellStyle name="Percent 3 2 6" xfId="6839"/>
    <cellStyle name="Percent 3 2 6 2" xfId="6840"/>
    <cellStyle name="Percent 3 2 7" xfId="6841"/>
    <cellStyle name="Percent 3 2 7 2" xfId="6842"/>
    <cellStyle name="Percent 3 2 8" xfId="6843"/>
    <cellStyle name="Percent 3 2 8 2" xfId="6844"/>
    <cellStyle name="Percent 3 2 9" xfId="6845"/>
    <cellStyle name="Percent 3 2 9 2" xfId="6846"/>
    <cellStyle name="Percent 3 20" xfId="6847"/>
    <cellStyle name="Percent 3 20 2" xfId="6848"/>
    <cellStyle name="Percent 3 21" xfId="6849"/>
    <cellStyle name="Percent 3 21 2" xfId="6850"/>
    <cellStyle name="Percent 3 22" xfId="6851"/>
    <cellStyle name="Percent 3 22 2" xfId="6852"/>
    <cellStyle name="Percent 3 23" xfId="6853"/>
    <cellStyle name="Percent 3 23 2" xfId="6854"/>
    <cellStyle name="Percent 3 24" xfId="6855"/>
    <cellStyle name="Percent 3 24 2" xfId="6856"/>
    <cellStyle name="Percent 3 25" xfId="6857"/>
    <cellStyle name="Percent 3 25 2" xfId="6858"/>
    <cellStyle name="Percent 3 26" xfId="6859"/>
    <cellStyle name="Percent 3 26 2" xfId="6860"/>
    <cellStyle name="Percent 3 27" xfId="6861"/>
    <cellStyle name="Percent 3 27 2" xfId="6862"/>
    <cellStyle name="Percent 3 28" xfId="6863"/>
    <cellStyle name="Percent 3 28 2" xfId="6864"/>
    <cellStyle name="Percent 3 29" xfId="6865"/>
    <cellStyle name="Percent 3 29 2" xfId="6866"/>
    <cellStyle name="Percent 3 3" xfId="6867"/>
    <cellStyle name="Percent 3 3 10" xfId="6868"/>
    <cellStyle name="Percent 3 3 10 2" xfId="6869"/>
    <cellStyle name="Percent 3 3 11" xfId="6870"/>
    <cellStyle name="Percent 3 3 11 2" xfId="6871"/>
    <cellStyle name="Percent 3 3 12" xfId="6872"/>
    <cellStyle name="Percent 3 3 12 2" xfId="6873"/>
    <cellStyle name="Percent 3 3 13" xfId="6874"/>
    <cellStyle name="Percent 3 3 13 2" xfId="6875"/>
    <cellStyle name="Percent 3 3 14" xfId="6876"/>
    <cellStyle name="Percent 3 3 14 2" xfId="6877"/>
    <cellStyle name="Percent 3 3 15" xfId="6878"/>
    <cellStyle name="Percent 3 3 15 2" xfId="6879"/>
    <cellStyle name="Percent 3 3 16" xfId="6880"/>
    <cellStyle name="Percent 3 3 16 2" xfId="6881"/>
    <cellStyle name="Percent 3 3 2" xfId="6882"/>
    <cellStyle name="Percent 3 3 2 2" xfId="6883"/>
    <cellStyle name="Percent 3 3 2 2 2" xfId="6884"/>
    <cellStyle name="Percent 3 3 3" xfId="6885"/>
    <cellStyle name="Percent 3 3 3 2" xfId="6886"/>
    <cellStyle name="Percent 3 3 3 2 2" xfId="6887"/>
    <cellStyle name="Percent 3 3 3 2 2 2" xfId="6888"/>
    <cellStyle name="Percent 3 3 3 3" xfId="6889"/>
    <cellStyle name="Percent 3 3 3 3 2" xfId="6890"/>
    <cellStyle name="Percent 3 3 3 3 2 2" xfId="6891"/>
    <cellStyle name="Percent 3 3 3 3 3" xfId="6892"/>
    <cellStyle name="Percent 3 3 3 3 3 2" xfId="6893"/>
    <cellStyle name="Percent 3 3 3 3 4" xfId="6894"/>
    <cellStyle name="Percent 3 3 3 3 4 2" xfId="6895"/>
    <cellStyle name="Percent 3 3 3 3 4 2 2" xfId="6896"/>
    <cellStyle name="Percent 3 3 3 3 4 3" xfId="6897"/>
    <cellStyle name="Percent 3 3 3 3 5" xfId="6898"/>
    <cellStyle name="Percent 3 3 3 4" xfId="6899"/>
    <cellStyle name="Percent 3 3 3 4 2" xfId="6900"/>
    <cellStyle name="Percent 3 3 4" xfId="6901"/>
    <cellStyle name="Percent 3 3 4 2" xfId="6902"/>
    <cellStyle name="Percent 3 3 4 2 2" xfId="6903"/>
    <cellStyle name="Percent 3 3 4 3" xfId="6904"/>
    <cellStyle name="Percent 3 3 5" xfId="6905"/>
    <cellStyle name="Percent 3 3 5 2" xfId="6906"/>
    <cellStyle name="Percent 3 3 6" xfId="6907"/>
    <cellStyle name="Percent 3 3 6 2" xfId="6908"/>
    <cellStyle name="Percent 3 3 6 2 2" xfId="6909"/>
    <cellStyle name="Percent 3 3 6 3" xfId="6910"/>
    <cellStyle name="Percent 3 3 7" xfId="6911"/>
    <cellStyle name="Percent 3 3 7 2" xfId="6912"/>
    <cellStyle name="Percent 3 3 8" xfId="6913"/>
    <cellStyle name="Percent 3 3 8 2" xfId="6914"/>
    <cellStyle name="Percent 3 3 9" xfId="6915"/>
    <cellStyle name="Percent 3 3 9 2" xfId="6916"/>
    <cellStyle name="Percent 3 30" xfId="6917"/>
    <cellStyle name="Percent 3 30 2" xfId="6918"/>
    <cellStyle name="Percent 3 4" xfId="6919"/>
    <cellStyle name="Percent 3 4 10" xfId="6920"/>
    <cellStyle name="Percent 3 4 10 2" xfId="6921"/>
    <cellStyle name="Percent 3 4 11" xfId="6922"/>
    <cellStyle name="Percent 3 4 11 2" xfId="6923"/>
    <cellStyle name="Percent 3 4 12" xfId="6924"/>
    <cellStyle name="Percent 3 4 12 2" xfId="6925"/>
    <cellStyle name="Percent 3 4 13" xfId="6926"/>
    <cellStyle name="Percent 3 4 13 2" xfId="6927"/>
    <cellStyle name="Percent 3 4 14" xfId="6928"/>
    <cellStyle name="Percent 3 4 14 2" xfId="6929"/>
    <cellStyle name="Percent 3 4 15" xfId="6930"/>
    <cellStyle name="Percent 3 4 15 2" xfId="6931"/>
    <cellStyle name="Percent 3 4 16" xfId="6932"/>
    <cellStyle name="Percent 3 4 16 2" xfId="6933"/>
    <cellStyle name="Percent 3 4 2" xfId="6934"/>
    <cellStyle name="Percent 3 4 2 2" xfId="6935"/>
    <cellStyle name="Percent 3 4 2 2 2" xfId="6936"/>
    <cellStyle name="Percent 3 4 3" xfId="6937"/>
    <cellStyle name="Percent 3 4 3 2" xfId="6938"/>
    <cellStyle name="Percent 3 4 4" xfId="6939"/>
    <cellStyle name="Percent 3 4 4 2" xfId="6940"/>
    <cellStyle name="Percent 3 4 4 2 2" xfId="6941"/>
    <cellStyle name="Percent 3 4 4 3" xfId="6942"/>
    <cellStyle name="Percent 3 4 5" xfId="6943"/>
    <cellStyle name="Percent 3 4 5 2" xfId="6944"/>
    <cellStyle name="Percent 3 4 6" xfId="6945"/>
    <cellStyle name="Percent 3 4 6 2" xfId="6946"/>
    <cellStyle name="Percent 3 4 7" xfId="6947"/>
    <cellStyle name="Percent 3 4 7 2" xfId="6948"/>
    <cellStyle name="Percent 3 4 8" xfId="6949"/>
    <cellStyle name="Percent 3 4 8 2" xfId="6950"/>
    <cellStyle name="Percent 3 4 9" xfId="6951"/>
    <cellStyle name="Percent 3 4 9 2" xfId="6952"/>
    <cellStyle name="Percent 3 5" xfId="6953"/>
    <cellStyle name="Percent 3 5 10" xfId="6954"/>
    <cellStyle name="Percent 3 5 10 2" xfId="6955"/>
    <cellStyle name="Percent 3 5 11" xfId="6956"/>
    <cellStyle name="Percent 3 5 11 2" xfId="6957"/>
    <cellStyle name="Percent 3 5 12" xfId="6958"/>
    <cellStyle name="Percent 3 5 12 2" xfId="6959"/>
    <cellStyle name="Percent 3 5 13" xfId="6960"/>
    <cellStyle name="Percent 3 5 13 2" xfId="6961"/>
    <cellStyle name="Percent 3 5 14" xfId="6962"/>
    <cellStyle name="Percent 3 5 14 2" xfId="6963"/>
    <cellStyle name="Percent 3 5 15" xfId="6964"/>
    <cellStyle name="Percent 3 5 15 2" xfId="6965"/>
    <cellStyle name="Percent 3 5 16" xfId="6966"/>
    <cellStyle name="Percent 3 5 16 2" xfId="6967"/>
    <cellStyle name="Percent 3 5 17" xfId="6968"/>
    <cellStyle name="Percent 3 5 17 2" xfId="6969"/>
    <cellStyle name="Percent 3 5 18" xfId="6970"/>
    <cellStyle name="Percent 3 5 18 2" xfId="6971"/>
    <cellStyle name="Percent 3 5 19" xfId="6972"/>
    <cellStyle name="Percent 3 5 2" xfId="6973"/>
    <cellStyle name="Percent 3 5 2 2" xfId="6974"/>
    <cellStyle name="Percent 3 5 2 3" xfId="6975"/>
    <cellStyle name="Percent 3 5 3" xfId="6976"/>
    <cellStyle name="Percent 3 5 3 2" xfId="6977"/>
    <cellStyle name="Percent 3 5 4" xfId="6978"/>
    <cellStyle name="Percent 3 5 4 2" xfId="6979"/>
    <cellStyle name="Percent 3 5 5" xfId="6980"/>
    <cellStyle name="Percent 3 5 5 2" xfId="6981"/>
    <cellStyle name="Percent 3 5 6" xfId="6982"/>
    <cellStyle name="Percent 3 5 6 2" xfId="6983"/>
    <cellStyle name="Percent 3 5 7" xfId="6984"/>
    <cellStyle name="Percent 3 5 7 2" xfId="6985"/>
    <cellStyle name="Percent 3 5 8" xfId="6986"/>
    <cellStyle name="Percent 3 5 8 2" xfId="6987"/>
    <cellStyle name="Percent 3 5 9" xfId="6988"/>
    <cellStyle name="Percent 3 5 9 2" xfId="6989"/>
    <cellStyle name="Percent 3 6" xfId="6990"/>
    <cellStyle name="Percent 3 6 10" xfId="6991"/>
    <cellStyle name="Percent 3 6 10 2" xfId="6992"/>
    <cellStyle name="Percent 3 6 11" xfId="6993"/>
    <cellStyle name="Percent 3 6 11 2" xfId="6994"/>
    <cellStyle name="Percent 3 6 12" xfId="6995"/>
    <cellStyle name="Percent 3 6 12 2" xfId="6996"/>
    <cellStyle name="Percent 3 6 13" xfId="6997"/>
    <cellStyle name="Percent 3 6 13 2" xfId="6998"/>
    <cellStyle name="Percent 3 6 14" xfId="6999"/>
    <cellStyle name="Percent 3 6 14 2" xfId="7000"/>
    <cellStyle name="Percent 3 6 15" xfId="7001"/>
    <cellStyle name="Percent 3 6 15 2" xfId="7002"/>
    <cellStyle name="Percent 3 6 16" xfId="7003"/>
    <cellStyle name="Percent 3 6 16 2" xfId="7004"/>
    <cellStyle name="Percent 3 6 2" xfId="7005"/>
    <cellStyle name="Percent 3 6 2 2" xfId="7006"/>
    <cellStyle name="Percent 3 6 2 2 2" xfId="7007"/>
    <cellStyle name="Percent 3 6 3" xfId="7008"/>
    <cellStyle name="Percent 3 6 3 2" xfId="7009"/>
    <cellStyle name="Percent 3 6 3 2 2" xfId="7010"/>
    <cellStyle name="Percent 3 6 4" xfId="7011"/>
    <cellStyle name="Percent 3 6 4 2" xfId="7012"/>
    <cellStyle name="Percent 3 6 5" xfId="7013"/>
    <cellStyle name="Percent 3 6 5 2" xfId="7014"/>
    <cellStyle name="Percent 3 6 6" xfId="7015"/>
    <cellStyle name="Percent 3 6 6 2" xfId="7016"/>
    <cellStyle name="Percent 3 6 7" xfId="7017"/>
    <cellStyle name="Percent 3 6 7 2" xfId="7018"/>
    <cellStyle name="Percent 3 6 8" xfId="7019"/>
    <cellStyle name="Percent 3 6 8 2" xfId="7020"/>
    <cellStyle name="Percent 3 6 9" xfId="7021"/>
    <cellStyle name="Percent 3 6 9 2" xfId="7022"/>
    <cellStyle name="Percent 3 7" xfId="7023"/>
    <cellStyle name="Percent 3 7 10" xfId="7024"/>
    <cellStyle name="Percent 3 7 10 2" xfId="7025"/>
    <cellStyle name="Percent 3 7 11" xfId="7026"/>
    <cellStyle name="Percent 3 7 11 2" xfId="7027"/>
    <cellStyle name="Percent 3 7 12" xfId="7028"/>
    <cellStyle name="Percent 3 7 12 2" xfId="7029"/>
    <cellStyle name="Percent 3 7 13" xfId="7030"/>
    <cellStyle name="Percent 3 7 13 2" xfId="7031"/>
    <cellStyle name="Percent 3 7 14" xfId="7032"/>
    <cellStyle name="Percent 3 7 14 2" xfId="7033"/>
    <cellStyle name="Percent 3 7 15" xfId="7034"/>
    <cellStyle name="Percent 3 7 15 2" xfId="7035"/>
    <cellStyle name="Percent 3 7 16" xfId="7036"/>
    <cellStyle name="Percent 3 7 16 2" xfId="7037"/>
    <cellStyle name="Percent 3 7 17" xfId="7038"/>
    <cellStyle name="Percent 3 7 2" xfId="7039"/>
    <cellStyle name="Percent 3 7 2 2" xfId="7040"/>
    <cellStyle name="Percent 3 7 3" xfId="7041"/>
    <cellStyle name="Percent 3 7 3 2" xfId="7042"/>
    <cellStyle name="Percent 3 7 4" xfId="7043"/>
    <cellStyle name="Percent 3 7 4 2" xfId="7044"/>
    <cellStyle name="Percent 3 7 5" xfId="7045"/>
    <cellStyle name="Percent 3 7 5 2" xfId="7046"/>
    <cellStyle name="Percent 3 7 6" xfId="7047"/>
    <cellStyle name="Percent 3 7 6 2" xfId="7048"/>
    <cellStyle name="Percent 3 7 7" xfId="7049"/>
    <cellStyle name="Percent 3 7 7 2" xfId="7050"/>
    <cellStyle name="Percent 3 7 8" xfId="7051"/>
    <cellStyle name="Percent 3 7 8 2" xfId="7052"/>
    <cellStyle name="Percent 3 7 9" xfId="7053"/>
    <cellStyle name="Percent 3 7 9 2" xfId="7054"/>
    <cellStyle name="Percent 3 8" xfId="7055"/>
    <cellStyle name="Percent 3 8 10" xfId="7056"/>
    <cellStyle name="Percent 3 8 10 2" xfId="7057"/>
    <cellStyle name="Percent 3 8 11" xfId="7058"/>
    <cellStyle name="Percent 3 8 11 2" xfId="7059"/>
    <cellStyle name="Percent 3 8 12" xfId="7060"/>
    <cellStyle name="Percent 3 8 12 2" xfId="7061"/>
    <cellStyle name="Percent 3 8 13" xfId="7062"/>
    <cellStyle name="Percent 3 8 13 2" xfId="7063"/>
    <cellStyle name="Percent 3 8 14" xfId="7064"/>
    <cellStyle name="Percent 3 8 14 2" xfId="7065"/>
    <cellStyle name="Percent 3 8 15" xfId="7066"/>
    <cellStyle name="Percent 3 8 15 2" xfId="7067"/>
    <cellStyle name="Percent 3 8 16" xfId="7068"/>
    <cellStyle name="Percent 3 8 17" xfId="7069"/>
    <cellStyle name="Percent 3 8 2" xfId="7070"/>
    <cellStyle name="Percent 3 8 2 2" xfId="7071"/>
    <cellStyle name="Percent 3 8 3" xfId="7072"/>
    <cellStyle name="Percent 3 8 3 2" xfId="7073"/>
    <cellStyle name="Percent 3 8 4" xfId="7074"/>
    <cellStyle name="Percent 3 8 4 2" xfId="7075"/>
    <cellStyle name="Percent 3 8 5" xfId="7076"/>
    <cellStyle name="Percent 3 8 5 2" xfId="7077"/>
    <cellStyle name="Percent 3 8 6" xfId="7078"/>
    <cellStyle name="Percent 3 8 6 2" xfId="7079"/>
    <cellStyle name="Percent 3 8 7" xfId="7080"/>
    <cellStyle name="Percent 3 8 7 2" xfId="7081"/>
    <cellStyle name="Percent 3 8 8" xfId="7082"/>
    <cellStyle name="Percent 3 8 8 2" xfId="7083"/>
    <cellStyle name="Percent 3 8 9" xfId="7084"/>
    <cellStyle name="Percent 3 8 9 2" xfId="7085"/>
    <cellStyle name="Percent 3 9" xfId="7086"/>
    <cellStyle name="Percent 3 9 10" xfId="7087"/>
    <cellStyle name="Percent 3 9 10 2" xfId="7088"/>
    <cellStyle name="Percent 3 9 11" xfId="7089"/>
    <cellStyle name="Percent 3 9 11 2" xfId="7090"/>
    <cellStyle name="Percent 3 9 12" xfId="7091"/>
    <cellStyle name="Percent 3 9 12 2" xfId="7092"/>
    <cellStyle name="Percent 3 9 13" xfId="7093"/>
    <cellStyle name="Percent 3 9 13 2" xfId="7094"/>
    <cellStyle name="Percent 3 9 14" xfId="7095"/>
    <cellStyle name="Percent 3 9 14 2" xfId="7096"/>
    <cellStyle name="Percent 3 9 15" xfId="7097"/>
    <cellStyle name="Percent 3 9 15 2" xfId="7098"/>
    <cellStyle name="Percent 3 9 16" xfId="7099"/>
    <cellStyle name="Percent 3 9 2" xfId="7100"/>
    <cellStyle name="Percent 3 9 2 2" xfId="7101"/>
    <cellStyle name="Percent 3 9 3" xfId="7102"/>
    <cellStyle name="Percent 3 9 3 2" xfId="7103"/>
    <cellStyle name="Percent 3 9 4" xfId="7104"/>
    <cellStyle name="Percent 3 9 4 2" xfId="7105"/>
    <cellStyle name="Percent 3 9 5" xfId="7106"/>
    <cellStyle name="Percent 3 9 5 2" xfId="7107"/>
    <cellStyle name="Percent 3 9 6" xfId="7108"/>
    <cellStyle name="Percent 3 9 6 2" xfId="7109"/>
    <cellStyle name="Percent 3 9 7" xfId="7110"/>
    <cellStyle name="Percent 3 9 7 2" xfId="7111"/>
    <cellStyle name="Percent 3 9 8" xfId="7112"/>
    <cellStyle name="Percent 3 9 8 2" xfId="7113"/>
    <cellStyle name="Percent 3 9 9" xfId="7114"/>
    <cellStyle name="Percent 3 9 9 2" xfId="7115"/>
    <cellStyle name="Percent 31" xfId="7116"/>
    <cellStyle name="Percent 31 2" xfId="7117"/>
    <cellStyle name="Percent 4" xfId="7118"/>
    <cellStyle name="Percent 4 10" xfId="7119"/>
    <cellStyle name="Percent 4 10 2" xfId="7120"/>
    <cellStyle name="Percent 4 10 3" xfId="7121"/>
    <cellStyle name="Percent 4 11" xfId="7122"/>
    <cellStyle name="Percent 4 11 2" xfId="7123"/>
    <cellStyle name="Percent 4 11 3" xfId="7124"/>
    <cellStyle name="Percent 4 12" xfId="7125"/>
    <cellStyle name="Percent 4 12 2" xfId="7126"/>
    <cellStyle name="Percent 4 12 3" xfId="7127"/>
    <cellStyle name="Percent 4 13" xfId="7128"/>
    <cellStyle name="Percent 4 13 2" xfId="7129"/>
    <cellStyle name="Percent 4 13 3" xfId="7130"/>
    <cellStyle name="Percent 4 14" xfId="7131"/>
    <cellStyle name="Percent 4 14 2" xfId="7132"/>
    <cellStyle name="Percent 4 14 3" xfId="7133"/>
    <cellStyle name="Percent 4 15" xfId="7134"/>
    <cellStyle name="Percent 4 15 2" xfId="7135"/>
    <cellStyle name="Percent 4 16" xfId="7136"/>
    <cellStyle name="Percent 4 16 2" xfId="7137"/>
    <cellStyle name="Percent 4 16 2 2" xfId="7138"/>
    <cellStyle name="Percent 4 16 3" xfId="7139"/>
    <cellStyle name="Percent 4 17" xfId="7140"/>
    <cellStyle name="Percent 4 17 2" xfId="7141"/>
    <cellStyle name="Percent 4 18" xfId="7142"/>
    <cellStyle name="Percent 4 18 2" xfId="7143"/>
    <cellStyle name="Percent 4 18 2 2" xfId="7144"/>
    <cellStyle name="Percent 4 18 3" xfId="7145"/>
    <cellStyle name="Percent 4 19" xfId="7146"/>
    <cellStyle name="Percent 4 19 2" xfId="7147"/>
    <cellStyle name="Percent 4 2" xfId="7148"/>
    <cellStyle name="Percent 4 2 10" xfId="7149"/>
    <cellStyle name="Percent 4 2 10 2" xfId="7150"/>
    <cellStyle name="Percent 4 2 2" xfId="7151"/>
    <cellStyle name="Percent 4 2 2 2" xfId="7152"/>
    <cellStyle name="Percent 4 2 2 2 2" xfId="7153"/>
    <cellStyle name="Percent 4 2 3" xfId="7154"/>
    <cellStyle name="Percent 4 2 3 2" xfId="7155"/>
    <cellStyle name="Percent 4 2 3 3" xfId="7156"/>
    <cellStyle name="Percent 4 2 4" xfId="7157"/>
    <cellStyle name="Percent 4 2 4 2" xfId="7158"/>
    <cellStyle name="Percent 4 2 4 2 2" xfId="7159"/>
    <cellStyle name="Percent 4 2 4 3" xfId="7160"/>
    <cellStyle name="Percent 4 2 4 3 2" xfId="7161"/>
    <cellStyle name="Percent 4 2 4 4" xfId="7162"/>
    <cellStyle name="Percent 4 2 4 5" xfId="7163"/>
    <cellStyle name="Percent 4 2 5" xfId="7164"/>
    <cellStyle name="Percent 4 2 5 2" xfId="7165"/>
    <cellStyle name="Percent 4 2 5 3" xfId="7166"/>
    <cellStyle name="Percent 4 2 6" xfId="7167"/>
    <cellStyle name="Percent 4 2 6 2" xfId="7168"/>
    <cellStyle name="Percent 4 2 6 2 2" xfId="7169"/>
    <cellStyle name="Percent 4 2 6 3" xfId="7170"/>
    <cellStyle name="Percent 4 2 6 3 2" xfId="7171"/>
    <cellStyle name="Percent 4 2 6 4" xfId="7172"/>
    <cellStyle name="Percent 4 2 6 5" xfId="7173"/>
    <cellStyle name="Percent 4 2 7" xfId="7174"/>
    <cellStyle name="Percent 4 2 7 2" xfId="7175"/>
    <cellStyle name="Percent 4 2 7 3" xfId="7176"/>
    <cellStyle name="Percent 4 2 8" xfId="7177"/>
    <cellStyle name="Percent 4 2 8 2" xfId="7178"/>
    <cellStyle name="Percent 4 2 8 3" xfId="7179"/>
    <cellStyle name="Percent 4 2 9" xfId="7180"/>
    <cellStyle name="Percent 4 2 9 2" xfId="7181"/>
    <cellStyle name="Percent 4 20" xfId="7182"/>
    <cellStyle name="Percent 4 20 2" xfId="7183"/>
    <cellStyle name="Percent 4 21" xfId="7184"/>
    <cellStyle name="Percent 4 21 2" xfId="7185"/>
    <cellStyle name="Percent 4 22" xfId="7186"/>
    <cellStyle name="Percent 4 22 2" xfId="7187"/>
    <cellStyle name="Percent 4 23" xfId="7188"/>
    <cellStyle name="Percent 4 23 2" xfId="7189"/>
    <cellStyle name="Percent 4 24" xfId="7190"/>
    <cellStyle name="Percent 4 24 2" xfId="7191"/>
    <cellStyle name="Percent 4 25" xfId="7192"/>
    <cellStyle name="Percent 4 25 2" xfId="7193"/>
    <cellStyle name="Percent 4 26" xfId="7194"/>
    <cellStyle name="Percent 4 26 2" xfId="7195"/>
    <cellStyle name="Percent 4 27" xfId="7196"/>
    <cellStyle name="Percent 4 27 2" xfId="7197"/>
    <cellStyle name="Percent 4 28" xfId="7198"/>
    <cellStyle name="Percent 4 28 2" xfId="7199"/>
    <cellStyle name="Percent 4 29" xfId="7200"/>
    <cellStyle name="Percent 4 29 2" xfId="7201"/>
    <cellStyle name="Percent 4 29 2 2" xfId="7202"/>
    <cellStyle name="Percent 4 29 3" xfId="7203"/>
    <cellStyle name="Percent 4 29 3 2" xfId="7204"/>
    <cellStyle name="Percent 4 29 4" xfId="7205"/>
    <cellStyle name="Percent 4 3" xfId="7206"/>
    <cellStyle name="Percent 4 3 2" xfId="7207"/>
    <cellStyle name="Percent 4 3 2 2" xfId="7208"/>
    <cellStyle name="Percent 4 3 2 3" xfId="7209"/>
    <cellStyle name="Percent 4 3 3" xfId="7210"/>
    <cellStyle name="Percent 4 3 3 2" xfId="7211"/>
    <cellStyle name="Percent 4 3 3 3" xfId="7212"/>
    <cellStyle name="Percent 4 3 4" xfId="7213"/>
    <cellStyle name="Percent 4 3 4 2" xfId="7214"/>
    <cellStyle name="Percent 4 3 4 3" xfId="7215"/>
    <cellStyle name="Percent 4 3 5" xfId="7216"/>
    <cellStyle name="Percent 4 3 5 2" xfId="7217"/>
    <cellStyle name="Percent 4 3 5 3" xfId="7218"/>
    <cellStyle name="Percent 4 3 6" xfId="7219"/>
    <cellStyle name="Percent 4 3 6 2" xfId="7220"/>
    <cellStyle name="Percent 4 3 6 3" xfId="7221"/>
    <cellStyle name="Percent 4 3 7" xfId="7222"/>
    <cellStyle name="Percent 4 3 7 2" xfId="7223"/>
    <cellStyle name="Percent 4 3 7 3" xfId="7224"/>
    <cellStyle name="Percent 4 3 8" xfId="7225"/>
    <cellStyle name="Percent 4 3 8 2" xfId="7226"/>
    <cellStyle name="Percent 4 3 8 3" xfId="7227"/>
    <cellStyle name="Percent 4 3 9" xfId="7228"/>
    <cellStyle name="Percent 4 3 9 2" xfId="7229"/>
    <cellStyle name="Percent 4 30" xfId="7230"/>
    <cellStyle name="Percent 4 30 2" xfId="7231"/>
    <cellStyle name="Percent 4 31" xfId="7232"/>
    <cellStyle name="Percent 4 31 2" xfId="7233"/>
    <cellStyle name="Percent 4 32" xfId="7234"/>
    <cellStyle name="Percent 4 32 2" xfId="7235"/>
    <cellStyle name="Percent 4 4" xfId="7236"/>
    <cellStyle name="Percent 4 4 10" xfId="7237"/>
    <cellStyle name="Percent 4 4 10 2" xfId="7238"/>
    <cellStyle name="Percent 4 4 11" xfId="7239"/>
    <cellStyle name="Percent 4 4 2" xfId="7240"/>
    <cellStyle name="Percent 4 4 2 2" xfId="7241"/>
    <cellStyle name="Percent 4 4 2 3" xfId="7242"/>
    <cellStyle name="Percent 4 4 3" xfId="7243"/>
    <cellStyle name="Percent 4 4 3 2" xfId="7244"/>
    <cellStyle name="Percent 4 4 3 3" xfId="7245"/>
    <cellStyle name="Percent 4 4 4" xfId="7246"/>
    <cellStyle name="Percent 4 4 4 2" xfId="7247"/>
    <cellStyle name="Percent 4 4 4 3" xfId="7248"/>
    <cellStyle name="Percent 4 4 5" xfId="7249"/>
    <cellStyle name="Percent 4 4 5 2" xfId="7250"/>
    <cellStyle name="Percent 4 4 5 3" xfId="7251"/>
    <cellStyle name="Percent 4 4 6" xfId="7252"/>
    <cellStyle name="Percent 4 4 6 2" xfId="7253"/>
    <cellStyle name="Percent 4 4 6 3" xfId="7254"/>
    <cellStyle name="Percent 4 4 7" xfId="7255"/>
    <cellStyle name="Percent 4 4 7 2" xfId="7256"/>
    <cellStyle name="Percent 4 4 7 3" xfId="7257"/>
    <cellStyle name="Percent 4 4 8" xfId="7258"/>
    <cellStyle name="Percent 4 4 8 2" xfId="7259"/>
    <cellStyle name="Percent 4 4 8 3" xfId="7260"/>
    <cellStyle name="Percent 4 4 9" xfId="7261"/>
    <cellStyle name="Percent 4 4 9 2" xfId="7262"/>
    <cellStyle name="Percent 4 4 9 3" xfId="7263"/>
    <cellStyle name="Percent 4 5" xfId="7264"/>
    <cellStyle name="Percent 4 5 10" xfId="7265"/>
    <cellStyle name="Percent 4 5 10 2" xfId="7266"/>
    <cellStyle name="Percent 4 5 2" xfId="7267"/>
    <cellStyle name="Percent 4 5 2 2" xfId="7268"/>
    <cellStyle name="Percent 4 5 2 2 2" xfId="7269"/>
    <cellStyle name="Percent 4 5 3" xfId="7270"/>
    <cellStyle name="Percent 4 5 3 2" xfId="7271"/>
    <cellStyle name="Percent 4 5 3 3" xfId="7272"/>
    <cellStyle name="Percent 4 5 4" xfId="7273"/>
    <cellStyle name="Percent 4 5 4 2" xfId="7274"/>
    <cellStyle name="Percent 4 5 4 3" xfId="7275"/>
    <cellStyle name="Percent 4 5 5" xfId="7276"/>
    <cellStyle name="Percent 4 5 5 2" xfId="7277"/>
    <cellStyle name="Percent 4 5 5 3" xfId="7278"/>
    <cellStyle name="Percent 4 5 6" xfId="7279"/>
    <cellStyle name="Percent 4 5 6 2" xfId="7280"/>
    <cellStyle name="Percent 4 5 6 3" xfId="7281"/>
    <cellStyle name="Percent 4 5 7" xfId="7282"/>
    <cellStyle name="Percent 4 5 7 2" xfId="7283"/>
    <cellStyle name="Percent 4 5 7 3" xfId="7284"/>
    <cellStyle name="Percent 4 5 8" xfId="7285"/>
    <cellStyle name="Percent 4 5 8 2" xfId="7286"/>
    <cellStyle name="Percent 4 5 8 3" xfId="7287"/>
    <cellStyle name="Percent 4 5 9" xfId="7288"/>
    <cellStyle name="Percent 4 5 9 2" xfId="7289"/>
    <cellStyle name="Percent 4 6" xfId="7290"/>
    <cellStyle name="Percent 4 6 10" xfId="7291"/>
    <cellStyle name="Percent 4 6 2" xfId="7292"/>
    <cellStyle name="Percent 4 6 2 2" xfId="7293"/>
    <cellStyle name="Percent 4 6 2 3" xfId="7294"/>
    <cellStyle name="Percent 4 6 3" xfId="7295"/>
    <cellStyle name="Percent 4 6 3 2" xfId="7296"/>
    <cellStyle name="Percent 4 6 3 3" xfId="7297"/>
    <cellStyle name="Percent 4 6 4" xfId="7298"/>
    <cellStyle name="Percent 4 6 4 2" xfId="7299"/>
    <cellStyle name="Percent 4 6 4 3" xfId="7300"/>
    <cellStyle name="Percent 4 6 5" xfId="7301"/>
    <cellStyle name="Percent 4 6 5 2" xfId="7302"/>
    <cellStyle name="Percent 4 6 5 3" xfId="7303"/>
    <cellStyle name="Percent 4 6 6" xfId="7304"/>
    <cellStyle name="Percent 4 6 6 2" xfId="7305"/>
    <cellStyle name="Percent 4 6 6 3" xfId="7306"/>
    <cellStyle name="Percent 4 6 7" xfId="7307"/>
    <cellStyle name="Percent 4 6 7 2" xfId="7308"/>
    <cellStyle name="Percent 4 6 7 3" xfId="7309"/>
    <cellStyle name="Percent 4 6 8" xfId="7310"/>
    <cellStyle name="Percent 4 6 8 2" xfId="7311"/>
    <cellStyle name="Percent 4 6 8 3" xfId="7312"/>
    <cellStyle name="Percent 4 6 9" xfId="7313"/>
    <cellStyle name="Percent 4 7" xfId="7314"/>
    <cellStyle name="Percent 4 7 2" xfId="7315"/>
    <cellStyle name="Percent 4 7 3" xfId="7316"/>
    <cellStyle name="Percent 4 8" xfId="7317"/>
    <cellStyle name="Percent 4 8 2" xfId="7318"/>
    <cellStyle name="Percent 4 8 3" xfId="7319"/>
    <cellStyle name="Percent 4 9" xfId="7320"/>
    <cellStyle name="Percent 4 9 2" xfId="7321"/>
    <cellStyle name="Percent 4 9 3" xfId="7322"/>
    <cellStyle name="Percent 5" xfId="7323"/>
    <cellStyle name="Percent 5 10" xfId="7324"/>
    <cellStyle name="Percent 5 10 2" xfId="7325"/>
    <cellStyle name="Percent 5 11" xfId="7326"/>
    <cellStyle name="Percent 5 11 2" xfId="7327"/>
    <cellStyle name="Percent 5 11 2 2" xfId="7328"/>
    <cellStyle name="Percent 5 11 3" xfId="7329"/>
    <cellStyle name="Percent 5 12" xfId="7330"/>
    <cellStyle name="Percent 5 12 2" xfId="7331"/>
    <cellStyle name="Percent 5 2" xfId="7332"/>
    <cellStyle name="Percent 5 2 2" xfId="7333"/>
    <cellStyle name="Percent 5 2 2 2" xfId="7334"/>
    <cellStyle name="Percent 5 3" xfId="7335"/>
    <cellStyle name="Percent 5 3 2" xfId="7336"/>
    <cellStyle name="Percent 5 3 2 2" xfId="7337"/>
    <cellStyle name="Percent 5 3 3" xfId="7338"/>
    <cellStyle name="Percent 5 3 4" xfId="7339"/>
    <cellStyle name="Percent 5 4" xfId="7340"/>
    <cellStyle name="Percent 5 4 2" xfId="7341"/>
    <cellStyle name="Percent 5 4 2 2" xfId="7342"/>
    <cellStyle name="Percent 5 4 3" xfId="7343"/>
    <cellStyle name="Percent 5 4 4" xfId="7344"/>
    <cellStyle name="Percent 5 5" xfId="7345"/>
    <cellStyle name="Percent 5 5 2" xfId="7346"/>
    <cellStyle name="Percent 5 5 2 2" xfId="7347"/>
    <cellStyle name="Percent 5 5 3" xfId="7348"/>
    <cellStyle name="Percent 5 5 3 2" xfId="7349"/>
    <cellStyle name="Percent 5 5 4" xfId="7350"/>
    <cellStyle name="Percent 5 5 5" xfId="7351"/>
    <cellStyle name="Percent 5 6" xfId="7352"/>
    <cellStyle name="Percent 5 6 2" xfId="7353"/>
    <cellStyle name="Percent 5 6 3" xfId="7354"/>
    <cellStyle name="Percent 5 7" xfId="7355"/>
    <cellStyle name="Percent 5 7 2" xfId="7356"/>
    <cellStyle name="Percent 5 7 3" xfId="7357"/>
    <cellStyle name="Percent 5 8" xfId="7358"/>
    <cellStyle name="Percent 5 8 2" xfId="7359"/>
    <cellStyle name="Percent 5 8 3" xfId="7360"/>
    <cellStyle name="Percent 5 9" xfId="7361"/>
    <cellStyle name="Percent 5 9 2" xfId="7362"/>
    <cellStyle name="Percent 5 9 2 2" xfId="7363"/>
    <cellStyle name="Percent 5 9 2 2 2" xfId="7364"/>
    <cellStyle name="Percent 5 9 2 3" xfId="7365"/>
    <cellStyle name="Percent 5 9 3" xfId="7366"/>
    <cellStyle name="Percent 6" xfId="7367"/>
    <cellStyle name="Percent 6 10" xfId="7368"/>
    <cellStyle name="Percent 6 10 2" xfId="7369"/>
    <cellStyle name="Percent 6 11" xfId="7370"/>
    <cellStyle name="Percent 6 11 2" xfId="7371"/>
    <cellStyle name="Percent 6 12" xfId="7372"/>
    <cellStyle name="Percent 6 2" xfId="7373"/>
    <cellStyle name="Percent 6 2 2" xfId="7374"/>
    <cellStyle name="Percent 6 2 2 2" xfId="7375"/>
    <cellStyle name="Percent 6 2 3" xfId="7376"/>
    <cellStyle name="Percent 6 3" xfId="7377"/>
    <cellStyle name="Percent 6 3 2" xfId="7378"/>
    <cellStyle name="Percent 6 3 2 2" xfId="7379"/>
    <cellStyle name="Percent 6 3 3" xfId="7380"/>
    <cellStyle name="Percent 6 3 3 2" xfId="7381"/>
    <cellStyle name="Percent 6 3 4" xfId="7382"/>
    <cellStyle name="Percent 6 3 5" xfId="7383"/>
    <cellStyle name="Percent 6 4" xfId="7384"/>
    <cellStyle name="Percent 6 4 2" xfId="7385"/>
    <cellStyle name="Percent 6 4 3" xfId="7386"/>
    <cellStyle name="Percent 6 5" xfId="7387"/>
    <cellStyle name="Percent 6 5 2" xfId="7388"/>
    <cellStyle name="Percent 6 5 3" xfId="7389"/>
    <cellStyle name="Percent 6 6" xfId="7390"/>
    <cellStyle name="Percent 6 6 2" xfId="7391"/>
    <cellStyle name="Percent 6 6 3" xfId="7392"/>
    <cellStyle name="Percent 6 7" xfId="7393"/>
    <cellStyle name="Percent 6 7 2" xfId="7394"/>
    <cellStyle name="Percent 6 7 3" xfId="7395"/>
    <cellStyle name="Percent 6 8" xfId="7396"/>
    <cellStyle name="Percent 6 8 2" xfId="7397"/>
    <cellStyle name="Percent 6 8 3" xfId="7398"/>
    <cellStyle name="Percent 6 9" xfId="7399"/>
    <cellStyle name="Percent 6 9 2" xfId="7400"/>
    <cellStyle name="Percent 6 9 3" xfId="7401"/>
    <cellStyle name="Percent 7" xfId="7402"/>
    <cellStyle name="Percent 7 10" xfId="7403"/>
    <cellStyle name="Percent 7 10 2" xfId="7404"/>
    <cellStyle name="Percent 7 11" xfId="7405"/>
    <cellStyle name="Percent 7 11 2" xfId="7406"/>
    <cellStyle name="Percent 7 2" xfId="7407"/>
    <cellStyle name="Percent 7 2 2" xfId="7408"/>
    <cellStyle name="Percent 7 2 3" xfId="7409"/>
    <cellStyle name="Percent 7 3" xfId="7410"/>
    <cellStyle name="Percent 7 3 2" xfId="7411"/>
    <cellStyle name="Percent 7 3 3" xfId="7412"/>
    <cellStyle name="Percent 7 4" xfId="7413"/>
    <cellStyle name="Percent 7 4 2" xfId="7414"/>
    <cellStyle name="Percent 7 4 3" xfId="7415"/>
    <cellStyle name="Percent 7 5" xfId="7416"/>
    <cellStyle name="Percent 7 5 2" xfId="7417"/>
    <cellStyle name="Percent 7 5 3" xfId="7418"/>
    <cellStyle name="Percent 7 6" xfId="7419"/>
    <cellStyle name="Percent 7 6 2" xfId="7420"/>
    <cellStyle name="Percent 7 6 3" xfId="7421"/>
    <cellStyle name="Percent 7 7" xfId="7422"/>
    <cellStyle name="Percent 7 7 2" xfId="7423"/>
    <cellStyle name="Percent 7 7 3" xfId="7424"/>
    <cellStyle name="Percent 7 8" xfId="7425"/>
    <cellStyle name="Percent 7 8 2" xfId="7426"/>
    <cellStyle name="Percent 7 8 3" xfId="7427"/>
    <cellStyle name="Percent 7 9" xfId="7428"/>
    <cellStyle name="Percent 7 9 2" xfId="7429"/>
    <cellStyle name="Percent 8" xfId="7430"/>
    <cellStyle name="Percent 8 10" xfId="7431"/>
    <cellStyle name="Percent 8 11" xfId="7432"/>
    <cellStyle name="Percent 8 2" xfId="7433"/>
    <cellStyle name="Percent 8 2 2" xfId="7434"/>
    <cellStyle name="Percent 8 2 2 2" xfId="7435"/>
    <cellStyle name="Percent 8 2 3" xfId="7436"/>
    <cellStyle name="Percent 8 3" xfId="7437"/>
    <cellStyle name="Percent 8 3 2" xfId="7438"/>
    <cellStyle name="Percent 8 3 3" xfId="7439"/>
    <cellStyle name="Percent 8 4" xfId="7440"/>
    <cellStyle name="Percent 8 4 2" xfId="7441"/>
    <cellStyle name="Percent 8 4 3" xfId="7442"/>
    <cellStyle name="Percent 8 5" xfId="7443"/>
    <cellStyle name="Percent 8 5 2" xfId="7444"/>
    <cellStyle name="Percent 8 5 3" xfId="7445"/>
    <cellStyle name="Percent 8 6" xfId="7446"/>
    <cellStyle name="Percent 8 6 2" xfId="7447"/>
    <cellStyle name="Percent 8 6 3" xfId="7448"/>
    <cellStyle name="Percent 8 7" xfId="7449"/>
    <cellStyle name="Percent 8 7 2" xfId="7450"/>
    <cellStyle name="Percent 8 7 3" xfId="7451"/>
    <cellStyle name="Percent 8 8" xfId="7452"/>
    <cellStyle name="Percent 8 8 2" xfId="7453"/>
    <cellStyle name="Percent 8 8 3" xfId="7454"/>
    <cellStyle name="Percent 8 9" xfId="7455"/>
    <cellStyle name="Percent 8 9 2" xfId="7456"/>
    <cellStyle name="Percent 9" xfId="7457"/>
    <cellStyle name="Percent 9 10" xfId="7458"/>
    <cellStyle name="Percent 9 10 2" xfId="7459"/>
    <cellStyle name="Percent 9 11" xfId="7460"/>
    <cellStyle name="Percent 9 11 2" xfId="7461"/>
    <cellStyle name="Percent 9 12" xfId="7462"/>
    <cellStyle name="Percent 9 12 2" xfId="7463"/>
    <cellStyle name="Percent 9 13" xfId="7464"/>
    <cellStyle name="Percent 9 13 2" xfId="7465"/>
    <cellStyle name="Percent 9 14" xfId="7466"/>
    <cellStyle name="Percent 9 14 2" xfId="7467"/>
    <cellStyle name="Percent 9 15" xfId="7468"/>
    <cellStyle name="Percent 9 15 2" xfId="7469"/>
    <cellStyle name="Percent 9 16" xfId="7470"/>
    <cellStyle name="Percent 9 16 2" xfId="7471"/>
    <cellStyle name="Percent 9 17" xfId="7472"/>
    <cellStyle name="Percent 9 17 2" xfId="7473"/>
    <cellStyle name="Percent 9 18" xfId="7474"/>
    <cellStyle name="Percent 9 18 2" xfId="7475"/>
    <cellStyle name="Percent 9 19" xfId="7476"/>
    <cellStyle name="Percent 9 19 2" xfId="7477"/>
    <cellStyle name="Percent 9 2" xfId="7478"/>
    <cellStyle name="Percent 9 2 2" xfId="7479"/>
    <cellStyle name="Percent 9 2 2 2" xfId="7480"/>
    <cellStyle name="Percent 9 2 3" xfId="7481"/>
    <cellStyle name="Percent 9 2 3 2" xfId="7482"/>
    <cellStyle name="Percent 9 2 4" xfId="7483"/>
    <cellStyle name="Percent 9 2 5" xfId="7484"/>
    <cellStyle name="Percent 9 20" xfId="7485"/>
    <cellStyle name="Percent 9 20 2" xfId="7486"/>
    <cellStyle name="Percent 9 21" xfId="7487"/>
    <cellStyle name="Percent 9 21 2" xfId="7488"/>
    <cellStyle name="Percent 9 22" xfId="7489"/>
    <cellStyle name="Percent 9 22 2" xfId="7490"/>
    <cellStyle name="Percent 9 23" xfId="7491"/>
    <cellStyle name="Percent 9 23 2" xfId="7492"/>
    <cellStyle name="Percent 9 24" xfId="7493"/>
    <cellStyle name="Percent 9 3" xfId="7494"/>
    <cellStyle name="Percent 9 3 2" xfId="7495"/>
    <cellStyle name="Percent 9 3 2 2" xfId="7496"/>
    <cellStyle name="Percent 9 3 3" xfId="7497"/>
    <cellStyle name="Percent 9 3 3 2" xfId="7498"/>
    <cellStyle name="Percent 9 3 4" xfId="7499"/>
    <cellStyle name="Percent 9 3 5" xfId="7500"/>
    <cellStyle name="Percent 9 4" xfId="7501"/>
    <cellStyle name="Percent 9 4 2" xfId="7502"/>
    <cellStyle name="Percent 9 4 2 2" xfId="7503"/>
    <cellStyle name="Percent 9 4 3" xfId="7504"/>
    <cellStyle name="Percent 9 4 3 2" xfId="7505"/>
    <cellStyle name="Percent 9 4 4" xfId="7506"/>
    <cellStyle name="Percent 9 4 5" xfId="7507"/>
    <cellStyle name="Percent 9 5" xfId="7508"/>
    <cellStyle name="Percent 9 5 2" xfId="7509"/>
    <cellStyle name="Percent 9 5 2 2" xfId="7510"/>
    <cellStyle name="Percent 9 5 3" xfId="7511"/>
    <cellStyle name="Percent 9 5 3 2" xfId="7512"/>
    <cellStyle name="Percent 9 5 4" xfId="7513"/>
    <cellStyle name="Percent 9 5 5" xfId="7514"/>
    <cellStyle name="Percent 9 6" xfId="7515"/>
    <cellStyle name="Percent 9 6 2" xfId="7516"/>
    <cellStyle name="Percent 9 6 2 2" xfId="7517"/>
    <cellStyle name="Percent 9 6 3" xfId="7518"/>
    <cellStyle name="Percent 9 6 3 2" xfId="7519"/>
    <cellStyle name="Percent 9 6 4" xfId="7520"/>
    <cellStyle name="Percent 9 6 5" xfId="7521"/>
    <cellStyle name="Percent 9 7" xfId="7522"/>
    <cellStyle name="Percent 9 7 2" xfId="7523"/>
    <cellStyle name="Percent 9 7 2 2" xfId="7524"/>
    <cellStyle name="Percent 9 7 3" xfId="7525"/>
    <cellStyle name="Percent 9 7 3 2" xfId="7526"/>
    <cellStyle name="Percent 9 7 4" xfId="7527"/>
    <cellStyle name="Percent 9 7 4 2" xfId="7528"/>
    <cellStyle name="Percent 9 7 5" xfId="7529"/>
    <cellStyle name="Percent 9 7 5 2" xfId="7530"/>
    <cellStyle name="Percent 9 7 6" xfId="7531"/>
    <cellStyle name="Percent 9 7 7" xfId="7532"/>
    <cellStyle name="Percent 9 8" xfId="7533"/>
    <cellStyle name="Percent 9 8 2" xfId="7534"/>
    <cellStyle name="Percent 9 8 2 2" xfId="7535"/>
    <cellStyle name="Percent 9 8 3" xfId="7536"/>
    <cellStyle name="Percent 9 8 3 2" xfId="7537"/>
    <cellStyle name="Percent 9 8 4" xfId="7538"/>
    <cellStyle name="Percent 9 8 5" xfId="7539"/>
    <cellStyle name="Percent 9 9" xfId="7540"/>
    <cellStyle name="Percent 9 9 2" xfId="7541"/>
    <cellStyle name="Percentagem 2 2" xfId="7542"/>
    <cellStyle name="Percentagem 2 2 2" xfId="7543"/>
    <cellStyle name="Percentagem 2 3" xfId="7544"/>
    <cellStyle name="Percentagem 2 3 2" xfId="7545"/>
    <cellStyle name="Pilkku_Layo9704" xfId="7546"/>
    <cellStyle name="Pyör. luku_Layo9704" xfId="7547"/>
    <cellStyle name="Pyör. valuutta_Layo9704" xfId="7548"/>
    <cellStyle name="Rossz" xfId="7549"/>
    <cellStyle name="Schlecht" xfId="7550"/>
    <cellStyle name="Schlecht 2" xfId="7551"/>
    <cellStyle name="Semleges" xfId="7552"/>
    <cellStyle name="Shade" xfId="7553"/>
    <cellStyle name="Shade 2" xfId="7554"/>
    <cellStyle name="source" xfId="7555"/>
    <cellStyle name="source 2" xfId="7556"/>
    <cellStyle name="source 2 2" xfId="7557"/>
    <cellStyle name="source 2 2 2" xfId="7558"/>
    <cellStyle name="source 3" xfId="7559"/>
    <cellStyle name="source 4" xfId="7560"/>
    <cellStyle name="source 4 2" xfId="7561"/>
    <cellStyle name="Standaard_Blad1" xfId="7562"/>
    <cellStyle name="Standard 2" xfId="7563"/>
    <cellStyle name="Standard 2 2" xfId="7564"/>
    <cellStyle name="Standard 3" xfId="7565"/>
    <cellStyle name="Standard 3 2" xfId="7566"/>
    <cellStyle name="Standard_Sce_D_Extraction" xfId="7567"/>
    <cellStyle name="Style 1" xfId="7568"/>
    <cellStyle name="Style 1 2" xfId="7569"/>
    <cellStyle name="Style 103" xfId="7570"/>
    <cellStyle name="Style 103 2" xfId="7571"/>
    <cellStyle name="Style 103 2 2" xfId="7572"/>
    <cellStyle name="Style 103 3" xfId="7573"/>
    <cellStyle name="Style 103 3 2" xfId="7574"/>
    <cellStyle name="Style 103 4" xfId="7575"/>
    <cellStyle name="Style 104" xfId="7576"/>
    <cellStyle name="Style 104 2" xfId="7577"/>
    <cellStyle name="Style 104 2 2" xfId="7578"/>
    <cellStyle name="Style 104 3" xfId="7579"/>
    <cellStyle name="Style 104 3 2" xfId="7580"/>
    <cellStyle name="Style 104 4" xfId="7581"/>
    <cellStyle name="Style 105" xfId="7582"/>
    <cellStyle name="Style 105 2" xfId="7583"/>
    <cellStyle name="Style 105 2 2" xfId="7584"/>
    <cellStyle name="Style 105 3" xfId="7585"/>
    <cellStyle name="Style 106" xfId="7586"/>
    <cellStyle name="Style 106 2" xfId="7587"/>
    <cellStyle name="Style 106 2 2" xfId="7588"/>
    <cellStyle name="Style 106 3" xfId="7589"/>
    <cellStyle name="Style 107" xfId="7590"/>
    <cellStyle name="Style 107 2" xfId="7591"/>
    <cellStyle name="Style 107 2 2" xfId="7592"/>
    <cellStyle name="Style 107 3" xfId="7593"/>
    <cellStyle name="Style 108" xfId="7594"/>
    <cellStyle name="Style 108 2" xfId="7595"/>
    <cellStyle name="Style 108 2 2" xfId="7596"/>
    <cellStyle name="Style 108 3" xfId="7597"/>
    <cellStyle name="Style 108 3 2" xfId="7598"/>
    <cellStyle name="Style 108 4" xfId="7599"/>
    <cellStyle name="Style 109" xfId="7600"/>
    <cellStyle name="Style 109 2" xfId="7601"/>
    <cellStyle name="Style 109 2 2" xfId="7602"/>
    <cellStyle name="Style 109 3" xfId="7603"/>
    <cellStyle name="Style 110" xfId="7604"/>
    <cellStyle name="Style 110 2" xfId="7605"/>
    <cellStyle name="Style 110 2 2" xfId="7606"/>
    <cellStyle name="Style 110 3" xfId="7607"/>
    <cellStyle name="Style 114" xfId="7608"/>
    <cellStyle name="Style 114 2" xfId="7609"/>
    <cellStyle name="Style 114 2 2" xfId="7610"/>
    <cellStyle name="Style 114 3" xfId="7611"/>
    <cellStyle name="Style 114 3 2" xfId="7612"/>
    <cellStyle name="Style 114 4" xfId="7613"/>
    <cellStyle name="Style 115" xfId="7614"/>
    <cellStyle name="Style 115 2" xfId="7615"/>
    <cellStyle name="Style 115 2 2" xfId="7616"/>
    <cellStyle name="Style 115 3" xfId="7617"/>
    <cellStyle name="Style 115 3 2" xfId="7618"/>
    <cellStyle name="Style 115 4" xfId="7619"/>
    <cellStyle name="Style 116" xfId="7620"/>
    <cellStyle name="Style 116 2" xfId="7621"/>
    <cellStyle name="Style 116 2 2" xfId="7622"/>
    <cellStyle name="Style 116 3" xfId="7623"/>
    <cellStyle name="Style 117" xfId="7624"/>
    <cellStyle name="Style 117 2" xfId="7625"/>
    <cellStyle name="Style 117 2 2" xfId="7626"/>
    <cellStyle name="Style 117 3" xfId="7627"/>
    <cellStyle name="Style 118" xfId="7628"/>
    <cellStyle name="Style 118 2" xfId="7629"/>
    <cellStyle name="Style 118 2 2" xfId="7630"/>
    <cellStyle name="Style 118 3" xfId="7631"/>
    <cellStyle name="Style 119" xfId="7632"/>
    <cellStyle name="Style 119 2" xfId="7633"/>
    <cellStyle name="Style 119 2 2" xfId="7634"/>
    <cellStyle name="Style 119 3" xfId="7635"/>
    <cellStyle name="Style 119 3 2" xfId="7636"/>
    <cellStyle name="Style 119 4" xfId="7637"/>
    <cellStyle name="Style 120" xfId="7638"/>
    <cellStyle name="Style 120 2" xfId="7639"/>
    <cellStyle name="Style 120 2 2" xfId="7640"/>
    <cellStyle name="Style 120 3" xfId="7641"/>
    <cellStyle name="Style 121" xfId="7642"/>
    <cellStyle name="Style 121 2" xfId="7643"/>
    <cellStyle name="Style 121 2 2" xfId="7644"/>
    <cellStyle name="Style 121 3" xfId="7645"/>
    <cellStyle name="Style 126" xfId="7646"/>
    <cellStyle name="Style 126 2" xfId="7647"/>
    <cellStyle name="Style 126 2 2" xfId="7648"/>
    <cellStyle name="Style 126 3" xfId="7649"/>
    <cellStyle name="Style 126 3 2" xfId="7650"/>
    <cellStyle name="Style 126 4" xfId="7651"/>
    <cellStyle name="Style 127" xfId="7652"/>
    <cellStyle name="Style 127 2" xfId="7653"/>
    <cellStyle name="Style 127 2 2" xfId="7654"/>
    <cellStyle name="Style 127 3" xfId="7655"/>
    <cellStyle name="Style 128" xfId="7656"/>
    <cellStyle name="Style 128 2" xfId="7657"/>
    <cellStyle name="Style 128 2 2" xfId="7658"/>
    <cellStyle name="Style 128 3" xfId="7659"/>
    <cellStyle name="Style 129" xfId="7660"/>
    <cellStyle name="Style 129 2" xfId="7661"/>
    <cellStyle name="Style 129 2 2" xfId="7662"/>
    <cellStyle name="Style 129 3" xfId="7663"/>
    <cellStyle name="Style 130" xfId="7664"/>
    <cellStyle name="Style 130 2" xfId="7665"/>
    <cellStyle name="Style 130 2 2" xfId="7666"/>
    <cellStyle name="Style 130 3" xfId="7667"/>
    <cellStyle name="Style 130 3 2" xfId="7668"/>
    <cellStyle name="Style 130 4" xfId="7669"/>
    <cellStyle name="Style 131" xfId="7670"/>
    <cellStyle name="Style 131 2" xfId="7671"/>
    <cellStyle name="Style 131 2 2" xfId="7672"/>
    <cellStyle name="Style 131 3" xfId="7673"/>
    <cellStyle name="Style 132" xfId="7674"/>
    <cellStyle name="Style 132 2" xfId="7675"/>
    <cellStyle name="Style 132 2 2" xfId="7676"/>
    <cellStyle name="Style 132 3" xfId="7677"/>
    <cellStyle name="Style 137" xfId="7678"/>
    <cellStyle name="Style 137 2" xfId="7679"/>
    <cellStyle name="Style 137 2 2" xfId="7680"/>
    <cellStyle name="Style 137 3" xfId="7681"/>
    <cellStyle name="Style 137 3 2" xfId="7682"/>
    <cellStyle name="Style 137 4" xfId="7683"/>
    <cellStyle name="Style 138" xfId="7684"/>
    <cellStyle name="Style 138 2" xfId="7685"/>
    <cellStyle name="Style 138 2 2" xfId="7686"/>
    <cellStyle name="Style 138 3" xfId="7687"/>
    <cellStyle name="Style 139" xfId="7688"/>
    <cellStyle name="Style 139 2" xfId="7689"/>
    <cellStyle name="Style 139 2 2" xfId="7690"/>
    <cellStyle name="Style 139 3" xfId="7691"/>
    <cellStyle name="Style 140" xfId="7692"/>
    <cellStyle name="Style 140 2" xfId="7693"/>
    <cellStyle name="Style 140 2 2" xfId="7694"/>
    <cellStyle name="Style 140 3" xfId="7695"/>
    <cellStyle name="Style 141" xfId="7696"/>
    <cellStyle name="Style 141 2" xfId="7697"/>
    <cellStyle name="Style 141 2 2" xfId="7698"/>
    <cellStyle name="Style 141 3" xfId="7699"/>
    <cellStyle name="Style 141 3 2" xfId="7700"/>
    <cellStyle name="Style 141 4" xfId="7701"/>
    <cellStyle name="Style 142" xfId="7702"/>
    <cellStyle name="Style 142 2" xfId="7703"/>
    <cellStyle name="Style 142 2 2" xfId="7704"/>
    <cellStyle name="Style 142 3" xfId="7705"/>
    <cellStyle name="Style 143" xfId="7706"/>
    <cellStyle name="Style 143 2" xfId="7707"/>
    <cellStyle name="Style 143 2 2" xfId="7708"/>
    <cellStyle name="Style 143 3" xfId="7709"/>
    <cellStyle name="Style 148" xfId="7710"/>
    <cellStyle name="Style 148 2" xfId="7711"/>
    <cellStyle name="Style 148 2 2" xfId="7712"/>
    <cellStyle name="Style 148 3" xfId="7713"/>
    <cellStyle name="Style 148 3 2" xfId="7714"/>
    <cellStyle name="Style 148 4" xfId="7715"/>
    <cellStyle name="Style 149" xfId="7716"/>
    <cellStyle name="Style 149 2" xfId="7717"/>
    <cellStyle name="Style 149 2 2" xfId="7718"/>
    <cellStyle name="Style 149 3" xfId="7719"/>
    <cellStyle name="Style 150" xfId="7720"/>
    <cellStyle name="Style 150 2" xfId="7721"/>
    <cellStyle name="Style 150 2 2" xfId="7722"/>
    <cellStyle name="Style 150 3" xfId="7723"/>
    <cellStyle name="Style 151" xfId="7724"/>
    <cellStyle name="Style 151 2" xfId="7725"/>
    <cellStyle name="Style 151 2 2" xfId="7726"/>
    <cellStyle name="Style 151 3" xfId="7727"/>
    <cellStyle name="Style 152" xfId="7728"/>
    <cellStyle name="Style 152 2" xfId="7729"/>
    <cellStyle name="Style 152 2 2" xfId="7730"/>
    <cellStyle name="Style 152 3" xfId="7731"/>
    <cellStyle name="Style 152 3 2" xfId="7732"/>
    <cellStyle name="Style 152 4" xfId="7733"/>
    <cellStyle name="Style 153" xfId="7734"/>
    <cellStyle name="Style 153 2" xfId="7735"/>
    <cellStyle name="Style 153 2 2" xfId="7736"/>
    <cellStyle name="Style 153 3" xfId="7737"/>
    <cellStyle name="Style 154" xfId="7738"/>
    <cellStyle name="Style 154 2" xfId="7739"/>
    <cellStyle name="Style 154 2 2" xfId="7740"/>
    <cellStyle name="Style 154 3" xfId="7741"/>
    <cellStyle name="Style 159" xfId="7742"/>
    <cellStyle name="Style 159 2" xfId="7743"/>
    <cellStyle name="Style 159 2 2" xfId="7744"/>
    <cellStyle name="Style 159 3" xfId="7745"/>
    <cellStyle name="Style 159 3 2" xfId="7746"/>
    <cellStyle name="Style 159 4" xfId="7747"/>
    <cellStyle name="Style 160" xfId="7748"/>
    <cellStyle name="Style 160 2" xfId="7749"/>
    <cellStyle name="Style 160 2 2" xfId="7750"/>
    <cellStyle name="Style 160 3" xfId="7751"/>
    <cellStyle name="Style 161" xfId="7752"/>
    <cellStyle name="Style 161 2" xfId="7753"/>
    <cellStyle name="Style 161 2 2" xfId="7754"/>
    <cellStyle name="Style 161 3" xfId="7755"/>
    <cellStyle name="Style 162" xfId="7756"/>
    <cellStyle name="Style 162 2" xfId="7757"/>
    <cellStyle name="Style 162 2 2" xfId="7758"/>
    <cellStyle name="Style 162 3" xfId="7759"/>
    <cellStyle name="Style 163" xfId="7760"/>
    <cellStyle name="Style 163 2" xfId="7761"/>
    <cellStyle name="Style 163 2 2" xfId="7762"/>
    <cellStyle name="Style 163 3" xfId="7763"/>
    <cellStyle name="Style 163 3 2" xfId="7764"/>
    <cellStyle name="Style 163 4" xfId="7765"/>
    <cellStyle name="Style 164" xfId="7766"/>
    <cellStyle name="Style 164 2" xfId="7767"/>
    <cellStyle name="Style 164 2 2" xfId="7768"/>
    <cellStyle name="Style 164 3" xfId="7769"/>
    <cellStyle name="Style 165" xfId="7770"/>
    <cellStyle name="Style 165 2" xfId="7771"/>
    <cellStyle name="Style 165 2 2" xfId="7772"/>
    <cellStyle name="Style 165 3" xfId="7773"/>
    <cellStyle name="Style 21" xfId="7774"/>
    <cellStyle name="Style 21 2" xfId="7775"/>
    <cellStyle name="Style 21 2 2" xfId="7776"/>
    <cellStyle name="Style 21 2 2 2" xfId="7777"/>
    <cellStyle name="Style 21 2 3" xfId="7778"/>
    <cellStyle name="Style 21 2 3 2" xfId="7779"/>
    <cellStyle name="Style 21 2 4" xfId="7780"/>
    <cellStyle name="Style 21 2 4 2" xfId="7781"/>
    <cellStyle name="Style 21 3" xfId="7782"/>
    <cellStyle name="Style 21 3 2" xfId="7783"/>
    <cellStyle name="Style 21 3 2 2" xfId="7784"/>
    <cellStyle name="Style 21 3 3" xfId="7785"/>
    <cellStyle name="Style 21 3 3 2" xfId="7786"/>
    <cellStyle name="Style 21 3 4" xfId="7787"/>
    <cellStyle name="Style 21 4" xfId="7788"/>
    <cellStyle name="Style 21 4 2" xfId="7789"/>
    <cellStyle name="Style 21 5" xfId="7790"/>
    <cellStyle name="Style 21 5 2" xfId="7791"/>
    <cellStyle name="Style 21 6" xfId="7792"/>
    <cellStyle name="Style 21 6 2" xfId="7793"/>
    <cellStyle name="Style 22" xfId="7794"/>
    <cellStyle name="Style 22 2" xfId="7795"/>
    <cellStyle name="Style 22 2 2" xfId="7796"/>
    <cellStyle name="Style 22 3" xfId="7797"/>
    <cellStyle name="Style 22 3 2" xfId="7798"/>
    <cellStyle name="Style 22 4" xfId="7799"/>
    <cellStyle name="Style 22 4 2" xfId="7800"/>
    <cellStyle name="Style 23" xfId="7801"/>
    <cellStyle name="Style 23 2" xfId="7802"/>
    <cellStyle name="Style 23 2 2" xfId="7803"/>
    <cellStyle name="Style 23 3" xfId="7804"/>
    <cellStyle name="Style 23 3 2" xfId="7805"/>
    <cellStyle name="Style 23 4" xfId="7806"/>
    <cellStyle name="Style 23 4 2" xfId="7807"/>
    <cellStyle name="Style 24" xfId="7808"/>
    <cellStyle name="Style 24 2" xfId="7809"/>
    <cellStyle name="Style 24 2 2" xfId="7810"/>
    <cellStyle name="Style 24 3" xfId="7811"/>
    <cellStyle name="Style 24 3 2" xfId="7812"/>
    <cellStyle name="Style 24 4" xfId="7813"/>
    <cellStyle name="Style 24 4 2" xfId="7814"/>
    <cellStyle name="Style 25" xfId="7815"/>
    <cellStyle name="Style 25 2" xfId="7816"/>
    <cellStyle name="Style 25 2 2" xfId="7817"/>
    <cellStyle name="Style 25 2 2 2" xfId="7818"/>
    <cellStyle name="Style 25 2 3" xfId="7819"/>
    <cellStyle name="Style 25 2 3 2" xfId="7820"/>
    <cellStyle name="Style 25 3" xfId="7821"/>
    <cellStyle name="Style 25 3 2" xfId="7822"/>
    <cellStyle name="Style 25 3 2 2" xfId="7823"/>
    <cellStyle name="Style 25 3 3" xfId="7824"/>
    <cellStyle name="Style 25 3 3 2" xfId="7825"/>
    <cellStyle name="Style 25 3 4" xfId="7826"/>
    <cellStyle name="Style 25 4" xfId="7827"/>
    <cellStyle name="Style 25 4 2" xfId="7828"/>
    <cellStyle name="Style 25 5" xfId="7829"/>
    <cellStyle name="Style 25 5 2" xfId="7830"/>
    <cellStyle name="Style 26" xfId="7831"/>
    <cellStyle name="Style 26 2" xfId="7832"/>
    <cellStyle name="Style 26 2 2" xfId="7833"/>
    <cellStyle name="Style 26 3" xfId="7834"/>
    <cellStyle name="Style 26 3 2" xfId="7835"/>
    <cellStyle name="Style 26 4" xfId="7836"/>
    <cellStyle name="Style 26 4 2" xfId="7837"/>
    <cellStyle name="Style 27" xfId="7838"/>
    <cellStyle name="Style 27 2" xfId="7839"/>
    <cellStyle name="Style 27 2 2" xfId="7840"/>
    <cellStyle name="Style 27 3" xfId="7841"/>
    <cellStyle name="Style 35" xfId="7842"/>
    <cellStyle name="Style 35 2" xfId="7843"/>
    <cellStyle name="Style 35 2 2" xfId="7844"/>
    <cellStyle name="Style 35 3" xfId="7845"/>
    <cellStyle name="Style 35 3 2" xfId="7846"/>
    <cellStyle name="Style 35 4" xfId="7847"/>
    <cellStyle name="Style 36" xfId="7848"/>
    <cellStyle name="Style 36 2" xfId="7849"/>
    <cellStyle name="Style 36 2 2" xfId="7850"/>
    <cellStyle name="Style 36 3" xfId="7851"/>
    <cellStyle name="Style 37" xfId="7852"/>
    <cellStyle name="Style 37 2" xfId="7853"/>
    <cellStyle name="Style 37 2 2" xfId="7854"/>
    <cellStyle name="Style 37 3" xfId="7855"/>
    <cellStyle name="Style 38" xfId="7856"/>
    <cellStyle name="Style 38 2" xfId="7857"/>
    <cellStyle name="Style 38 2 2" xfId="7858"/>
    <cellStyle name="Style 38 3" xfId="7859"/>
    <cellStyle name="Style 39" xfId="7860"/>
    <cellStyle name="Style 39 2" xfId="7861"/>
    <cellStyle name="Style 39 2 2" xfId="7862"/>
    <cellStyle name="Style 39 3" xfId="7863"/>
    <cellStyle name="Style 39 3 2" xfId="7864"/>
    <cellStyle name="Style 39 4" xfId="7865"/>
    <cellStyle name="Style 40" xfId="7866"/>
    <cellStyle name="Style 40 2" xfId="7867"/>
    <cellStyle name="Style 40 2 2" xfId="7868"/>
    <cellStyle name="Style 40 3" xfId="7869"/>
    <cellStyle name="Style 41" xfId="7870"/>
    <cellStyle name="Style 41 2" xfId="7871"/>
    <cellStyle name="Style 41 2 2" xfId="7872"/>
    <cellStyle name="Style 41 3" xfId="7873"/>
    <cellStyle name="Style 46" xfId="7874"/>
    <cellStyle name="Style 46 2" xfId="7875"/>
    <cellStyle name="Style 46 2 2" xfId="7876"/>
    <cellStyle name="Style 46 3" xfId="7877"/>
    <cellStyle name="Style 46 3 2" xfId="7878"/>
    <cellStyle name="Style 46 4" xfId="7879"/>
    <cellStyle name="Style 47" xfId="7880"/>
    <cellStyle name="Style 47 2" xfId="7881"/>
    <cellStyle name="Style 47 2 2" xfId="7882"/>
    <cellStyle name="Style 47 3" xfId="7883"/>
    <cellStyle name="Style 48" xfId="7884"/>
    <cellStyle name="Style 48 2" xfId="7885"/>
    <cellStyle name="Style 48 2 2" xfId="7886"/>
    <cellStyle name="Style 48 3" xfId="7887"/>
    <cellStyle name="Style 49" xfId="7888"/>
    <cellStyle name="Style 49 2" xfId="7889"/>
    <cellStyle name="Style 49 2 2" xfId="7890"/>
    <cellStyle name="Style 49 3" xfId="7891"/>
    <cellStyle name="Style 50" xfId="7892"/>
    <cellStyle name="Style 50 2" xfId="7893"/>
    <cellStyle name="Style 50 2 2" xfId="7894"/>
    <cellStyle name="Style 50 3" xfId="7895"/>
    <cellStyle name="Style 50 3 2" xfId="7896"/>
    <cellStyle name="Style 50 4" xfId="7897"/>
    <cellStyle name="Style 51" xfId="7898"/>
    <cellStyle name="Style 51 2" xfId="7899"/>
    <cellStyle name="Style 51 2 2" xfId="7900"/>
    <cellStyle name="Style 51 3" xfId="7901"/>
    <cellStyle name="Style 52" xfId="7902"/>
    <cellStyle name="Style 52 2" xfId="7903"/>
    <cellStyle name="Style 52 2 2" xfId="7904"/>
    <cellStyle name="Style 52 3" xfId="7905"/>
    <cellStyle name="Style 58" xfId="7906"/>
    <cellStyle name="Style 58 2" xfId="7907"/>
    <cellStyle name="Style 58 2 2" xfId="7908"/>
    <cellStyle name="Style 58 3" xfId="7909"/>
    <cellStyle name="Style 58 3 2" xfId="7910"/>
    <cellStyle name="Style 58 4" xfId="7911"/>
    <cellStyle name="Style 59" xfId="7912"/>
    <cellStyle name="Style 59 2" xfId="7913"/>
    <cellStyle name="Style 59 2 2" xfId="7914"/>
    <cellStyle name="Style 59 3" xfId="7915"/>
    <cellStyle name="Style 60" xfId="7916"/>
    <cellStyle name="Style 60 2" xfId="7917"/>
    <cellStyle name="Style 60 2 2" xfId="7918"/>
    <cellStyle name="Style 60 3" xfId="7919"/>
    <cellStyle name="Style 61" xfId="7920"/>
    <cellStyle name="Style 61 2" xfId="7921"/>
    <cellStyle name="Style 61 2 2" xfId="7922"/>
    <cellStyle name="Style 61 3" xfId="7923"/>
    <cellStyle name="Style 62" xfId="7924"/>
    <cellStyle name="Style 62 2" xfId="7925"/>
    <cellStyle name="Style 62 2 2" xfId="7926"/>
    <cellStyle name="Style 62 3" xfId="7927"/>
    <cellStyle name="Style 62 3 2" xfId="7928"/>
    <cellStyle name="Style 62 4" xfId="7929"/>
    <cellStyle name="Style 63" xfId="7930"/>
    <cellStyle name="Style 63 2" xfId="7931"/>
    <cellStyle name="Style 63 2 2" xfId="7932"/>
    <cellStyle name="Style 63 3" xfId="7933"/>
    <cellStyle name="Style 64" xfId="7934"/>
    <cellStyle name="Style 64 2" xfId="7935"/>
    <cellStyle name="Style 64 2 2" xfId="7936"/>
    <cellStyle name="Style 64 3" xfId="7937"/>
    <cellStyle name="Style 69" xfId="7938"/>
    <cellStyle name="Style 69 2" xfId="7939"/>
    <cellStyle name="Style 69 2 2" xfId="7940"/>
    <cellStyle name="Style 69 3" xfId="7941"/>
    <cellStyle name="Style 69 3 2" xfId="7942"/>
    <cellStyle name="Style 69 4" xfId="7943"/>
    <cellStyle name="Style 70" xfId="7944"/>
    <cellStyle name="Style 70 2" xfId="7945"/>
    <cellStyle name="Style 70 2 2" xfId="7946"/>
    <cellStyle name="Style 70 3" xfId="7947"/>
    <cellStyle name="Style 71" xfId="7948"/>
    <cellStyle name="Style 71 2" xfId="7949"/>
    <cellStyle name="Style 71 2 2" xfId="7950"/>
    <cellStyle name="Style 71 3" xfId="7951"/>
    <cellStyle name="Style 72" xfId="7952"/>
    <cellStyle name="Style 72 2" xfId="7953"/>
    <cellStyle name="Style 72 2 2" xfId="7954"/>
    <cellStyle name="Style 72 3" xfId="7955"/>
    <cellStyle name="Style 73" xfId="7956"/>
    <cellStyle name="Style 73 2" xfId="7957"/>
    <cellStyle name="Style 73 2 2" xfId="7958"/>
    <cellStyle name="Style 73 3" xfId="7959"/>
    <cellStyle name="Style 73 3 2" xfId="7960"/>
    <cellStyle name="Style 73 4" xfId="7961"/>
    <cellStyle name="Style 74" xfId="7962"/>
    <cellStyle name="Style 74 2" xfId="7963"/>
    <cellStyle name="Style 74 2 2" xfId="7964"/>
    <cellStyle name="Style 74 3" xfId="7965"/>
    <cellStyle name="Style 75" xfId="7966"/>
    <cellStyle name="Style 75 2" xfId="7967"/>
    <cellStyle name="Style 75 2 2" xfId="7968"/>
    <cellStyle name="Style 75 3" xfId="7969"/>
    <cellStyle name="Style 80" xfId="7970"/>
    <cellStyle name="Style 80 2" xfId="7971"/>
    <cellStyle name="Style 80 2 2" xfId="7972"/>
    <cellStyle name="Style 80 3" xfId="7973"/>
    <cellStyle name="Style 80 3 2" xfId="7974"/>
    <cellStyle name="Style 80 4" xfId="7975"/>
    <cellStyle name="Style 81" xfId="7976"/>
    <cellStyle name="Style 81 2" xfId="7977"/>
    <cellStyle name="Style 81 2 2" xfId="7978"/>
    <cellStyle name="Style 81 3" xfId="7979"/>
    <cellStyle name="Style 81 3 2" xfId="7980"/>
    <cellStyle name="Style 81 4" xfId="7981"/>
    <cellStyle name="Style 82" xfId="7982"/>
    <cellStyle name="Style 82 2" xfId="7983"/>
    <cellStyle name="Style 82 2 2" xfId="7984"/>
    <cellStyle name="Style 82 3" xfId="7985"/>
    <cellStyle name="Style 83" xfId="7986"/>
    <cellStyle name="Style 83 2" xfId="7987"/>
    <cellStyle name="Style 83 2 2" xfId="7988"/>
    <cellStyle name="Style 83 3" xfId="7989"/>
    <cellStyle name="Style 84" xfId="7990"/>
    <cellStyle name="Style 84 2" xfId="7991"/>
    <cellStyle name="Style 84 2 2" xfId="7992"/>
    <cellStyle name="Style 84 3" xfId="7993"/>
    <cellStyle name="Style 85" xfId="7994"/>
    <cellStyle name="Style 85 2" xfId="7995"/>
    <cellStyle name="Style 85 2 2" xfId="7996"/>
    <cellStyle name="Style 85 3" xfId="7997"/>
    <cellStyle name="Style 85 3 2" xfId="7998"/>
    <cellStyle name="Style 85 4" xfId="7999"/>
    <cellStyle name="Style 86" xfId="8000"/>
    <cellStyle name="Style 86 2" xfId="8001"/>
    <cellStyle name="Style 86 2 2" xfId="8002"/>
    <cellStyle name="Style 86 3" xfId="8003"/>
    <cellStyle name="Style 87" xfId="8004"/>
    <cellStyle name="Style 87 2" xfId="8005"/>
    <cellStyle name="Style 87 2 2" xfId="8006"/>
    <cellStyle name="Style 87 3" xfId="8007"/>
    <cellStyle name="Style 93" xfId="8008"/>
    <cellStyle name="Style 93 2" xfId="8009"/>
    <cellStyle name="Style 93 2 2" xfId="8010"/>
    <cellStyle name="Style 93 3" xfId="8011"/>
    <cellStyle name="Style 93 3 2" xfId="8012"/>
    <cellStyle name="Style 93 4" xfId="8013"/>
    <cellStyle name="Style 94" xfId="8014"/>
    <cellStyle name="Style 94 2" xfId="8015"/>
    <cellStyle name="Style 94 2 2" xfId="8016"/>
    <cellStyle name="Style 94 3" xfId="8017"/>
    <cellStyle name="Style 95" xfId="8018"/>
    <cellStyle name="Style 95 2" xfId="8019"/>
    <cellStyle name="Style 95 2 2" xfId="8020"/>
    <cellStyle name="Style 95 3" xfId="8021"/>
    <cellStyle name="Style 96" xfId="8022"/>
    <cellStyle name="Style 96 2" xfId="8023"/>
    <cellStyle name="Style 96 2 2" xfId="8024"/>
    <cellStyle name="Style 96 3" xfId="8025"/>
    <cellStyle name="Style 97" xfId="8026"/>
    <cellStyle name="Style 97 2" xfId="8027"/>
    <cellStyle name="Style 97 2 2" xfId="8028"/>
    <cellStyle name="Style 97 3" xfId="8029"/>
    <cellStyle name="Style 97 3 2" xfId="8030"/>
    <cellStyle name="Style 97 4" xfId="8031"/>
    <cellStyle name="Style 98" xfId="8032"/>
    <cellStyle name="Style 98 2" xfId="8033"/>
    <cellStyle name="Style 98 2 2" xfId="8034"/>
    <cellStyle name="Style 98 3" xfId="8035"/>
    <cellStyle name="Style 99" xfId="8036"/>
    <cellStyle name="Style 99 2" xfId="8037"/>
    <cellStyle name="Style 99 2 2" xfId="8038"/>
    <cellStyle name="Style 99 3" xfId="8039"/>
    <cellStyle name="Számítás" xfId="8040"/>
    <cellStyle name="tableau | cellule | normal | decimal 1" xfId="8041"/>
    <cellStyle name="tableau | cellule | normal | decimal 1 2" xfId="8042"/>
    <cellStyle name="tableau | cellule | normal | decimal 1 2 2" xfId="8043"/>
    <cellStyle name="tableau | cellule | normal | pourcentage | decimal 1" xfId="8044"/>
    <cellStyle name="tableau | cellule | normal | pourcentage | decimal 1 2" xfId="8045"/>
    <cellStyle name="tableau | cellule | normal | pourcentage | decimal 1 2 2" xfId="8046"/>
    <cellStyle name="tableau | cellule | total | decimal 1" xfId="8047"/>
    <cellStyle name="tableau | cellule | total | decimal 1 2" xfId="8048"/>
    <cellStyle name="tableau | cellule | total | decimal 1 2 2" xfId="8049"/>
    <cellStyle name="tableau | coin superieur gauche" xfId="8050"/>
    <cellStyle name="tableau | coin superieur gauche 2" xfId="8051"/>
    <cellStyle name="tableau | coin superieur gauche 2 2" xfId="8052"/>
    <cellStyle name="tableau | entete-colonne | series" xfId="8053"/>
    <cellStyle name="tableau | entete-colonne | series 2" xfId="8054"/>
    <cellStyle name="tableau | entete-colonne | series 2 2" xfId="8055"/>
    <cellStyle name="tableau | entete-ligne | normal" xfId="8056"/>
    <cellStyle name="tableau | entete-ligne | normal 2" xfId="8057"/>
    <cellStyle name="tableau | entete-ligne | normal 2 2" xfId="8058"/>
    <cellStyle name="tableau | entete-ligne | total" xfId="8059"/>
    <cellStyle name="tableau | entete-ligne | total 2" xfId="8060"/>
    <cellStyle name="tableau | entete-ligne | total 2 2" xfId="8061"/>
    <cellStyle name="tableau | ligne-titre | niveau1" xfId="8062"/>
    <cellStyle name="tableau | ligne-titre | niveau1 2" xfId="8063"/>
    <cellStyle name="tableau | ligne-titre | niveau1 2 2" xfId="8064"/>
    <cellStyle name="tableau | ligne-titre | niveau2" xfId="8065"/>
    <cellStyle name="tableau | ligne-titre | niveau2 2" xfId="8066"/>
    <cellStyle name="tableau | ligne-titre | niveau2 2 2" xfId="8067"/>
    <cellStyle name="Title 10" xfId="8068"/>
    <cellStyle name="Title 10 2" xfId="8069"/>
    <cellStyle name="Title 11" xfId="8070"/>
    <cellStyle name="Title 11 2" xfId="8071"/>
    <cellStyle name="Title 12" xfId="8072"/>
    <cellStyle name="Title 12 2" xfId="8073"/>
    <cellStyle name="Title 13" xfId="8074"/>
    <cellStyle name="Title 13 2" xfId="8075"/>
    <cellStyle name="Title 14" xfId="8076"/>
    <cellStyle name="Title 14 2" xfId="8077"/>
    <cellStyle name="Title 15" xfId="8078"/>
    <cellStyle name="Title 15 2" xfId="8079"/>
    <cellStyle name="Title 16" xfId="8080"/>
    <cellStyle name="Title 16 2" xfId="8081"/>
    <cellStyle name="Title 17" xfId="8082"/>
    <cellStyle name="Title 17 2" xfId="8083"/>
    <cellStyle name="Title 18" xfId="8084"/>
    <cellStyle name="Title 18 2" xfId="8085"/>
    <cellStyle name="Title 19" xfId="8086"/>
    <cellStyle name="Title 19 2" xfId="8087"/>
    <cellStyle name="Title 2" xfId="8088"/>
    <cellStyle name="Title 2 10" xfId="8089"/>
    <cellStyle name="Title 2 10 2" xfId="8090"/>
    <cellStyle name="Title 2 10 3" xfId="8091"/>
    <cellStyle name="Title 2 11" xfId="8092"/>
    <cellStyle name="Title 2 11 2" xfId="8093"/>
    <cellStyle name="Title 2 2" xfId="8094"/>
    <cellStyle name="Title 2 2 2" xfId="8095"/>
    <cellStyle name="Title 2 2 2 2" xfId="8096"/>
    <cellStyle name="Title 2 2 3" xfId="8097"/>
    <cellStyle name="Title 2 2 4" xfId="8098"/>
    <cellStyle name="Title 2 3" xfId="8099"/>
    <cellStyle name="Title 2 3 2" xfId="8100"/>
    <cellStyle name="Title 2 3 3" xfId="8101"/>
    <cellStyle name="Title 2 4" xfId="8102"/>
    <cellStyle name="Title 2 4 2" xfId="8103"/>
    <cellStyle name="Title 2 4 3" xfId="8104"/>
    <cellStyle name="Title 2 5" xfId="8105"/>
    <cellStyle name="Title 2 5 2" xfId="8106"/>
    <cellStyle name="Title 2 5 3" xfId="8107"/>
    <cellStyle name="Title 2 6" xfId="8108"/>
    <cellStyle name="Title 2 6 2" xfId="8109"/>
    <cellStyle name="Title 2 6 3" xfId="8110"/>
    <cellStyle name="Title 2 7" xfId="8111"/>
    <cellStyle name="Title 2 7 2" xfId="8112"/>
    <cellStyle name="Title 2 7 3" xfId="8113"/>
    <cellStyle name="Title 2 8" xfId="8114"/>
    <cellStyle name="Title 2 8 2" xfId="8115"/>
    <cellStyle name="Title 2 8 3" xfId="8116"/>
    <cellStyle name="Title 2 9" xfId="8117"/>
    <cellStyle name="Title 2 9 2" xfId="8118"/>
    <cellStyle name="Title 2 9 3" xfId="8119"/>
    <cellStyle name="Title 20" xfId="8120"/>
    <cellStyle name="Title 20 2" xfId="8121"/>
    <cellStyle name="Title 21" xfId="8122"/>
    <cellStyle name="Title 21 2" xfId="8123"/>
    <cellStyle name="Title 22" xfId="8124"/>
    <cellStyle name="Title 22 2" xfId="8125"/>
    <cellStyle name="Title 23" xfId="8126"/>
    <cellStyle name="Title 23 2" xfId="8127"/>
    <cellStyle name="Title 24" xfId="8128"/>
    <cellStyle name="Title 24 2" xfId="8129"/>
    <cellStyle name="Title 25" xfId="8130"/>
    <cellStyle name="Title 25 2" xfId="8131"/>
    <cellStyle name="Title 26" xfId="8132"/>
    <cellStyle name="Title 26 2" xfId="8133"/>
    <cellStyle name="Title 27" xfId="8134"/>
    <cellStyle name="Title 27 2" xfId="8135"/>
    <cellStyle name="Title 28" xfId="8136"/>
    <cellStyle name="Title 28 2" xfId="8137"/>
    <cellStyle name="Title 29" xfId="8138"/>
    <cellStyle name="Title 29 2" xfId="8139"/>
    <cellStyle name="Title 3" xfId="8140"/>
    <cellStyle name="Title 3 2" xfId="8141"/>
    <cellStyle name="Title 3 2 2" xfId="8142"/>
    <cellStyle name="Title 3 2 3" xfId="8143"/>
    <cellStyle name="Title 3 3" xfId="8144"/>
    <cellStyle name="Title 3 3 2" xfId="8145"/>
    <cellStyle name="Title 3 4" xfId="8146"/>
    <cellStyle name="Title 3 4 2" xfId="8147"/>
    <cellStyle name="Title 3 5" xfId="8148"/>
    <cellStyle name="Title 3 5 2" xfId="8149"/>
    <cellStyle name="Title 3 6" xfId="8150"/>
    <cellStyle name="Title 30" xfId="8151"/>
    <cellStyle name="Title 30 2" xfId="8152"/>
    <cellStyle name="Title 31" xfId="8153"/>
    <cellStyle name="Title 31 2" xfId="8154"/>
    <cellStyle name="Title 32" xfId="8155"/>
    <cellStyle name="Title 32 2" xfId="8156"/>
    <cellStyle name="Title 33" xfId="8157"/>
    <cellStyle name="Title 33 2" xfId="8158"/>
    <cellStyle name="Title 34" xfId="8159"/>
    <cellStyle name="Title 34 2" xfId="8160"/>
    <cellStyle name="Title 35" xfId="8161"/>
    <cellStyle name="Title 35 2" xfId="8162"/>
    <cellStyle name="Title 36" xfId="8163"/>
    <cellStyle name="Title 36 2" xfId="8164"/>
    <cellStyle name="Title 37" xfId="8165"/>
    <cellStyle name="Title 37 2" xfId="8166"/>
    <cellStyle name="Title 38" xfId="8167"/>
    <cellStyle name="Title 38 2" xfId="8168"/>
    <cellStyle name="Title 39" xfId="8169"/>
    <cellStyle name="Title 39 2" xfId="8170"/>
    <cellStyle name="Title 4" xfId="8171"/>
    <cellStyle name="Title 4 2" xfId="8172"/>
    <cellStyle name="Title 4 2 2" xfId="8173"/>
    <cellStyle name="Title 40" xfId="8174"/>
    <cellStyle name="Title 40 2" xfId="8175"/>
    <cellStyle name="Title 41" xfId="8176"/>
    <cellStyle name="Title 41 2" xfId="8177"/>
    <cellStyle name="Title 42" xfId="8178"/>
    <cellStyle name="Title 42 2" xfId="8179"/>
    <cellStyle name="Title 43" xfId="8180"/>
    <cellStyle name="Title 43 2" xfId="8181"/>
    <cellStyle name="Title 5" xfId="8182"/>
    <cellStyle name="Title 5 2" xfId="8183"/>
    <cellStyle name="Title 5 2 2" xfId="8184"/>
    <cellStyle name="Title 6" xfId="8185"/>
    <cellStyle name="Title 6 2" xfId="8186"/>
    <cellStyle name="Title 6 2 2" xfId="8187"/>
    <cellStyle name="Title 7" xfId="8188"/>
    <cellStyle name="Title 7 2" xfId="8189"/>
    <cellStyle name="Title 8" xfId="8190"/>
    <cellStyle name="Title 8 2" xfId="8191"/>
    <cellStyle name="Title 9" xfId="8192"/>
    <cellStyle name="Title 9 2" xfId="8193"/>
    <cellStyle name="Total 10" xfId="8194"/>
    <cellStyle name="Total 10 2" xfId="8195"/>
    <cellStyle name="Total 11" xfId="8196"/>
    <cellStyle name="Total 11 2" xfId="8197"/>
    <cellStyle name="Total 12" xfId="8198"/>
    <cellStyle name="Total 12 2" xfId="8199"/>
    <cellStyle name="Total 13" xfId="8200"/>
    <cellStyle name="Total 13 2" xfId="8201"/>
    <cellStyle name="Total 14" xfId="8202"/>
    <cellStyle name="Total 14 2" xfId="8203"/>
    <cellStyle name="Total 15" xfId="8204"/>
    <cellStyle name="Total 15 2" xfId="8205"/>
    <cellStyle name="Total 16" xfId="8206"/>
    <cellStyle name="Total 16 2" xfId="8207"/>
    <cellStyle name="Total 17" xfId="8208"/>
    <cellStyle name="Total 17 2" xfId="8209"/>
    <cellStyle name="Total 18" xfId="8210"/>
    <cellStyle name="Total 18 2" xfId="8211"/>
    <cellStyle name="Total 19" xfId="8212"/>
    <cellStyle name="Total 19 2" xfId="8213"/>
    <cellStyle name="Total 2" xfId="8214"/>
    <cellStyle name="Total 2 10" xfId="8215"/>
    <cellStyle name="Total 2 10 2" xfId="8216"/>
    <cellStyle name="Total 2 10 3" xfId="8217"/>
    <cellStyle name="Total 2 11" xfId="8218"/>
    <cellStyle name="Total 2 11 2" xfId="8219"/>
    <cellStyle name="Total 2 2" xfId="8220"/>
    <cellStyle name="Total 2 2 2" xfId="8221"/>
    <cellStyle name="Total 2 2 3" xfId="8222"/>
    <cellStyle name="Total 2 3" xfId="8223"/>
    <cellStyle name="Total 2 3 2" xfId="8224"/>
    <cellStyle name="Total 2 3 3" xfId="8225"/>
    <cellStyle name="Total 2 4" xfId="8226"/>
    <cellStyle name="Total 2 4 2" xfId="8227"/>
    <cellStyle name="Total 2 4 3" xfId="8228"/>
    <cellStyle name="Total 2 5" xfId="8229"/>
    <cellStyle name="Total 2 5 2" xfId="8230"/>
    <cellStyle name="Total 2 5 3" xfId="8231"/>
    <cellStyle name="Total 2 6" xfId="8232"/>
    <cellStyle name="Total 2 6 2" xfId="8233"/>
    <cellStyle name="Total 2 6 3" xfId="8234"/>
    <cellStyle name="Total 2 7" xfId="8235"/>
    <cellStyle name="Total 2 7 2" xfId="8236"/>
    <cellStyle name="Total 2 7 3" xfId="8237"/>
    <cellStyle name="Total 2 8" xfId="8238"/>
    <cellStyle name="Total 2 8 2" xfId="8239"/>
    <cellStyle name="Total 2 8 3" xfId="8240"/>
    <cellStyle name="Total 2 9" xfId="8241"/>
    <cellStyle name="Total 2 9 2" xfId="8242"/>
    <cellStyle name="Total 2 9 3" xfId="8243"/>
    <cellStyle name="Total 20" xfId="8244"/>
    <cellStyle name="Total 20 2" xfId="8245"/>
    <cellStyle name="Total 21" xfId="8246"/>
    <cellStyle name="Total 21 2" xfId="8247"/>
    <cellStyle name="Total 22" xfId="8248"/>
    <cellStyle name="Total 22 2" xfId="8249"/>
    <cellStyle name="Total 23" xfId="8250"/>
    <cellStyle name="Total 23 2" xfId="8251"/>
    <cellStyle name="Total 24" xfId="8252"/>
    <cellStyle name="Total 24 2" xfId="8253"/>
    <cellStyle name="Total 25" xfId="8254"/>
    <cellStyle name="Total 25 2" xfId="8255"/>
    <cellStyle name="Total 26" xfId="8256"/>
    <cellStyle name="Total 26 2" xfId="8257"/>
    <cellStyle name="Total 27" xfId="8258"/>
    <cellStyle name="Total 27 2" xfId="8259"/>
    <cellStyle name="Total 28" xfId="8260"/>
    <cellStyle name="Total 28 2" xfId="8261"/>
    <cellStyle name="Total 29" xfId="8262"/>
    <cellStyle name="Total 29 2" xfId="8263"/>
    <cellStyle name="Total 3" xfId="8264"/>
    <cellStyle name="Total 3 2" xfId="8265"/>
    <cellStyle name="Total 3 2 2" xfId="8266"/>
    <cellStyle name="Total 3 2 3" xfId="8267"/>
    <cellStyle name="Total 3 3" xfId="8268"/>
    <cellStyle name="Total 3 3 2" xfId="8269"/>
    <cellStyle name="Total 3 4" xfId="8270"/>
    <cellStyle name="Total 3 4 2" xfId="8271"/>
    <cellStyle name="Total 3 5" xfId="8272"/>
    <cellStyle name="Total 3 5 2" xfId="8273"/>
    <cellStyle name="Total 3 6" xfId="8274"/>
    <cellStyle name="Total 30" xfId="8275"/>
    <cellStyle name="Total 30 2" xfId="8276"/>
    <cellStyle name="Total 31" xfId="8277"/>
    <cellStyle name="Total 31 2" xfId="8278"/>
    <cellStyle name="Total 32" xfId="8279"/>
    <cellStyle name="Total 32 2" xfId="8280"/>
    <cellStyle name="Total 33" xfId="8281"/>
    <cellStyle name="Total 33 2" xfId="8282"/>
    <cellStyle name="Total 34" xfId="8283"/>
    <cellStyle name="Total 34 2" xfId="8284"/>
    <cellStyle name="Total 35" xfId="8285"/>
    <cellStyle name="Total 35 2" xfId="8286"/>
    <cellStyle name="Total 36" xfId="8287"/>
    <cellStyle name="Total 36 2" xfId="8288"/>
    <cellStyle name="Total 37" xfId="8289"/>
    <cellStyle name="Total 37 2" xfId="8290"/>
    <cellStyle name="Total 38" xfId="8291"/>
    <cellStyle name="Total 38 2" xfId="8292"/>
    <cellStyle name="Total 39" xfId="8293"/>
    <cellStyle name="Total 39 2" xfId="8294"/>
    <cellStyle name="Total 4" xfId="8295"/>
    <cellStyle name="Total 4 2" xfId="8296"/>
    <cellStyle name="Total 4 2 2" xfId="8297"/>
    <cellStyle name="Total 40" xfId="8298"/>
    <cellStyle name="Total 40 2" xfId="8299"/>
    <cellStyle name="Total 41" xfId="8300"/>
    <cellStyle name="Total 41 2" xfId="8301"/>
    <cellStyle name="Total 42" xfId="8302"/>
    <cellStyle name="Total 42 2" xfId="8303"/>
    <cellStyle name="Total 5" xfId="8304"/>
    <cellStyle name="Total 5 2" xfId="8305"/>
    <cellStyle name="Total 5 2 2" xfId="8306"/>
    <cellStyle name="Total 6" xfId="8307"/>
    <cellStyle name="Total 6 2" xfId="8308"/>
    <cellStyle name="Total 7" xfId="8309"/>
    <cellStyle name="Total 7 2" xfId="8310"/>
    <cellStyle name="Total 8" xfId="8311"/>
    <cellStyle name="Total 8 2" xfId="8312"/>
    <cellStyle name="Total 9" xfId="8313"/>
    <cellStyle name="Total 9 2" xfId="8314"/>
    <cellStyle name="Überschrift" xfId="8315"/>
    <cellStyle name="Überschrift 1" xfId="8316"/>
    <cellStyle name="Überschrift 1 2" xfId="8317"/>
    <cellStyle name="Überschrift 2" xfId="8318"/>
    <cellStyle name="Überschrift 2 2" xfId="8319"/>
    <cellStyle name="Überschrift 3" xfId="8320"/>
    <cellStyle name="Überschrift 3 2" xfId="8321"/>
    <cellStyle name="Überschrift 4" xfId="8322"/>
    <cellStyle name="Überschrift 4 2" xfId="8323"/>
    <cellStyle name="Überschrift 5" xfId="8324"/>
    <cellStyle name="Valuutta_Layo9704" xfId="8325"/>
    <cellStyle name="Verknüpfte Zelle" xfId="8326"/>
    <cellStyle name="Verknüpfte Zelle 2" xfId="8327"/>
    <cellStyle name="Warnender Text" xfId="8328"/>
    <cellStyle name="Warnender Text 2" xfId="8329"/>
    <cellStyle name="Warning Text 10" xfId="8330"/>
    <cellStyle name="Warning Text 10 2" xfId="8331"/>
    <cellStyle name="Warning Text 11" xfId="8332"/>
    <cellStyle name="Warning Text 11 2" xfId="8333"/>
    <cellStyle name="Warning Text 12" xfId="8334"/>
    <cellStyle name="Warning Text 12 2" xfId="8335"/>
    <cellStyle name="Warning Text 13" xfId="8336"/>
    <cellStyle name="Warning Text 13 2" xfId="8337"/>
    <cellStyle name="Warning Text 14" xfId="8338"/>
    <cellStyle name="Warning Text 14 2" xfId="8339"/>
    <cellStyle name="Warning Text 15" xfId="8340"/>
    <cellStyle name="Warning Text 15 2" xfId="8341"/>
    <cellStyle name="Warning Text 16" xfId="8342"/>
    <cellStyle name="Warning Text 16 2" xfId="8343"/>
    <cellStyle name="Warning Text 17" xfId="8344"/>
    <cellStyle name="Warning Text 17 2" xfId="8345"/>
    <cellStyle name="Warning Text 18" xfId="8346"/>
    <cellStyle name="Warning Text 18 2" xfId="8347"/>
    <cellStyle name="Warning Text 19" xfId="8348"/>
    <cellStyle name="Warning Text 19 2" xfId="8349"/>
    <cellStyle name="Warning Text 2" xfId="8350"/>
    <cellStyle name="Warning Text 2 10" xfId="8351"/>
    <cellStyle name="Warning Text 2 10 2" xfId="8352"/>
    <cellStyle name="Warning Text 2 10 3" xfId="8353"/>
    <cellStyle name="Warning Text 2 11" xfId="8354"/>
    <cellStyle name="Warning Text 2 11 2" xfId="8355"/>
    <cellStyle name="Warning Text 2 2" xfId="8356"/>
    <cellStyle name="Warning Text 2 2 2" xfId="8357"/>
    <cellStyle name="Warning Text 2 2 3" xfId="8358"/>
    <cellStyle name="Warning Text 2 3" xfId="8359"/>
    <cellStyle name="Warning Text 2 3 2" xfId="8360"/>
    <cellStyle name="Warning Text 2 3 3" xfId="8361"/>
    <cellStyle name="Warning Text 2 4" xfId="8362"/>
    <cellStyle name="Warning Text 2 4 2" xfId="8363"/>
    <cellStyle name="Warning Text 2 4 3" xfId="8364"/>
    <cellStyle name="Warning Text 2 5" xfId="8365"/>
    <cellStyle name="Warning Text 2 5 2" xfId="8366"/>
    <cellStyle name="Warning Text 2 5 3" xfId="8367"/>
    <cellStyle name="Warning Text 2 6" xfId="8368"/>
    <cellStyle name="Warning Text 2 6 2" xfId="8369"/>
    <cellStyle name="Warning Text 2 6 3" xfId="8370"/>
    <cellStyle name="Warning Text 2 7" xfId="8371"/>
    <cellStyle name="Warning Text 2 7 2" xfId="8372"/>
    <cellStyle name="Warning Text 2 7 3" xfId="8373"/>
    <cellStyle name="Warning Text 2 8" xfId="8374"/>
    <cellStyle name="Warning Text 2 8 2" xfId="8375"/>
    <cellStyle name="Warning Text 2 8 3" xfId="8376"/>
    <cellStyle name="Warning Text 2 9" xfId="8377"/>
    <cellStyle name="Warning Text 2 9 2" xfId="8378"/>
    <cellStyle name="Warning Text 2 9 3" xfId="8379"/>
    <cellStyle name="Warning Text 20" xfId="8380"/>
    <cellStyle name="Warning Text 20 2" xfId="8381"/>
    <cellStyle name="Warning Text 21" xfId="8382"/>
    <cellStyle name="Warning Text 21 2" xfId="8383"/>
    <cellStyle name="Warning Text 22" xfId="8384"/>
    <cellStyle name="Warning Text 22 2" xfId="8385"/>
    <cellStyle name="Warning Text 23" xfId="8386"/>
    <cellStyle name="Warning Text 23 2" xfId="8387"/>
    <cellStyle name="Warning Text 24" xfId="8388"/>
    <cellStyle name="Warning Text 24 2" xfId="8389"/>
    <cellStyle name="Warning Text 25" xfId="8390"/>
    <cellStyle name="Warning Text 25 2" xfId="8391"/>
    <cellStyle name="Warning Text 26" xfId="8392"/>
    <cellStyle name="Warning Text 26 2" xfId="8393"/>
    <cellStyle name="Warning Text 27" xfId="8394"/>
    <cellStyle name="Warning Text 27 2" xfId="8395"/>
    <cellStyle name="Warning Text 28" xfId="8396"/>
    <cellStyle name="Warning Text 28 2" xfId="8397"/>
    <cellStyle name="Warning Text 29" xfId="8398"/>
    <cellStyle name="Warning Text 29 2" xfId="8399"/>
    <cellStyle name="Warning Text 3" xfId="8400"/>
    <cellStyle name="Warning Text 3 2" xfId="8401"/>
    <cellStyle name="Warning Text 3 2 2" xfId="8402"/>
    <cellStyle name="Warning Text 3 3" xfId="8403"/>
    <cellStyle name="Warning Text 3 3 2" xfId="8404"/>
    <cellStyle name="Warning Text 30" xfId="8405"/>
    <cellStyle name="Warning Text 30 2" xfId="8406"/>
    <cellStyle name="Warning Text 31" xfId="8407"/>
    <cellStyle name="Warning Text 31 2" xfId="8408"/>
    <cellStyle name="Warning Text 32" xfId="8409"/>
    <cellStyle name="Warning Text 32 2" xfId="8410"/>
    <cellStyle name="Warning Text 33" xfId="8411"/>
    <cellStyle name="Warning Text 33 2" xfId="8412"/>
    <cellStyle name="Warning Text 34" xfId="8413"/>
    <cellStyle name="Warning Text 34 2" xfId="8414"/>
    <cellStyle name="Warning Text 35" xfId="8415"/>
    <cellStyle name="Warning Text 35 2" xfId="8416"/>
    <cellStyle name="Warning Text 36" xfId="8417"/>
    <cellStyle name="Warning Text 36 2" xfId="8418"/>
    <cellStyle name="Warning Text 37" xfId="8419"/>
    <cellStyle name="Warning Text 37 2" xfId="8420"/>
    <cellStyle name="Warning Text 38" xfId="8421"/>
    <cellStyle name="Warning Text 38 2" xfId="8422"/>
    <cellStyle name="Warning Text 39" xfId="8423"/>
    <cellStyle name="Warning Text 39 2" xfId="8424"/>
    <cellStyle name="Warning Text 4" xfId="8425"/>
    <cellStyle name="Warning Text 4 2" xfId="8426"/>
    <cellStyle name="Warning Text 4 2 2" xfId="8427"/>
    <cellStyle name="Warning Text 40" xfId="8428"/>
    <cellStyle name="Warning Text 40 2" xfId="8429"/>
    <cellStyle name="Warning Text 41" xfId="8430"/>
    <cellStyle name="Warning Text 41 2" xfId="8431"/>
    <cellStyle name="Warning Text 5" xfId="8432"/>
    <cellStyle name="Warning Text 5 2" xfId="8433"/>
    <cellStyle name="Warning Text 5 2 2" xfId="8434"/>
    <cellStyle name="Warning Text 6" xfId="8435"/>
    <cellStyle name="Warning Text 6 2" xfId="8436"/>
    <cellStyle name="Warning Text 7" xfId="8437"/>
    <cellStyle name="Warning Text 7 2" xfId="8438"/>
    <cellStyle name="Warning Text 8" xfId="8439"/>
    <cellStyle name="Warning Text 8 2" xfId="8440"/>
    <cellStyle name="Warning Text 9" xfId="8441"/>
    <cellStyle name="Warning Text 9 2" xfId="8442"/>
    <cellStyle name="Zelle überprüfen" xfId="8443"/>
    <cellStyle name="Zelle überprüfen 2" xfId="8444"/>
    <cellStyle name="Гиперссылка" xfId="8445"/>
    <cellStyle name="Гиперссылка 2" xfId="8446"/>
    <cellStyle name="Обычный_2++" xfId="8447"/>
    <cellStyle name="已访问的超链接" xfId="8448"/>
    <cellStyle name="已访问的超链接 2" xfId="8449"/>
    <cellStyle name="已访问的超链接 2 2" xfId="8450"/>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tyles" Target="styles.xml"/><Relationship Id="rId17" Type="http://schemas.openxmlformats.org/officeDocument/2006/relationships/sharedStrings" Target="sharedStrings.xml"/><Relationship Id="rId16" Type="http://schemas.openxmlformats.org/officeDocument/2006/relationships/theme" Target="theme/theme1.xml"/><Relationship Id="rId15" Type="http://schemas.openxmlformats.org/officeDocument/2006/relationships/externalLink" Target="externalLinks/externalLink4.xml"/><Relationship Id="rId14" Type="http://schemas.openxmlformats.org/officeDocument/2006/relationships/externalLink" Target="externalLinks/externalLink3.xml"/><Relationship Id="rId13" Type="http://schemas.openxmlformats.org/officeDocument/2006/relationships/externalLink" Target="externalLinks/externalLink2.xml"/><Relationship Id="rId12" Type="http://schemas.openxmlformats.org/officeDocument/2006/relationships/externalLink" Target="externalLinks/externalLink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14</xdr:col>
      <xdr:colOff>0</xdr:colOff>
      <xdr:row>41</xdr:row>
      <xdr:rowOff>0</xdr:rowOff>
    </xdr:from>
    <xdr:to>
      <xdr:col>28</xdr:col>
      <xdr:colOff>109220</xdr:colOff>
      <xdr:row>88</xdr:row>
      <xdr:rowOff>38100</xdr:rowOff>
    </xdr:to>
    <xdr:pic>
      <xdr:nvPicPr>
        <xdr:cNvPr id="2" name="Picture 1"/>
        <xdr:cNvPicPr>
          <a:picLocks noChangeAspect="1"/>
        </xdr:cNvPicPr>
      </xdr:nvPicPr>
      <xdr:blipFill>
        <a:blip r:embed="rId1"/>
        <a:stretch>
          <a:fillRect/>
        </a:stretch>
      </xdr:blipFill>
      <xdr:spPr>
        <a:xfrm>
          <a:off x="17418050" y="6816725"/>
          <a:ext cx="12409170" cy="7658100"/>
        </a:xfrm>
        <a:prstGeom prst="rect">
          <a:avLst/>
        </a:prstGeom>
        <a:noFill/>
        <a:ln w="9525">
          <a:noFill/>
        </a:ln>
      </xdr:spPr>
    </xdr:pic>
    <xdr:clientData/>
  </xdr:twoCellAnchor>
  <xdr:twoCellAnchor editAs="oneCell">
    <xdr:from>
      <xdr:col>14</xdr:col>
      <xdr:colOff>7620</xdr:colOff>
      <xdr:row>90</xdr:row>
      <xdr:rowOff>135255</xdr:rowOff>
    </xdr:from>
    <xdr:to>
      <xdr:col>23</xdr:col>
      <xdr:colOff>437515</xdr:colOff>
      <xdr:row>139</xdr:row>
      <xdr:rowOff>114300</xdr:rowOff>
    </xdr:to>
    <xdr:pic>
      <xdr:nvPicPr>
        <xdr:cNvPr id="3" name="Picture 2"/>
        <xdr:cNvPicPr>
          <a:picLocks noChangeAspect="1"/>
        </xdr:cNvPicPr>
      </xdr:nvPicPr>
      <xdr:blipFill>
        <a:blip r:embed="rId2"/>
        <a:stretch>
          <a:fillRect/>
        </a:stretch>
      </xdr:blipFill>
      <xdr:spPr>
        <a:xfrm>
          <a:off x="17425670" y="14889480"/>
          <a:ext cx="7268845" cy="7757795"/>
        </a:xfrm>
        <a:prstGeom prst="rect">
          <a:avLst/>
        </a:prstGeom>
      </xdr:spPr>
    </xdr:pic>
    <xdr:clientData/>
  </xdr:twoCellAnchor>
  <xdr:twoCellAnchor>
    <xdr:from>
      <xdr:col>14</xdr:col>
      <xdr:colOff>121285</xdr:colOff>
      <xdr:row>108</xdr:row>
      <xdr:rowOff>8890</xdr:rowOff>
    </xdr:from>
    <xdr:to>
      <xdr:col>22</xdr:col>
      <xdr:colOff>826135</xdr:colOff>
      <xdr:row>110</xdr:row>
      <xdr:rowOff>74930</xdr:rowOff>
    </xdr:to>
    <xdr:sp>
      <xdr:nvSpPr>
        <xdr:cNvPr id="4" name="Rectangles 3"/>
        <xdr:cNvSpPr/>
      </xdr:nvSpPr>
      <xdr:spPr>
        <a:xfrm>
          <a:off x="17539335" y="17620615"/>
          <a:ext cx="6616700" cy="38354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RSD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mvkmPerTJ_EFF"/>
      <sheetName val="000Veh_STOCK"/>
      <sheetName val="attached_truck_stock"/>
      <sheetName val="AFA_000kmPerVeh_AFA"/>
      <sheetName val="Occupancy_ACTFLO_CAP2ACT"/>
      <sheetName val="attached_School_bus"/>
      <sheetName val="LIFE_FIXOM"/>
      <sheetName val="attached_referred data source"/>
      <sheetName val="Aviation_EFF_DEM"/>
      <sheetName val="attached_avi_freight_energy"/>
      <sheetName val="attached_rail"/>
      <sheetName val="attached_avi_passenger_eneuse"/>
      <sheetName val="Navigation_EFF_DEM"/>
      <sheetName val="Rail_EFF_DEM"/>
      <sheetName val="FuelTech"/>
      <sheetName val="Emi"/>
      <sheetName val="attached_Car"/>
      <sheetName val="attached_Urban_bus"/>
      <sheetName val="attached_Inter-city_bus"/>
      <sheetName val="attached_motorcycle"/>
      <sheetName val="attached_Pas_light_truck"/>
      <sheetName val="attached_Fre_light_truck"/>
      <sheetName val="attached_Med_Hev_truck"/>
      <sheetName val="attached_motorcycle_stock"/>
      <sheetName val="attached_bus_stock"/>
      <sheetName val="attached_car_stock"/>
    </sheetNames>
    <sheetDataSet>
      <sheetData sheetId="0">
        <row r="77">
          <cell r="F77">
            <v>1.288</v>
          </cell>
          <cell r="G77">
            <v>1.288</v>
          </cell>
          <cell r="H77">
            <v>1.288</v>
          </cell>
          <cell r="I77">
            <v>1.288</v>
          </cell>
          <cell r="J77">
            <v>1.288</v>
          </cell>
          <cell r="K77">
            <v>1.288</v>
          </cell>
          <cell r="L77">
            <v>1.288</v>
          </cell>
        </row>
        <row r="78">
          <cell r="F78">
            <v>1.288</v>
          </cell>
          <cell r="G78">
            <v>1.288</v>
          </cell>
          <cell r="H78">
            <v>1.288</v>
          </cell>
          <cell r="I78">
            <v>1.288</v>
          </cell>
          <cell r="J78">
            <v>1.288</v>
          </cell>
          <cell r="K78">
            <v>1.288</v>
          </cell>
          <cell r="L78">
            <v>1.288</v>
          </cell>
        </row>
        <row r="80">
          <cell r="F80">
            <v>0.759</v>
          </cell>
          <cell r="G80">
            <v>0.759</v>
          </cell>
          <cell r="H80">
            <v>0.759</v>
          </cell>
          <cell r="I80">
            <v>0.759</v>
          </cell>
          <cell r="J80">
            <v>0.759</v>
          </cell>
          <cell r="K80">
            <v>0.759</v>
          </cell>
          <cell r="L80">
            <v>0.759</v>
          </cell>
        </row>
      </sheetData>
      <sheetData sheetId="1">
        <row r="25">
          <cell r="C25">
            <v>0.148694462618212</v>
          </cell>
        </row>
        <row r="26">
          <cell r="C26">
            <v>0.148694462618212</v>
          </cell>
        </row>
        <row r="27">
          <cell r="C27">
            <v>0.0377284457389493</v>
          </cell>
        </row>
        <row r="28">
          <cell r="C28">
            <v>0.0377284457389493</v>
          </cell>
        </row>
        <row r="29">
          <cell r="C29">
            <v>0.114900266568618</v>
          </cell>
        </row>
        <row r="30">
          <cell r="C30">
            <v>0.114900266568618</v>
          </cell>
        </row>
        <row r="31">
          <cell r="C31">
            <v>0.234859431664699</v>
          </cell>
        </row>
        <row r="32">
          <cell r="C32">
            <v>0.234859431664699</v>
          </cell>
        </row>
        <row r="33">
          <cell r="C33">
            <v>0.133</v>
          </cell>
        </row>
        <row r="34">
          <cell r="C34">
            <v>0.133</v>
          </cell>
        </row>
        <row r="35">
          <cell r="C35">
            <v>0.12</v>
          </cell>
        </row>
        <row r="36">
          <cell r="C36">
            <v>0.299107700323543</v>
          </cell>
        </row>
        <row r="37">
          <cell r="C37">
            <v>0.590318772136954</v>
          </cell>
        </row>
        <row r="38">
          <cell r="C38">
            <v>0.362515368686507</v>
          </cell>
        </row>
      </sheetData>
      <sheetData sheetId="2" refreshError="1"/>
      <sheetData sheetId="3" refreshError="1"/>
      <sheetData sheetId="4">
        <row r="5">
          <cell r="E5">
            <v>54.9267931287107</v>
          </cell>
          <cell r="F5">
            <v>54.9267931287107</v>
          </cell>
          <cell r="G5">
            <v>54.9267931287107</v>
          </cell>
          <cell r="H5">
            <v>54.9267931287107</v>
          </cell>
          <cell r="I5">
            <v>54.9267931287107</v>
          </cell>
          <cell r="J5">
            <v>54.9267931287107</v>
          </cell>
          <cell r="K5">
            <v>54.9267931287107</v>
          </cell>
        </row>
        <row r="6">
          <cell r="E6">
            <v>54.9267931287107</v>
          </cell>
          <cell r="F6">
            <v>54.9267931287107</v>
          </cell>
          <cell r="G6">
            <v>54.9267931287107</v>
          </cell>
          <cell r="H6">
            <v>54.9267931287107</v>
          </cell>
          <cell r="I6">
            <v>54.9267931287107</v>
          </cell>
          <cell r="J6">
            <v>54.9267931287107</v>
          </cell>
          <cell r="K6">
            <v>54.9267931287107</v>
          </cell>
        </row>
        <row r="7">
          <cell r="E7">
            <v>54.9267931287107</v>
          </cell>
          <cell r="F7">
            <v>54.9267931287107</v>
          </cell>
          <cell r="G7">
            <v>54.9267931287107</v>
          </cell>
          <cell r="H7">
            <v>54.9267931287107</v>
          </cell>
          <cell r="I7">
            <v>54.9267931287107</v>
          </cell>
          <cell r="J7">
            <v>54.9267931287107</v>
          </cell>
          <cell r="K7">
            <v>54.9267931287107</v>
          </cell>
        </row>
        <row r="8">
          <cell r="E8">
            <v>54.9267931287107</v>
          </cell>
          <cell r="F8">
            <v>54.9267931287107</v>
          </cell>
          <cell r="G8">
            <v>54.9267931287107</v>
          </cell>
          <cell r="H8">
            <v>54.9267931287107</v>
          </cell>
          <cell r="I8">
            <v>54.9267931287107</v>
          </cell>
          <cell r="J8">
            <v>54.9267931287107</v>
          </cell>
          <cell r="K8">
            <v>54.9267931287107</v>
          </cell>
        </row>
        <row r="9">
          <cell r="E9">
            <v>54.9267931287107</v>
          </cell>
          <cell r="F9">
            <v>54.9267931287107</v>
          </cell>
          <cell r="G9">
            <v>54.9267931287107</v>
          </cell>
          <cell r="H9">
            <v>54.9267931287107</v>
          </cell>
          <cell r="I9">
            <v>54.9267931287107</v>
          </cell>
          <cell r="J9">
            <v>54.9267931287107</v>
          </cell>
          <cell r="K9">
            <v>54.9267931287107</v>
          </cell>
        </row>
        <row r="10">
          <cell r="E10">
            <v>54.9267931287107</v>
          </cell>
          <cell r="F10">
            <v>54.9267931287107</v>
          </cell>
          <cell r="G10">
            <v>54.9267931287107</v>
          </cell>
          <cell r="H10">
            <v>54.9267931287107</v>
          </cell>
          <cell r="I10">
            <v>54.9267931287107</v>
          </cell>
          <cell r="J10">
            <v>54.9267931287107</v>
          </cell>
          <cell r="K10">
            <v>54.9267931287107</v>
          </cell>
        </row>
        <row r="11">
          <cell r="E11">
            <v>21.6467268538789</v>
          </cell>
          <cell r="F11">
            <v>21.6467268538789</v>
          </cell>
          <cell r="G11">
            <v>21.6467268538789</v>
          </cell>
          <cell r="H11">
            <v>21.6467268538789</v>
          </cell>
          <cell r="I11">
            <v>21.6467268538789</v>
          </cell>
          <cell r="J11">
            <v>21.6467268538789</v>
          </cell>
          <cell r="K11">
            <v>21.6467268538789</v>
          </cell>
        </row>
        <row r="12">
          <cell r="E12">
            <v>21.6467268538789</v>
          </cell>
          <cell r="F12">
            <v>21.6467268538789</v>
          </cell>
          <cell r="G12">
            <v>21.6467268538789</v>
          </cell>
          <cell r="H12">
            <v>21.6467268538789</v>
          </cell>
          <cell r="I12">
            <v>21.6467268538789</v>
          </cell>
          <cell r="J12">
            <v>21.6467268538789</v>
          </cell>
          <cell r="K12">
            <v>21.6467268538789</v>
          </cell>
        </row>
        <row r="13">
          <cell r="E13">
            <v>21.6467268538789</v>
          </cell>
          <cell r="F13">
            <v>21.6467268538789</v>
          </cell>
          <cell r="G13">
            <v>21.6467268538789</v>
          </cell>
          <cell r="H13">
            <v>21.6467268538789</v>
          </cell>
          <cell r="I13">
            <v>21.6467268538789</v>
          </cell>
          <cell r="J13">
            <v>21.6467268538789</v>
          </cell>
          <cell r="K13">
            <v>21.6467268538789</v>
          </cell>
        </row>
        <row r="14">
          <cell r="E14">
            <v>21.6467268538789</v>
          </cell>
          <cell r="F14">
            <v>21.6467268538789</v>
          </cell>
          <cell r="G14">
            <v>21.6467268538789</v>
          </cell>
          <cell r="H14">
            <v>21.6467268538789</v>
          </cell>
          <cell r="I14">
            <v>21.6467268538789</v>
          </cell>
          <cell r="J14">
            <v>21.6467268538789</v>
          </cell>
          <cell r="K14">
            <v>21.6467268538789</v>
          </cell>
        </row>
        <row r="15">
          <cell r="E15">
            <v>43.0512748032933</v>
          </cell>
          <cell r="F15">
            <v>43.0512748032933</v>
          </cell>
          <cell r="G15">
            <v>43.0512748032933</v>
          </cell>
          <cell r="H15">
            <v>43.0512748032933</v>
          </cell>
          <cell r="I15">
            <v>43.0512748032933</v>
          </cell>
          <cell r="J15">
            <v>43.0512748032933</v>
          </cell>
          <cell r="K15">
            <v>43.0512748032933</v>
          </cell>
        </row>
        <row r="16">
          <cell r="E16">
            <v>5.33773673141234</v>
          </cell>
          <cell r="F16">
            <v>5.33773673141234</v>
          </cell>
          <cell r="G16">
            <v>5.33773673141234</v>
          </cell>
          <cell r="H16">
            <v>5.33773673141234</v>
          </cell>
          <cell r="I16">
            <v>5.33773673141234</v>
          </cell>
          <cell r="J16">
            <v>5.33773673141234</v>
          </cell>
          <cell r="K16">
            <v>5.33773673141234</v>
          </cell>
        </row>
        <row r="17">
          <cell r="E17">
            <v>19.9820466700097</v>
          </cell>
          <cell r="F17">
            <v>19.9820466700097</v>
          </cell>
          <cell r="G17">
            <v>19.9820466700097</v>
          </cell>
          <cell r="H17">
            <v>19.9820466700097</v>
          </cell>
          <cell r="I17">
            <v>19.9820466700097</v>
          </cell>
          <cell r="J17">
            <v>19.9820466700097</v>
          </cell>
          <cell r="K17">
            <v>19.9820466700097</v>
          </cell>
        </row>
        <row r="18">
          <cell r="E18">
            <v>19.9820466700097</v>
          </cell>
          <cell r="F18">
            <v>19.9820466700097</v>
          </cell>
          <cell r="G18">
            <v>19.9820466700097</v>
          </cell>
          <cell r="H18">
            <v>19.9820466700097</v>
          </cell>
          <cell r="I18">
            <v>19.9820466700097</v>
          </cell>
          <cell r="J18">
            <v>19.9820466700097</v>
          </cell>
          <cell r="K18">
            <v>19.9820466700097</v>
          </cell>
        </row>
      </sheetData>
      <sheetData sheetId="5">
        <row r="11">
          <cell r="D11">
            <v>1.5</v>
          </cell>
          <cell r="E11">
            <v>1.5</v>
          </cell>
          <cell r="F11">
            <v>1.5</v>
          </cell>
          <cell r="G11">
            <v>1.5</v>
          </cell>
          <cell r="H11">
            <v>1.5</v>
          </cell>
          <cell r="I11">
            <v>1.5</v>
          </cell>
          <cell r="J11">
            <v>1.5</v>
          </cell>
        </row>
        <row r="12">
          <cell r="D12">
            <v>1.5</v>
          </cell>
          <cell r="E12">
            <v>1.5</v>
          </cell>
          <cell r="F12">
            <v>1.5</v>
          </cell>
          <cell r="G12">
            <v>1.5</v>
          </cell>
          <cell r="H12">
            <v>1.5</v>
          </cell>
          <cell r="I12">
            <v>1.5</v>
          </cell>
          <cell r="J12">
            <v>1.5</v>
          </cell>
        </row>
        <row r="13">
          <cell r="D13">
            <v>1</v>
          </cell>
          <cell r="E13">
            <v>1</v>
          </cell>
          <cell r="F13">
            <v>1</v>
          </cell>
          <cell r="G13">
            <v>1</v>
          </cell>
          <cell r="H13">
            <v>1</v>
          </cell>
          <cell r="I13">
            <v>1</v>
          </cell>
          <cell r="J13">
            <v>1</v>
          </cell>
        </row>
        <row r="14">
          <cell r="D14">
            <v>5</v>
          </cell>
          <cell r="E14">
            <v>5</v>
          </cell>
          <cell r="F14">
            <v>5</v>
          </cell>
          <cell r="G14">
            <v>5</v>
          </cell>
          <cell r="H14">
            <v>5</v>
          </cell>
          <cell r="I14">
            <v>5</v>
          </cell>
          <cell r="J14">
            <v>5</v>
          </cell>
        </row>
        <row r="15">
          <cell r="D15">
            <v>20</v>
          </cell>
          <cell r="E15">
            <v>20</v>
          </cell>
          <cell r="F15">
            <v>20</v>
          </cell>
          <cell r="G15">
            <v>20</v>
          </cell>
          <cell r="H15">
            <v>20</v>
          </cell>
          <cell r="I15">
            <v>20</v>
          </cell>
          <cell r="J15">
            <v>20</v>
          </cell>
        </row>
        <row r="16">
          <cell r="D16">
            <v>1.1</v>
          </cell>
          <cell r="E16">
            <v>1.1</v>
          </cell>
          <cell r="F16">
            <v>1.1</v>
          </cell>
          <cell r="G16">
            <v>1.1</v>
          </cell>
          <cell r="H16">
            <v>1.1</v>
          </cell>
          <cell r="I16">
            <v>1.1</v>
          </cell>
          <cell r="J16">
            <v>1.1</v>
          </cell>
        </row>
        <row r="22">
          <cell r="D22">
            <v>1.91</v>
          </cell>
          <cell r="E22">
            <v>1.91</v>
          </cell>
          <cell r="F22">
            <v>1.91</v>
          </cell>
          <cell r="G22">
            <v>1.91</v>
          </cell>
          <cell r="H22">
            <v>1.91</v>
          </cell>
          <cell r="I22">
            <v>1.91</v>
          </cell>
          <cell r="J22">
            <v>1.91</v>
          </cell>
        </row>
        <row r="23">
          <cell r="D23">
            <v>1.91</v>
          </cell>
          <cell r="E23">
            <v>1.91</v>
          </cell>
          <cell r="F23">
            <v>1.91</v>
          </cell>
          <cell r="G23">
            <v>1.91</v>
          </cell>
          <cell r="H23">
            <v>1.91</v>
          </cell>
          <cell r="I23">
            <v>1.91</v>
          </cell>
          <cell r="J23">
            <v>1.91</v>
          </cell>
        </row>
        <row r="24">
          <cell r="D24">
            <v>1.91</v>
          </cell>
          <cell r="E24">
            <v>1.91</v>
          </cell>
          <cell r="F24">
            <v>1.91</v>
          </cell>
          <cell r="G24">
            <v>1.91</v>
          </cell>
          <cell r="H24">
            <v>1.91</v>
          </cell>
          <cell r="I24">
            <v>1.91</v>
          </cell>
          <cell r="J24">
            <v>1.91</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TechHeat-RES-SD"/>
      <sheetName val="attached_DetachedHeatingStock"/>
      <sheetName val="attached_heating_EFF"/>
      <sheetName val="attached_space_heating_byenergy"/>
      <sheetName val="attached_space_heating_byendtyp"/>
      <sheetName val="TechHeat-RES-SA"/>
      <sheetName val="attached_AttachedHeatingStock"/>
      <sheetName val="TechHeat-RES-AP"/>
      <sheetName val="attached_ApartmentHeatingStock"/>
      <sheetName val="TechHeat-RES-MOB"/>
      <sheetName val="attached_MobileHeatingStock"/>
      <sheetName val="Demand"/>
      <sheetName val="TechCooling-RES"/>
      <sheetName val="attached_CoolingStock"/>
      <sheetName val="attached_HousingStock"/>
      <sheetName val="attached_coolingsecuse"/>
      <sheetName val="NOUSE--Allstock"/>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row r="76">
          <cell r="O76">
            <v>1.91122946141536</v>
          </cell>
        </row>
        <row r="77">
          <cell r="O77">
            <v>1.91122946141536</v>
          </cell>
        </row>
        <row r="78">
          <cell r="O78">
            <v>1.91122946141536</v>
          </cell>
        </row>
        <row r="79">
          <cell r="O79">
            <v>2.7644125731911</v>
          </cell>
        </row>
        <row r="80">
          <cell r="O80">
            <v>2.7644125731911</v>
          </cell>
        </row>
        <row r="81">
          <cell r="O81">
            <v>2.7644125731911</v>
          </cell>
        </row>
        <row r="82">
          <cell r="O82">
            <v>2.47313988564565</v>
          </cell>
        </row>
        <row r="83">
          <cell r="O83">
            <v>1.23656994282282</v>
          </cell>
        </row>
        <row r="84">
          <cell r="O84">
            <v>3.22091809257061</v>
          </cell>
        </row>
        <row r="85">
          <cell r="O85">
            <v>0.492984723712866</v>
          </cell>
        </row>
        <row r="86">
          <cell r="O86">
            <v>1.48306230467925</v>
          </cell>
        </row>
        <row r="88">
          <cell r="O88">
            <v>1.55666827698973</v>
          </cell>
        </row>
        <row r="90">
          <cell r="O90">
            <v>2.69159440130474</v>
          </cell>
        </row>
        <row r="92">
          <cell r="O92">
            <v>2.05170706747293</v>
          </cell>
        </row>
        <row r="182">
          <cell r="G182">
            <v>22</v>
          </cell>
        </row>
      </sheetData>
      <sheetData sheetId="5"/>
      <sheetData sheetId="6"/>
      <sheetData sheetId="7"/>
      <sheetData sheetId="8"/>
      <sheetData sheetId="9">
        <row r="76">
          <cell r="O76">
            <v>1.07589579145215</v>
          </cell>
        </row>
        <row r="77">
          <cell r="O77">
            <v>1.07589579145215</v>
          </cell>
        </row>
        <row r="78">
          <cell r="O78">
            <v>1.07589579145215</v>
          </cell>
        </row>
        <row r="79">
          <cell r="O79">
            <v>1.48009559556309</v>
          </cell>
        </row>
        <row r="80">
          <cell r="O80">
            <v>1.48009559556309</v>
          </cell>
        </row>
        <row r="81">
          <cell r="O81">
            <v>1.48009559556309</v>
          </cell>
        </row>
        <row r="82">
          <cell r="O82">
            <v>1.15846759587079</v>
          </cell>
        </row>
        <row r="83">
          <cell r="O83">
            <v>0.579233797935395</v>
          </cell>
        </row>
        <row r="84">
          <cell r="O84">
            <v>1.60815666952592</v>
          </cell>
        </row>
        <row r="85">
          <cell r="O85">
            <v>0.0628248288539579</v>
          </cell>
        </row>
        <row r="86">
          <cell r="O86">
            <v>0.610646212362374</v>
          </cell>
        </row>
        <row r="88">
          <cell r="O88">
            <v>0.822628050802604</v>
          </cell>
        </row>
        <row r="90">
          <cell r="O90">
            <v>1.39968859564001</v>
          </cell>
        </row>
        <row r="92">
          <cell r="O92">
            <v>1.09653874255681</v>
          </cell>
        </row>
      </sheetData>
      <sheetData sheetId="10"/>
      <sheetData sheetId="11">
        <row r="76">
          <cell r="O76">
            <v>0.57346278208808</v>
          </cell>
        </row>
        <row r="77">
          <cell r="O77">
            <v>0.573462782088079</v>
          </cell>
        </row>
        <row r="78">
          <cell r="O78">
            <v>0.573462782088079</v>
          </cell>
        </row>
        <row r="79">
          <cell r="O79">
            <v>0.945038616349249</v>
          </cell>
        </row>
        <row r="80">
          <cell r="O80">
            <v>0.945038616349249</v>
          </cell>
        </row>
        <row r="81">
          <cell r="O81">
            <v>0.945038616349249</v>
          </cell>
        </row>
        <row r="82">
          <cell r="O82">
            <v>0.715173008352386</v>
          </cell>
        </row>
        <row r="83">
          <cell r="O83">
            <v>0.357586504176193</v>
          </cell>
        </row>
        <row r="84">
          <cell r="O84">
            <v>1.09918336251243</v>
          </cell>
        </row>
        <row r="85">
          <cell r="O85">
            <v>0.141564047836952</v>
          </cell>
        </row>
        <row r="86">
          <cell r="O86">
            <v>0.428368528094669</v>
          </cell>
        </row>
        <row r="88">
          <cell r="O88">
            <v>0.465488098525297</v>
          </cell>
        </row>
        <row r="90">
          <cell r="O90">
            <v>0.887572214350034</v>
          </cell>
        </row>
        <row r="92">
          <cell r="O92">
            <v>0.608890338654156</v>
          </cell>
        </row>
      </sheetData>
      <sheetData sheetId="12"/>
      <sheetData sheetId="13">
        <row r="76">
          <cell r="O76">
            <v>1.43446950593208</v>
          </cell>
        </row>
        <row r="77">
          <cell r="O77">
            <v>1.43446950593208</v>
          </cell>
        </row>
        <row r="78">
          <cell r="O78">
            <v>1.43446950593208</v>
          </cell>
        </row>
        <row r="79">
          <cell r="O79">
            <v>2.71332817610788</v>
          </cell>
        </row>
        <row r="80">
          <cell r="O80">
            <v>2.71332817610788</v>
          </cell>
        </row>
        <row r="81">
          <cell r="O81">
            <v>2.71332817610788</v>
          </cell>
        </row>
        <row r="82">
          <cell r="O82">
            <v>2.18799548586977</v>
          </cell>
        </row>
        <row r="83">
          <cell r="O83">
            <v>1.09399774293488</v>
          </cell>
        </row>
        <row r="84">
          <cell r="O84">
            <v>2.32698296092683</v>
          </cell>
        </row>
        <row r="85">
          <cell r="O85">
            <v>0.0146099085878196</v>
          </cell>
        </row>
        <row r="86">
          <cell r="O86">
            <v>1.10130269722879</v>
          </cell>
        </row>
        <row r="88">
          <cell r="O88">
            <v>1.07950460659602</v>
          </cell>
        </row>
        <row r="90">
          <cell r="O90">
            <v>2.58199500354835</v>
          </cell>
        </row>
        <row r="92">
          <cell r="O92">
            <v>1.6228510009165</v>
          </cell>
        </row>
      </sheetData>
      <sheetData sheetId="14"/>
      <sheetData sheetId="15"/>
      <sheetData sheetId="16">
        <row r="135">
          <cell r="G135">
            <v>15</v>
          </cell>
        </row>
        <row r="136">
          <cell r="G136">
            <v>15</v>
          </cell>
        </row>
        <row r="137">
          <cell r="G137">
            <v>15</v>
          </cell>
        </row>
        <row r="138">
          <cell r="G138">
            <v>15</v>
          </cell>
        </row>
      </sheetData>
      <sheetData sheetId="17"/>
      <sheetData sheetId="18"/>
      <sheetData sheetId="19"/>
      <sheetData sheetId="20"/>
      <sheetData sheetId="21">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2">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5"/>
      <sheetData sheetId="26"/>
      <sheetData sheetId="27"/>
      <sheetData sheetId="28"/>
      <sheetData sheetId="29">
        <row r="24">
          <cell r="N24">
            <v>0.8</v>
          </cell>
        </row>
        <row r="25">
          <cell r="N25">
            <v>0.8</v>
          </cell>
        </row>
        <row r="26">
          <cell r="N26">
            <v>0.8</v>
          </cell>
        </row>
        <row r="27">
          <cell r="N27">
            <v>0.8</v>
          </cell>
        </row>
        <row r="28">
          <cell r="N28">
            <v>0.8</v>
          </cell>
        </row>
        <row r="29">
          <cell r="N29">
            <v>0.8</v>
          </cell>
        </row>
        <row r="30">
          <cell r="N30">
            <v>0.8</v>
          </cell>
        </row>
      </sheetData>
      <sheetData sheetId="30"/>
      <sheetData sheetId="31"/>
      <sheetData sheetId="32">
        <row r="23">
          <cell r="N23">
            <v>0.695684634187153</v>
          </cell>
        </row>
      </sheetData>
      <sheetData sheetId="33"/>
      <sheetData sheetId="34"/>
      <sheetData sheetId="35"/>
      <sheetData sheetId="36"/>
      <sheetData sheetId="3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TechHeat-RES-SD"/>
      <sheetName val="attached_DetachedHeatingStock"/>
      <sheetName val="attached_heating_EFF"/>
      <sheetName val="attached_space_heating_byenergy"/>
      <sheetName val="attached_space_heating_byendtyp"/>
      <sheetName val="TechHeat-RES-SA"/>
      <sheetName val="attached_AttachedHeatingStock"/>
      <sheetName val="TechHeat-RES-AP"/>
      <sheetName val="attached_ApartmentHeatingStock"/>
      <sheetName val="TechHeat-RES-MOB"/>
      <sheetName val="attached_MobileHeatingStock"/>
      <sheetName val="Demand"/>
      <sheetName val="TechCooling-RES"/>
      <sheetName val="attached_CoolingStock"/>
      <sheetName val="attached_HousingStock"/>
      <sheetName val="attached_coolingsecuse"/>
      <sheetName val="NOUSE--Allstock"/>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row r="157">
          <cell r="G157">
            <v>0.609756097560976</v>
          </cell>
        </row>
        <row r="159">
          <cell r="G159">
            <v>0.238095238095238</v>
          </cell>
        </row>
        <row r="161">
          <cell r="G161">
            <v>0.320512820512821</v>
          </cell>
        </row>
        <row r="163">
          <cell r="G163">
            <v>0.833333333333333</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hyperlink" Target="https://natural-resources.canada.ca/our-natural-resources/minerals-mining/mining-data-statistics-and-analysis/minerals-metals-facts/uranium-and-nuclear-power-facts/20070"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8.xml.rels><?xml version="1.0" encoding="UTF-8" standalone="yes"?>
<Relationships xmlns="http://schemas.openxmlformats.org/package/2006/relationships"><Relationship Id="rId6" Type="http://schemas.openxmlformats.org/officeDocument/2006/relationships/hyperlink" Target="https://www.cnsc-ccsn.gc.ca/eng/reactors/power-plants/nuclear-facilities/point-lepreau-nuclear-generating-station/" TargetMode="External"/><Relationship Id="rId5" Type="http://schemas.openxmlformats.org/officeDocument/2006/relationships/hyperlink" Target="https://www.cnsc-ccsn.gc.ca/eng/reactors/power-plants/nuclear-facilities/pickering-nuclear-generating-station/" TargetMode="External"/><Relationship Id="rId4" Type="http://schemas.openxmlformats.org/officeDocument/2006/relationships/hyperlink" Target="https://www.cnsc-ccsn.gc.ca/eng/reactors/power-plants/nuclear-facilities/bruce-nuclear-generating-station/" TargetMode="External"/><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F31"/>
  <sheetViews>
    <sheetView tabSelected="1" topLeftCell="E1" workbookViewId="0">
      <selection activeCell="M15" sqref="M15"/>
    </sheetView>
  </sheetViews>
  <sheetFormatPr defaultColWidth="9" defaultRowHeight="14.5"/>
  <cols>
    <col min="3" max="3" width="18.1818181818182" customWidth="1"/>
    <col min="6" max="6" width="9.27272727272727" customWidth="1"/>
    <col min="7" max="8" width="12" customWidth="1"/>
    <col min="9" max="9" width="15.5454545454545" customWidth="1"/>
    <col min="10" max="11" width="9.27272727272727" customWidth="1"/>
    <col min="12" max="12" width="15.2727272727273" customWidth="1"/>
    <col min="13" max="13" width="90.9090909090909" customWidth="1"/>
    <col min="14" max="14" width="11.7272727272727" customWidth="1"/>
    <col min="17" max="17" width="12" customWidth="1"/>
    <col min="21" max="21" width="18" customWidth="1"/>
  </cols>
  <sheetData>
    <row r="1" spans="5:7">
      <c r="E1" s="130" t="s">
        <v>0</v>
      </c>
      <c r="G1" s="106" t="s">
        <v>1</v>
      </c>
    </row>
    <row r="2" ht="15.5" spans="13:13">
      <c r="M2" s="195" t="s">
        <v>2</v>
      </c>
    </row>
    <row r="3" spans="5:32">
      <c r="E3" s="108" t="s">
        <v>3</v>
      </c>
      <c r="X3" s="197" t="s">
        <v>4</v>
      </c>
      <c r="Y3" s="197"/>
      <c r="Z3" s="189"/>
      <c r="AA3" s="189"/>
      <c r="AB3" s="189"/>
      <c r="AC3" s="189"/>
      <c r="AD3" s="189"/>
      <c r="AE3" s="189"/>
      <c r="AF3" s="189"/>
    </row>
    <row r="4" ht="15.25" spans="3:32">
      <c r="C4" s="109" t="s">
        <v>5</v>
      </c>
      <c r="D4" s="109" t="s">
        <v>6</v>
      </c>
      <c r="E4" s="109" t="s">
        <v>7</v>
      </c>
      <c r="F4" s="110" t="s">
        <v>8</v>
      </c>
      <c r="G4" s="128" t="s">
        <v>9</v>
      </c>
      <c r="H4" s="128" t="s">
        <v>10</v>
      </c>
      <c r="I4" s="128" t="s">
        <v>11</v>
      </c>
      <c r="J4" s="128" t="s">
        <v>12</v>
      </c>
      <c r="K4" s="128" t="s">
        <v>13</v>
      </c>
      <c r="L4" s="128" t="s">
        <v>14</v>
      </c>
      <c r="M4" s="128" t="s">
        <v>15</v>
      </c>
      <c r="N4" s="128" t="s">
        <v>16</v>
      </c>
      <c r="O4" s="119" t="s">
        <v>17</v>
      </c>
      <c r="P4" s="119" t="s">
        <v>18</v>
      </c>
      <c r="Q4" s="119" t="s">
        <v>19</v>
      </c>
      <c r="X4" s="198" t="s">
        <v>20</v>
      </c>
      <c r="Y4" s="203" t="s">
        <v>21</v>
      </c>
      <c r="Z4" s="198" t="s">
        <v>5</v>
      </c>
      <c r="AA4" s="198" t="s">
        <v>22</v>
      </c>
      <c r="AB4" s="198" t="s">
        <v>23</v>
      </c>
      <c r="AC4" s="198" t="s">
        <v>24</v>
      </c>
      <c r="AD4" s="198" t="s">
        <v>25</v>
      </c>
      <c r="AE4" s="198" t="s">
        <v>26</v>
      </c>
      <c r="AF4" s="198" t="s">
        <v>27</v>
      </c>
    </row>
    <row r="5" ht="40.75" spans="3:32">
      <c r="C5" s="155" t="s">
        <v>28</v>
      </c>
      <c r="D5" s="155" t="s">
        <v>29</v>
      </c>
      <c r="E5" s="155" t="s">
        <v>30</v>
      </c>
      <c r="F5">
        <v>2021</v>
      </c>
      <c r="G5" s="147">
        <f>[2]mvkmPerTJ_EFF!$C$31</f>
        <v>0.234859431664699</v>
      </c>
      <c r="H5" s="190">
        <f>AVERAGE([2]AFA_000kmPerVeh_AFA!$E$11:$K$11)</f>
        <v>21.6467268538789</v>
      </c>
      <c r="I5" s="147">
        <f>AVERAGE([2]Occupancy_ACTFLO_CAP2ACT!$D$11:$J$11)</f>
        <v>1.5</v>
      </c>
      <c r="J5" s="196">
        <f>27*1.45</f>
        <v>39.15</v>
      </c>
      <c r="K5" s="157">
        <f>J5/100</f>
        <v>0.3915</v>
      </c>
      <c r="L5" s="157">
        <f>J5*95%</f>
        <v>37.1925</v>
      </c>
      <c r="M5" s="157">
        <f>J5*90%</f>
        <v>35.235</v>
      </c>
      <c r="N5" s="157">
        <f>M5/100</f>
        <v>0.35235</v>
      </c>
      <c r="O5">
        <v>0.001</v>
      </c>
      <c r="P5">
        <f t="shared" ref="P5:P18" si="0">30</f>
        <v>30</v>
      </c>
      <c r="X5" s="199" t="s">
        <v>31</v>
      </c>
      <c r="Y5" s="199" t="s">
        <v>32</v>
      </c>
      <c r="Z5" s="199" t="s">
        <v>33</v>
      </c>
      <c r="AA5" s="199" t="s">
        <v>34</v>
      </c>
      <c r="AB5" s="199" t="s">
        <v>35</v>
      </c>
      <c r="AC5" s="199" t="s">
        <v>36</v>
      </c>
      <c r="AD5" s="199" t="s">
        <v>37</v>
      </c>
      <c r="AE5" s="199" t="s">
        <v>38</v>
      </c>
      <c r="AF5" s="199" t="s">
        <v>39</v>
      </c>
    </row>
    <row r="6" spans="3:32">
      <c r="C6" s="155" t="s">
        <v>40</v>
      </c>
      <c r="D6" s="155" t="s">
        <v>41</v>
      </c>
      <c r="E6" s="155" t="s">
        <v>30</v>
      </c>
      <c r="F6">
        <v>2021</v>
      </c>
      <c r="G6" s="147">
        <f>[2]mvkmPerTJ_EFF!$C$32</f>
        <v>0.234859431664699</v>
      </c>
      <c r="H6" s="190">
        <f>AVERAGE([2]AFA_000kmPerVeh_AFA!$E$12:$K$12)</f>
        <v>21.6467268538789</v>
      </c>
      <c r="I6" s="147">
        <f>AVERAGE([2]Occupancy_ACTFLO_CAP2ACT!$D$12:$J$12)</f>
        <v>1.5</v>
      </c>
      <c r="J6" s="196">
        <f t="shared" ref="J6:J9" si="1">27*1.45</f>
        <v>39.15</v>
      </c>
      <c r="K6" s="157">
        <f t="shared" ref="K6:K18" si="2">J6/100</f>
        <v>0.3915</v>
      </c>
      <c r="L6" s="157">
        <f t="shared" ref="L6:L27" si="3">J6*95%</f>
        <v>37.1925</v>
      </c>
      <c r="M6" s="157">
        <f t="shared" ref="M6:M27" si="4">J6*90%</f>
        <v>35.235</v>
      </c>
      <c r="N6" s="157">
        <f t="shared" ref="N6:N18" si="5">M6/100</f>
        <v>0.35235</v>
      </c>
      <c r="O6">
        <v>0.001</v>
      </c>
      <c r="P6">
        <f t="shared" si="0"/>
        <v>30</v>
      </c>
      <c r="X6" s="200" t="s">
        <v>42</v>
      </c>
      <c r="Y6" s="204"/>
      <c r="Z6" s="204"/>
      <c r="AA6" s="204"/>
      <c r="AB6" s="204"/>
      <c r="AC6" s="204"/>
      <c r="AD6" s="204"/>
      <c r="AE6" s="204"/>
      <c r="AF6" s="204"/>
    </row>
    <row r="7" spans="3:32">
      <c r="C7" s="155" t="s">
        <v>43</v>
      </c>
      <c r="D7" s="155" t="s">
        <v>29</v>
      </c>
      <c r="E7" s="155" t="s">
        <v>30</v>
      </c>
      <c r="F7">
        <v>2021</v>
      </c>
      <c r="G7" s="147">
        <f>[2]mvkmPerTJ_EFF!$C$33</f>
        <v>0.133</v>
      </c>
      <c r="H7" s="190">
        <f>AVERAGE([2]AFA_000kmPerVeh_AFA!$E$13:$K$13)</f>
        <v>21.6467268538789</v>
      </c>
      <c r="I7" s="147">
        <f>AVERAGE([2]Occupancy_ACTFLO_CAP2ACT!$D$13:$J$13)</f>
        <v>1</v>
      </c>
      <c r="J7" s="196">
        <f t="shared" si="1"/>
        <v>39.15</v>
      </c>
      <c r="K7" s="157">
        <f t="shared" si="2"/>
        <v>0.3915</v>
      </c>
      <c r="L7" s="157">
        <f t="shared" si="3"/>
        <v>37.1925</v>
      </c>
      <c r="M7" s="157">
        <f t="shared" si="4"/>
        <v>35.235</v>
      </c>
      <c r="N7" s="157">
        <f t="shared" si="5"/>
        <v>0.35235</v>
      </c>
      <c r="O7">
        <v>0.001</v>
      </c>
      <c r="P7">
        <f t="shared" si="0"/>
        <v>30</v>
      </c>
      <c r="X7" s="188" t="s">
        <v>44</v>
      </c>
      <c r="Y7" s="189"/>
      <c r="Z7" s="155" t="s">
        <v>28</v>
      </c>
      <c r="AA7" s="188"/>
      <c r="AB7" s="189" t="s">
        <v>45</v>
      </c>
      <c r="AC7" s="189" t="s">
        <v>46</v>
      </c>
      <c r="AD7" s="189"/>
      <c r="AE7" s="189" t="s">
        <v>47</v>
      </c>
      <c r="AF7" s="189"/>
    </row>
    <row r="8" spans="3:32">
      <c r="C8" s="155" t="s">
        <v>48</v>
      </c>
      <c r="D8" s="155" t="s">
        <v>29</v>
      </c>
      <c r="E8" s="155" t="s">
        <v>30</v>
      </c>
      <c r="F8">
        <v>2021</v>
      </c>
      <c r="G8" s="147">
        <f>[2]mvkmPerTJ_EFF!$C$34</f>
        <v>0.133</v>
      </c>
      <c r="H8" s="190">
        <f>AVERAGE([2]AFA_000kmPerVeh_AFA!$E$14:$K$14)</f>
        <v>21.6467268538789</v>
      </c>
      <c r="I8" s="147">
        <f>AVERAGE([2]Occupancy_ACTFLO_CAP2ACT!$D$14:$J$14)</f>
        <v>5</v>
      </c>
      <c r="J8" s="196">
        <f t="shared" si="1"/>
        <v>39.15</v>
      </c>
      <c r="K8" s="157">
        <f t="shared" si="2"/>
        <v>0.3915</v>
      </c>
      <c r="L8" s="157">
        <f t="shared" si="3"/>
        <v>37.1925</v>
      </c>
      <c r="M8" s="157">
        <f t="shared" si="4"/>
        <v>35.235</v>
      </c>
      <c r="N8" s="157">
        <f t="shared" si="5"/>
        <v>0.35235</v>
      </c>
      <c r="O8">
        <v>0.001</v>
      </c>
      <c r="P8">
        <f t="shared" si="0"/>
        <v>30</v>
      </c>
      <c r="X8" s="189"/>
      <c r="Y8" s="189"/>
      <c r="Z8" s="155" t="s">
        <v>40</v>
      </c>
      <c r="AA8" s="188"/>
      <c r="AB8" s="189" t="s">
        <v>45</v>
      </c>
      <c r="AC8" s="189" t="s">
        <v>46</v>
      </c>
      <c r="AD8" s="189"/>
      <c r="AE8" s="189" t="s">
        <v>47</v>
      </c>
      <c r="AF8" s="189"/>
    </row>
    <row r="9" spans="3:32">
      <c r="C9" s="155" t="s">
        <v>49</v>
      </c>
      <c r="D9" s="155" t="s">
        <v>41</v>
      </c>
      <c r="E9" s="155" t="s">
        <v>30</v>
      </c>
      <c r="F9">
        <v>2021</v>
      </c>
      <c r="G9" s="147">
        <f>[2]mvkmPerTJ_EFF!$C$35</f>
        <v>0.12</v>
      </c>
      <c r="H9" s="190">
        <f>AVERAGE([2]AFA_000kmPerVeh_AFA!$E$15:$K$15)</f>
        <v>43.0512748032933</v>
      </c>
      <c r="I9" s="147">
        <f>AVERAGE([2]Occupancy_ACTFLO_CAP2ACT!$D$15:$J$15)</f>
        <v>20</v>
      </c>
      <c r="J9" s="196">
        <f t="shared" si="1"/>
        <v>39.15</v>
      </c>
      <c r="K9" s="157">
        <f t="shared" si="2"/>
        <v>0.3915</v>
      </c>
      <c r="L9" s="157">
        <f t="shared" si="3"/>
        <v>37.1925</v>
      </c>
      <c r="M9" s="157">
        <f t="shared" si="4"/>
        <v>35.235</v>
      </c>
      <c r="N9" s="157">
        <f t="shared" si="5"/>
        <v>0.35235</v>
      </c>
      <c r="O9">
        <v>0.001</v>
      </c>
      <c r="P9">
        <f t="shared" si="0"/>
        <v>30</v>
      </c>
      <c r="X9" s="189"/>
      <c r="Y9" s="189"/>
      <c r="Z9" s="155" t="s">
        <v>43</v>
      </c>
      <c r="AA9" s="188"/>
      <c r="AB9" s="189" t="s">
        <v>45</v>
      </c>
      <c r="AC9" s="189" t="s">
        <v>46</v>
      </c>
      <c r="AD9" s="189"/>
      <c r="AE9" s="189" t="s">
        <v>47</v>
      </c>
      <c r="AF9" s="189"/>
    </row>
    <row r="10" spans="3:32">
      <c r="C10" s="155" t="s">
        <v>50</v>
      </c>
      <c r="D10" s="155" t="s">
        <v>29</v>
      </c>
      <c r="E10" s="131" t="s">
        <v>51</v>
      </c>
      <c r="F10">
        <v>2021</v>
      </c>
      <c r="G10" s="147">
        <f>[2]mvkmPerTJ_EFF!$C$36</f>
        <v>0.299107700323543</v>
      </c>
      <c r="H10" s="190">
        <f>AVERAGE([2]AFA_000kmPerVeh_AFA!$E$16:$K$16)</f>
        <v>5.33773673141234</v>
      </c>
      <c r="I10" s="147">
        <f>AVERAGE([2]Occupancy_ACTFLO_CAP2ACT!$D$16:$J$16)</f>
        <v>1.1</v>
      </c>
      <c r="J10" s="157">
        <f>14.5</f>
        <v>14.5</v>
      </c>
      <c r="K10" s="157">
        <f t="shared" si="2"/>
        <v>0.145</v>
      </c>
      <c r="L10" s="157">
        <f t="shared" si="3"/>
        <v>13.775</v>
      </c>
      <c r="M10" s="157">
        <f t="shared" si="4"/>
        <v>13.05</v>
      </c>
      <c r="N10" s="157">
        <f t="shared" si="5"/>
        <v>0.1305</v>
      </c>
      <c r="O10">
        <v>0.001</v>
      </c>
      <c r="P10">
        <f t="shared" si="0"/>
        <v>30</v>
      </c>
      <c r="X10" s="189"/>
      <c r="Y10" s="189"/>
      <c r="Z10" s="155" t="s">
        <v>48</v>
      </c>
      <c r="AA10" s="188"/>
      <c r="AB10" s="189" t="s">
        <v>45</v>
      </c>
      <c r="AC10" s="189" t="s">
        <v>46</v>
      </c>
      <c r="AD10" s="189"/>
      <c r="AE10" s="189" t="s">
        <v>47</v>
      </c>
      <c r="AF10" s="189"/>
    </row>
    <row r="11" spans="3:32">
      <c r="C11" s="155" t="s">
        <v>52</v>
      </c>
      <c r="D11" s="155" t="s">
        <v>41</v>
      </c>
      <c r="E11" t="s">
        <v>53</v>
      </c>
      <c r="F11">
        <v>2021</v>
      </c>
      <c r="G11" s="147">
        <f>[2]mvkmPerTJ_EFF!$C$26</f>
        <v>0.148694462618212</v>
      </c>
      <c r="H11" s="191">
        <f>AVERAGE([2]AFA_000kmPerVeh_AFA!$E$6:$K$6)</f>
        <v>54.9267931287107</v>
      </c>
      <c r="I11">
        <v>19.78</v>
      </c>
      <c r="J11" s="157">
        <f t="shared" ref="J11:J16" si="6">45</f>
        <v>45</v>
      </c>
      <c r="K11" s="157">
        <f t="shared" si="2"/>
        <v>0.45</v>
      </c>
      <c r="L11" s="157">
        <f t="shared" si="3"/>
        <v>42.75</v>
      </c>
      <c r="M11" s="157">
        <f t="shared" si="4"/>
        <v>40.5</v>
      </c>
      <c r="N11" s="157">
        <f t="shared" si="5"/>
        <v>0.405</v>
      </c>
      <c r="O11">
        <v>0.001</v>
      </c>
      <c r="P11">
        <f t="shared" si="0"/>
        <v>30</v>
      </c>
      <c r="X11" s="189"/>
      <c r="Y11" s="189"/>
      <c r="Z11" s="155" t="s">
        <v>49</v>
      </c>
      <c r="AA11" s="188"/>
      <c r="AB11" s="189" t="s">
        <v>45</v>
      </c>
      <c r="AC11" s="189" t="s">
        <v>46</v>
      </c>
      <c r="AD11" s="189"/>
      <c r="AE11" s="189" t="s">
        <v>47</v>
      </c>
      <c r="AF11" s="189"/>
    </row>
    <row r="12" spans="3:32">
      <c r="C12" s="155" t="s">
        <v>54</v>
      </c>
      <c r="D12" s="155" t="s">
        <v>29</v>
      </c>
      <c r="E12" t="s">
        <v>53</v>
      </c>
      <c r="F12">
        <v>2021</v>
      </c>
      <c r="G12" s="147">
        <f>[2]mvkmPerTJ_EFF!$C$25</f>
        <v>0.148694462618212</v>
      </c>
      <c r="H12" s="191">
        <f>AVERAGE([2]AFA_000kmPerVeh_AFA!$E$5:$K$5)</f>
        <v>54.9267931287107</v>
      </c>
      <c r="I12">
        <v>19.78</v>
      </c>
      <c r="J12" s="157">
        <f t="shared" si="6"/>
        <v>45</v>
      </c>
      <c r="K12" s="157">
        <f t="shared" si="2"/>
        <v>0.45</v>
      </c>
      <c r="L12" s="157">
        <f t="shared" si="3"/>
        <v>42.75</v>
      </c>
      <c r="M12" s="157">
        <f t="shared" si="4"/>
        <v>40.5</v>
      </c>
      <c r="N12" s="157">
        <f t="shared" si="5"/>
        <v>0.405</v>
      </c>
      <c r="O12">
        <v>0.001</v>
      </c>
      <c r="P12">
        <f t="shared" si="0"/>
        <v>30</v>
      </c>
      <c r="X12" s="201"/>
      <c r="Y12" s="201"/>
      <c r="Z12" s="155" t="s">
        <v>50</v>
      </c>
      <c r="AA12" s="205"/>
      <c r="AB12" s="201" t="s">
        <v>55</v>
      </c>
      <c r="AC12" s="201" t="s">
        <v>46</v>
      </c>
      <c r="AD12" s="201"/>
      <c r="AE12" s="201" t="s">
        <v>47</v>
      </c>
      <c r="AF12" s="201"/>
    </row>
    <row r="13" spans="3:32">
      <c r="C13" s="155" t="s">
        <v>56</v>
      </c>
      <c r="D13" s="155" t="s">
        <v>41</v>
      </c>
      <c r="E13" t="s">
        <v>53</v>
      </c>
      <c r="F13">
        <v>2021</v>
      </c>
      <c r="G13" s="147">
        <f>[2]mvkmPerTJ_EFF!$C$28</f>
        <v>0.0377284457389493</v>
      </c>
      <c r="H13" s="191">
        <f>AVERAGE([2]AFA_000kmPerVeh_AFA!$E$8:$K$8)</f>
        <v>54.9267931287107</v>
      </c>
      <c r="I13">
        <v>19.78</v>
      </c>
      <c r="J13" s="157">
        <f t="shared" si="6"/>
        <v>45</v>
      </c>
      <c r="K13" s="157">
        <f t="shared" si="2"/>
        <v>0.45</v>
      </c>
      <c r="L13" s="157">
        <f t="shared" si="3"/>
        <v>42.75</v>
      </c>
      <c r="M13" s="157">
        <f t="shared" si="4"/>
        <v>40.5</v>
      </c>
      <c r="N13" s="157">
        <f t="shared" si="5"/>
        <v>0.405</v>
      </c>
      <c r="O13">
        <v>0.001</v>
      </c>
      <c r="P13">
        <f t="shared" si="0"/>
        <v>30</v>
      </c>
      <c r="X13" s="189"/>
      <c r="Y13" s="189"/>
      <c r="Z13" s="155" t="s">
        <v>52</v>
      </c>
      <c r="AA13" s="188"/>
      <c r="AB13" s="189" t="s">
        <v>55</v>
      </c>
      <c r="AC13" s="189" t="s">
        <v>46</v>
      </c>
      <c r="AD13" s="189"/>
      <c r="AE13" s="189" t="s">
        <v>47</v>
      </c>
      <c r="AF13" s="189"/>
    </row>
    <row r="14" spans="3:32">
      <c r="C14" s="155" t="s">
        <v>57</v>
      </c>
      <c r="D14" s="155" t="s">
        <v>29</v>
      </c>
      <c r="E14" t="s">
        <v>53</v>
      </c>
      <c r="F14">
        <v>2021</v>
      </c>
      <c r="G14" s="147">
        <f>[2]mvkmPerTJ_EFF!$C$27</f>
        <v>0.0377284457389493</v>
      </c>
      <c r="H14" s="191">
        <f>AVERAGE([2]AFA_000kmPerVeh_AFA!$E$7:$K$7)</f>
        <v>54.9267931287107</v>
      </c>
      <c r="I14">
        <v>19.78</v>
      </c>
      <c r="J14" s="157">
        <f t="shared" si="6"/>
        <v>45</v>
      </c>
      <c r="K14" s="157">
        <f t="shared" si="2"/>
        <v>0.45</v>
      </c>
      <c r="L14" s="157">
        <f t="shared" si="3"/>
        <v>42.75</v>
      </c>
      <c r="M14" s="157">
        <f t="shared" si="4"/>
        <v>40.5</v>
      </c>
      <c r="N14" s="157">
        <f t="shared" si="5"/>
        <v>0.405</v>
      </c>
      <c r="O14">
        <v>0.001</v>
      </c>
      <c r="P14">
        <f t="shared" si="0"/>
        <v>30</v>
      </c>
      <c r="X14" s="189"/>
      <c r="Y14" s="189"/>
      <c r="Z14" s="155" t="s">
        <v>54</v>
      </c>
      <c r="AA14" s="188"/>
      <c r="AB14" s="189" t="s">
        <v>55</v>
      </c>
      <c r="AC14" s="189" t="s">
        <v>46</v>
      </c>
      <c r="AD14" s="189"/>
      <c r="AE14" s="189" t="s">
        <v>47</v>
      </c>
      <c r="AF14" s="189"/>
    </row>
    <row r="15" spans="3:32">
      <c r="C15" s="155" t="s">
        <v>58</v>
      </c>
      <c r="D15" s="155" t="s">
        <v>41</v>
      </c>
      <c r="E15" t="s">
        <v>53</v>
      </c>
      <c r="F15">
        <v>2021</v>
      </c>
      <c r="G15" s="147">
        <f>[2]mvkmPerTJ_EFF!$C$30</f>
        <v>0.114900266568618</v>
      </c>
      <c r="H15" s="191">
        <f>AVERAGE([2]AFA_000kmPerVeh_AFA!$E$10:$K$10)</f>
        <v>54.9267931287107</v>
      </c>
      <c r="I15">
        <v>19.78</v>
      </c>
      <c r="J15" s="157">
        <f t="shared" si="6"/>
        <v>45</v>
      </c>
      <c r="K15" s="157">
        <f t="shared" si="2"/>
        <v>0.45</v>
      </c>
      <c r="L15" s="157">
        <f t="shared" si="3"/>
        <v>42.75</v>
      </c>
      <c r="M15" s="157">
        <f t="shared" si="4"/>
        <v>40.5</v>
      </c>
      <c r="N15" s="157">
        <f t="shared" si="5"/>
        <v>0.405</v>
      </c>
      <c r="O15">
        <v>0.001</v>
      </c>
      <c r="P15">
        <f t="shared" si="0"/>
        <v>30</v>
      </c>
      <c r="X15" s="189"/>
      <c r="Y15" s="189"/>
      <c r="Z15" s="155" t="s">
        <v>56</v>
      </c>
      <c r="AA15" s="188"/>
      <c r="AB15" s="189" t="s">
        <v>55</v>
      </c>
      <c r="AC15" s="189" t="s">
        <v>46</v>
      </c>
      <c r="AD15" s="189"/>
      <c r="AE15" s="189" t="s">
        <v>47</v>
      </c>
      <c r="AF15" s="189"/>
    </row>
    <row r="16" spans="3:32">
      <c r="C16" s="155" t="s">
        <v>59</v>
      </c>
      <c r="D16" s="155" t="s">
        <v>29</v>
      </c>
      <c r="E16" t="s">
        <v>53</v>
      </c>
      <c r="F16">
        <v>2021</v>
      </c>
      <c r="G16" s="147">
        <f>[2]mvkmPerTJ_EFF!$C$29</f>
        <v>0.114900266568618</v>
      </c>
      <c r="H16" s="191">
        <f>AVERAGE([2]AFA_000kmPerVeh_AFA!$E$9:$K$9)</f>
        <v>54.9267931287107</v>
      </c>
      <c r="I16">
        <v>19.78</v>
      </c>
      <c r="J16" s="157">
        <f t="shared" si="6"/>
        <v>45</v>
      </c>
      <c r="K16" s="157">
        <f t="shared" si="2"/>
        <v>0.45</v>
      </c>
      <c r="L16" s="157">
        <f t="shared" si="3"/>
        <v>42.75</v>
      </c>
      <c r="M16" s="157">
        <f t="shared" si="4"/>
        <v>40.5</v>
      </c>
      <c r="N16" s="157">
        <f t="shared" si="5"/>
        <v>0.405</v>
      </c>
      <c r="O16">
        <v>0.001</v>
      </c>
      <c r="P16">
        <f t="shared" si="0"/>
        <v>30</v>
      </c>
      <c r="X16" s="189"/>
      <c r="Y16" s="189"/>
      <c r="Z16" s="155" t="s">
        <v>57</v>
      </c>
      <c r="AA16" s="188"/>
      <c r="AB16" s="189" t="s">
        <v>55</v>
      </c>
      <c r="AC16" s="189" t="s">
        <v>46</v>
      </c>
      <c r="AD16" s="189"/>
      <c r="AE16" s="189" t="s">
        <v>47</v>
      </c>
      <c r="AF16" s="189"/>
    </row>
    <row r="17" spans="3:32">
      <c r="C17" s="155" t="s">
        <v>60</v>
      </c>
      <c r="D17" s="155" t="s">
        <v>29</v>
      </c>
      <c r="E17" s="155" t="s">
        <v>61</v>
      </c>
      <c r="F17">
        <v>2021</v>
      </c>
      <c r="G17" s="147">
        <f>[2]mvkmPerTJ_EFF!$C$37</f>
        <v>0.590318772136954</v>
      </c>
      <c r="H17" s="190">
        <f>AVERAGE([2]AFA_000kmPerVeh_AFA!$E$17:$K$17)</f>
        <v>19.9820466700097</v>
      </c>
      <c r="I17">
        <v>1.58</v>
      </c>
      <c r="J17" s="157">
        <f>15*1.45</f>
        <v>21.75</v>
      </c>
      <c r="K17" s="157">
        <f t="shared" si="2"/>
        <v>0.2175</v>
      </c>
      <c r="L17" s="157">
        <f t="shared" si="3"/>
        <v>20.6625</v>
      </c>
      <c r="M17" s="157">
        <f t="shared" si="4"/>
        <v>19.575</v>
      </c>
      <c r="N17" s="157">
        <f t="shared" si="5"/>
        <v>0.19575</v>
      </c>
      <c r="O17">
        <v>0.001</v>
      </c>
      <c r="P17">
        <f t="shared" si="0"/>
        <v>30</v>
      </c>
      <c r="X17" s="189"/>
      <c r="Y17" s="189"/>
      <c r="Z17" s="155" t="s">
        <v>58</v>
      </c>
      <c r="AA17" s="188"/>
      <c r="AB17" s="189" t="s">
        <v>55</v>
      </c>
      <c r="AC17" s="189" t="s">
        <v>46</v>
      </c>
      <c r="AD17" s="189"/>
      <c r="AE17" s="189" t="s">
        <v>47</v>
      </c>
      <c r="AF17" s="189"/>
    </row>
    <row r="18" spans="3:32">
      <c r="C18" s="155" t="s">
        <v>62</v>
      </c>
      <c r="D18" s="155" t="s">
        <v>41</v>
      </c>
      <c r="E18" s="155" t="s">
        <v>61</v>
      </c>
      <c r="F18">
        <v>2021</v>
      </c>
      <c r="G18" s="147">
        <f>[2]mvkmPerTJ_EFF!$C$38</f>
        <v>0.362515368686507</v>
      </c>
      <c r="H18" s="190">
        <f>AVERAGE([2]AFA_000kmPerVeh_AFA!$E$18:$K$18)</f>
        <v>19.9820466700097</v>
      </c>
      <c r="I18">
        <v>1.58</v>
      </c>
      <c r="J18" s="157">
        <f>15*1.45</f>
        <v>21.75</v>
      </c>
      <c r="K18" s="157">
        <f t="shared" si="2"/>
        <v>0.2175</v>
      </c>
      <c r="L18" s="157">
        <f t="shared" si="3"/>
        <v>20.6625</v>
      </c>
      <c r="M18" s="157">
        <f t="shared" si="4"/>
        <v>19.575</v>
      </c>
      <c r="N18" s="157">
        <f t="shared" si="5"/>
        <v>0.19575</v>
      </c>
      <c r="O18">
        <v>0.001</v>
      </c>
      <c r="P18">
        <f t="shared" si="0"/>
        <v>30</v>
      </c>
      <c r="X18" s="189"/>
      <c r="Y18" s="189"/>
      <c r="Z18" s="155" t="s">
        <v>59</v>
      </c>
      <c r="AA18" s="188"/>
      <c r="AB18" s="189" t="s">
        <v>55</v>
      </c>
      <c r="AC18" s="189" t="s">
        <v>46</v>
      </c>
      <c r="AD18" s="189"/>
      <c r="AE18" s="189" t="s">
        <v>47</v>
      </c>
      <c r="AF18" s="189"/>
    </row>
    <row r="19" spans="3:31">
      <c r="C19" s="192" t="s">
        <v>63</v>
      </c>
      <c r="D19" s="155" t="s">
        <v>64</v>
      </c>
      <c r="E19" s="155" t="s">
        <v>61</v>
      </c>
      <c r="F19">
        <v>2021</v>
      </c>
      <c r="G19" s="193">
        <v>3.304</v>
      </c>
      <c r="H19">
        <v>19.9820466700097</v>
      </c>
      <c r="I19">
        <v>1.58</v>
      </c>
      <c r="J19">
        <f>38*1.35</f>
        <v>51.3</v>
      </c>
      <c r="K19" s="157">
        <f>K17</f>
        <v>0.2175</v>
      </c>
      <c r="L19" s="157">
        <f t="shared" si="3"/>
        <v>48.735</v>
      </c>
      <c r="M19" s="157">
        <f t="shared" si="4"/>
        <v>46.17</v>
      </c>
      <c r="N19" s="157">
        <f>N17</f>
        <v>0.19575</v>
      </c>
      <c r="O19">
        <v>0.001</v>
      </c>
      <c r="P19">
        <v>8</v>
      </c>
      <c r="Q19" s="164">
        <v>1</v>
      </c>
      <c r="S19" s="127" t="s">
        <v>65</v>
      </c>
      <c r="Z19" s="155" t="s">
        <v>60</v>
      </c>
      <c r="AB19" s="189" t="s">
        <v>55</v>
      </c>
      <c r="AC19" s="189" t="s">
        <v>46</v>
      </c>
      <c r="AE19" s="189" t="s">
        <v>47</v>
      </c>
    </row>
    <row r="20" spans="3:31">
      <c r="C20" s="192" t="s">
        <v>66</v>
      </c>
      <c r="D20" s="155" t="s">
        <v>64</v>
      </c>
      <c r="E20" s="155" t="s">
        <v>61</v>
      </c>
      <c r="F20">
        <v>2021</v>
      </c>
      <c r="G20" s="193">
        <v>3.304</v>
      </c>
      <c r="H20">
        <v>19.9820466700097</v>
      </c>
      <c r="I20">
        <v>1.58</v>
      </c>
      <c r="J20">
        <f t="shared" ref="J20:J22" si="7">38*1.35</f>
        <v>51.3</v>
      </c>
      <c r="K20" s="157">
        <f>K19</f>
        <v>0.2175</v>
      </c>
      <c r="L20" s="157">
        <f t="shared" si="3"/>
        <v>48.735</v>
      </c>
      <c r="M20" s="157">
        <f t="shared" si="4"/>
        <v>46.17</v>
      </c>
      <c r="N20" s="157">
        <f>N19</f>
        <v>0.19575</v>
      </c>
      <c r="O20">
        <v>0.001</v>
      </c>
      <c r="P20">
        <v>8</v>
      </c>
      <c r="Q20" s="164">
        <v>0.9</v>
      </c>
      <c r="Z20" s="155" t="s">
        <v>62</v>
      </c>
      <c r="AB20" s="189" t="s">
        <v>55</v>
      </c>
      <c r="AC20" s="189" t="s">
        <v>46</v>
      </c>
      <c r="AE20" s="189" t="s">
        <v>47</v>
      </c>
    </row>
    <row r="21" spans="3:31">
      <c r="C21" s="192"/>
      <c r="D21" s="155" t="s">
        <v>29</v>
      </c>
      <c r="E21" s="155"/>
      <c r="G21" s="193"/>
      <c r="K21" s="157"/>
      <c r="L21" s="157"/>
      <c r="M21" s="157"/>
      <c r="N21" s="157"/>
      <c r="Q21" s="164">
        <v>0.1</v>
      </c>
      <c r="Z21" s="192" t="s">
        <v>63</v>
      </c>
      <c r="AB21" s="189" t="s">
        <v>55</v>
      </c>
      <c r="AC21" s="189" t="s">
        <v>46</v>
      </c>
      <c r="AE21" s="189" t="s">
        <v>47</v>
      </c>
    </row>
    <row r="22" spans="3:31">
      <c r="C22" s="192" t="s">
        <v>67</v>
      </c>
      <c r="D22" s="155" t="s">
        <v>64</v>
      </c>
      <c r="E22" s="155" t="s">
        <v>61</v>
      </c>
      <c r="F22">
        <v>2021</v>
      </c>
      <c r="G22" s="193">
        <v>1.947</v>
      </c>
      <c r="H22">
        <v>19.9820466700097</v>
      </c>
      <c r="I22">
        <v>1.58</v>
      </c>
      <c r="J22">
        <f t="shared" si="7"/>
        <v>51.3</v>
      </c>
      <c r="K22" s="157">
        <f>K20</f>
        <v>0.2175</v>
      </c>
      <c r="L22" s="157">
        <f t="shared" si="3"/>
        <v>48.735</v>
      </c>
      <c r="M22" s="157">
        <f t="shared" si="4"/>
        <v>46.17</v>
      </c>
      <c r="N22" s="157">
        <f>N20</f>
        <v>0.19575</v>
      </c>
      <c r="O22">
        <v>0.001</v>
      </c>
      <c r="P22">
        <v>8</v>
      </c>
      <c r="Q22" s="164">
        <v>0.5</v>
      </c>
      <c r="Z22" s="192" t="s">
        <v>66</v>
      </c>
      <c r="AB22" s="189" t="s">
        <v>55</v>
      </c>
      <c r="AC22" s="189" t="s">
        <v>46</v>
      </c>
      <c r="AE22" s="189" t="s">
        <v>47</v>
      </c>
    </row>
    <row r="23" spans="3:31">
      <c r="C23" s="192"/>
      <c r="D23" s="155" t="s">
        <v>29</v>
      </c>
      <c r="E23" s="155"/>
      <c r="G23" s="193"/>
      <c r="K23" s="157"/>
      <c r="L23" s="157"/>
      <c r="M23" s="157"/>
      <c r="N23" s="157"/>
      <c r="Q23" s="164">
        <v>0.5</v>
      </c>
      <c r="Z23" s="192" t="s">
        <v>67</v>
      </c>
      <c r="AB23" s="189" t="s">
        <v>55</v>
      </c>
      <c r="AC23" s="189" t="s">
        <v>46</v>
      </c>
      <c r="AE23" s="189" t="s">
        <v>47</v>
      </c>
    </row>
    <row r="24" spans="3:31">
      <c r="C24" s="192" t="s">
        <v>68</v>
      </c>
      <c r="D24" s="155" t="s">
        <v>64</v>
      </c>
      <c r="E24" s="155" t="s">
        <v>30</v>
      </c>
      <c r="F24">
        <v>2021</v>
      </c>
      <c r="G24" s="194">
        <f>AVERAGE([2]Electric_vehecle!$F$78:$L$78)</f>
        <v>1.288</v>
      </c>
      <c r="H24">
        <v>21.6467268538789</v>
      </c>
      <c r="I24" s="147">
        <f>AVERAGE([2]Occupancy_ACTFLO_CAP2ACT!$D$22:$J$22)</f>
        <v>1.91</v>
      </c>
      <c r="J24">
        <f>J5*J19/J17</f>
        <v>92.34</v>
      </c>
      <c r="K24">
        <f>K5</f>
        <v>0.3915</v>
      </c>
      <c r="L24" s="157">
        <f t="shared" si="3"/>
        <v>87.723</v>
      </c>
      <c r="M24" s="157">
        <f t="shared" si="4"/>
        <v>83.106</v>
      </c>
      <c r="N24">
        <f>N5</f>
        <v>0.35235</v>
      </c>
      <c r="O24">
        <v>0.001</v>
      </c>
      <c r="P24">
        <v>8</v>
      </c>
      <c r="Q24" s="164">
        <v>1</v>
      </c>
      <c r="Z24" s="192" t="s">
        <v>68</v>
      </c>
      <c r="AB24" s="189" t="s">
        <v>45</v>
      </c>
      <c r="AC24" s="189" t="s">
        <v>46</v>
      </c>
      <c r="AE24" s="189" t="s">
        <v>47</v>
      </c>
    </row>
    <row r="25" spans="3:31">
      <c r="C25" s="192" t="s">
        <v>69</v>
      </c>
      <c r="D25" s="155" t="s">
        <v>64</v>
      </c>
      <c r="E25" s="155" t="s">
        <v>30</v>
      </c>
      <c r="F25">
        <v>2021</v>
      </c>
      <c r="G25" s="194">
        <f>AVERAGE([2]Electric_vehecle!$F$77:$L$77)</f>
        <v>1.288</v>
      </c>
      <c r="H25">
        <v>21.6467268538789</v>
      </c>
      <c r="I25" s="147">
        <f>AVERAGE([2]Occupancy_ACTFLO_CAP2ACT!$D$23:$J$23)</f>
        <v>1.91</v>
      </c>
      <c r="J25">
        <f>J24</f>
        <v>92.34</v>
      </c>
      <c r="K25">
        <f>K6</f>
        <v>0.3915</v>
      </c>
      <c r="L25" s="157">
        <f t="shared" si="3"/>
        <v>87.723</v>
      </c>
      <c r="M25" s="157">
        <f t="shared" si="4"/>
        <v>83.106</v>
      </c>
      <c r="N25">
        <f>N6</f>
        <v>0.35235</v>
      </c>
      <c r="O25">
        <v>0.001</v>
      </c>
      <c r="P25">
        <v>8</v>
      </c>
      <c r="Q25" s="164">
        <v>0.9</v>
      </c>
      <c r="Z25" s="192" t="s">
        <v>69</v>
      </c>
      <c r="AB25" s="189" t="s">
        <v>45</v>
      </c>
      <c r="AC25" s="189" t="s">
        <v>46</v>
      </c>
      <c r="AE25" s="189" t="s">
        <v>47</v>
      </c>
    </row>
    <row r="26" spans="3:31">
      <c r="C26" s="192"/>
      <c r="D26" s="155" t="s">
        <v>29</v>
      </c>
      <c r="E26" s="155"/>
      <c r="G26" s="194"/>
      <c r="I26" s="130"/>
      <c r="L26" s="157"/>
      <c r="M26" s="157"/>
      <c r="Q26" s="164">
        <v>0.1</v>
      </c>
      <c r="Z26" s="192" t="s">
        <v>70</v>
      </c>
      <c r="AB26" s="189" t="s">
        <v>45</v>
      </c>
      <c r="AC26" s="189" t="s">
        <v>46</v>
      </c>
      <c r="AE26" s="189" t="s">
        <v>47</v>
      </c>
    </row>
    <row r="27" spans="3:17">
      <c r="C27" s="192" t="s">
        <v>70</v>
      </c>
      <c r="D27" s="155" t="s">
        <v>64</v>
      </c>
      <c r="E27" s="155" t="s">
        <v>30</v>
      </c>
      <c r="F27">
        <v>2021</v>
      </c>
      <c r="G27" s="194">
        <f>AVERAGE([2]Electric_vehecle!$F$80:$L$80)</f>
        <v>0.759</v>
      </c>
      <c r="H27">
        <v>21.6467268538789</v>
      </c>
      <c r="I27" s="147">
        <f>AVERAGE([2]Occupancy_ACTFLO_CAP2ACT!$D$24:$J$24)</f>
        <v>1.91</v>
      </c>
      <c r="J27">
        <f>J25</f>
        <v>92.34</v>
      </c>
      <c r="K27">
        <f>K7</f>
        <v>0.3915</v>
      </c>
      <c r="L27" s="157">
        <f t="shared" si="3"/>
        <v>87.723</v>
      </c>
      <c r="M27" s="157">
        <f t="shared" si="4"/>
        <v>83.106</v>
      </c>
      <c r="N27">
        <f>N7</f>
        <v>0.35235</v>
      </c>
      <c r="O27">
        <v>0.001</v>
      </c>
      <c r="P27">
        <v>8</v>
      </c>
      <c r="Q27" s="164">
        <v>0.5</v>
      </c>
    </row>
    <row r="28" spans="4:21">
      <c r="D28" s="155" t="s">
        <v>29</v>
      </c>
      <c r="L28" s="157"/>
      <c r="Q28" s="164">
        <v>0.5</v>
      </c>
      <c r="U28" s="202"/>
    </row>
    <row r="29" spans="7:7">
      <c r="G29" s="193"/>
    </row>
    <row r="30" spans="10:10">
      <c r="J30" s="127" t="s">
        <v>71</v>
      </c>
    </row>
    <row r="31" spans="10:10">
      <c r="J31" s="115" t="s">
        <v>72</v>
      </c>
    </row>
  </sheetData>
  <pageMargins left="0.7" right="0.7" top="0.75" bottom="0.75" header="0.3" footer="0.3"/>
  <pageSetup paperSize="1"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Y62"/>
  <sheetViews>
    <sheetView workbookViewId="0">
      <selection activeCell="B6" sqref="B6:B10"/>
    </sheetView>
  </sheetViews>
  <sheetFormatPr defaultColWidth="8.72727272727273" defaultRowHeight="12.5"/>
  <cols>
    <col min="1" max="1" width="3.54545454545455" style="1" customWidth="1"/>
    <col min="2" max="2" width="17.0909090909091" style="1" customWidth="1"/>
    <col min="3" max="3" width="48" style="1"/>
    <col min="4" max="4" width="50.2727272727273" style="1" customWidth="1"/>
    <col min="5" max="5" width="11.2727272727273" style="1"/>
    <col min="6" max="7" width="8.72727272727273" style="1"/>
    <col min="8" max="8" width="13.2727272727273" style="1" customWidth="1"/>
    <col min="9" max="9" width="14" style="1" customWidth="1"/>
    <col min="10" max="11" width="9.27272727272727" style="1" customWidth="1"/>
    <col min="12" max="12" width="9.27272727272727" style="1"/>
    <col min="13" max="13" width="8.72727272727273" style="1"/>
    <col min="14" max="14" width="14.2727272727273" style="1" customWidth="1"/>
    <col min="15" max="22" width="8.72727272727273" style="1"/>
    <col min="23" max="23" width="12.8181818181818" style="1"/>
    <col min="24" max="16384" width="8.72727272727273" style="1"/>
  </cols>
  <sheetData>
    <row r="3" ht="15.5" spans="2:6">
      <c r="B3" s="24" t="s">
        <v>574</v>
      </c>
      <c r="C3" s="25"/>
      <c r="D3" s="25"/>
      <c r="E3" s="26" t="s">
        <v>3</v>
      </c>
      <c r="F3" s="26"/>
    </row>
    <row r="4" ht="13" spans="2:15">
      <c r="B4" s="27" t="s">
        <v>5</v>
      </c>
      <c r="C4" s="27" t="s">
        <v>22</v>
      </c>
      <c r="D4" s="27" t="s">
        <v>6</v>
      </c>
      <c r="E4" s="28" t="s">
        <v>7</v>
      </c>
      <c r="F4" s="29" t="s">
        <v>9</v>
      </c>
      <c r="G4" s="29" t="s">
        <v>530</v>
      </c>
      <c r="H4" s="29" t="s">
        <v>575</v>
      </c>
      <c r="I4" s="29" t="s">
        <v>10</v>
      </c>
      <c r="J4" s="29" t="s">
        <v>534</v>
      </c>
      <c r="K4" s="29" t="s">
        <v>12</v>
      </c>
      <c r="L4" s="29" t="s">
        <v>13</v>
      </c>
      <c r="M4" s="29" t="s">
        <v>17</v>
      </c>
      <c r="N4" s="29" t="s">
        <v>576</v>
      </c>
      <c r="O4" s="44" t="s">
        <v>577</v>
      </c>
    </row>
    <row r="5" spans="2:17">
      <c r="B5" s="30" t="s">
        <v>578</v>
      </c>
      <c r="C5" s="30"/>
      <c r="D5" s="30"/>
      <c r="E5" s="31"/>
      <c r="F5" s="31" t="s">
        <v>579</v>
      </c>
      <c r="G5" s="31" t="s">
        <v>580</v>
      </c>
      <c r="H5" s="31" t="s">
        <v>580</v>
      </c>
      <c r="I5" s="31" t="s">
        <v>579</v>
      </c>
      <c r="J5" s="31" t="s">
        <v>581</v>
      </c>
      <c r="K5" s="31" t="s">
        <v>582</v>
      </c>
      <c r="L5" s="31" t="s">
        <v>581</v>
      </c>
      <c r="M5" s="31"/>
      <c r="N5" s="31"/>
      <c r="Q5" s="1" t="s">
        <v>583</v>
      </c>
    </row>
    <row r="6" s="22" customFormat="1" spans="2:23">
      <c r="B6" s="11" t="s">
        <v>584</v>
      </c>
      <c r="C6" s="32" t="s">
        <v>585</v>
      </c>
      <c r="D6" s="32" t="str">
        <f>C36</f>
        <v>NUCU308</v>
      </c>
      <c r="E6" s="33" t="str">
        <f t="shared" ref="E6:E9" si="0">C37</f>
        <v>NUCREFUO3</v>
      </c>
      <c r="F6" s="34">
        <v>0.99</v>
      </c>
      <c r="G6" s="34">
        <v>0</v>
      </c>
      <c r="H6" s="34">
        <v>0</v>
      </c>
      <c r="I6" s="45">
        <v>0.90989898989899</v>
      </c>
      <c r="J6" s="46">
        <f t="shared" ref="J6:J9" si="1">W6*1.35</f>
        <v>0.00552284138102027</v>
      </c>
      <c r="K6" s="34"/>
      <c r="L6" s="34"/>
      <c r="M6" s="34">
        <f>M7</f>
        <v>1</v>
      </c>
      <c r="N6" s="33"/>
      <c r="O6" s="47"/>
      <c r="W6" s="34">
        <v>0.00409099361557057</v>
      </c>
    </row>
    <row r="7" spans="2:23">
      <c r="B7" s="1" t="s">
        <v>586</v>
      </c>
      <c r="C7" s="1" t="s">
        <v>587</v>
      </c>
      <c r="D7" s="1" t="str">
        <f>E6</f>
        <v>NUCREFUO3</v>
      </c>
      <c r="E7" s="1" t="str">
        <f t="shared" si="0"/>
        <v>NUCUO2</v>
      </c>
      <c r="F7" s="1">
        <v>0.99</v>
      </c>
      <c r="G7" s="1">
        <v>0</v>
      </c>
      <c r="H7" s="1">
        <v>0</v>
      </c>
      <c r="I7" s="48">
        <v>0.90989898989899</v>
      </c>
      <c r="J7" s="46">
        <f t="shared" si="1"/>
        <v>0.00552284138102027</v>
      </c>
      <c r="M7" s="49">
        <v>1</v>
      </c>
      <c r="W7" s="56">
        <v>0.00409099361557057</v>
      </c>
    </row>
    <row r="8" ht="19" spans="2:23">
      <c r="B8" s="13" t="s">
        <v>588</v>
      </c>
      <c r="C8" s="35" t="s">
        <v>589</v>
      </c>
      <c r="D8" s="13" t="str">
        <f>D7</f>
        <v>NUCREFUO3</v>
      </c>
      <c r="E8" s="13" t="str">
        <f t="shared" si="0"/>
        <v>NUCUF6</v>
      </c>
      <c r="F8" s="13">
        <v>0.99</v>
      </c>
      <c r="G8" s="13">
        <v>0</v>
      </c>
      <c r="H8" s="13">
        <v>0</v>
      </c>
      <c r="I8" s="50">
        <v>0.90989898989899</v>
      </c>
      <c r="J8" s="46">
        <f t="shared" si="1"/>
        <v>0.00552284138102027</v>
      </c>
      <c r="K8" s="13"/>
      <c r="L8" s="13"/>
      <c r="M8" s="51">
        <f>M7</f>
        <v>1</v>
      </c>
      <c r="N8" s="13"/>
      <c r="O8" s="13"/>
      <c r="Q8" s="57" t="s">
        <v>590</v>
      </c>
      <c r="S8" s="1" t="s">
        <v>591</v>
      </c>
      <c r="W8" s="58">
        <v>0.00409099361557057</v>
      </c>
    </row>
    <row r="9" spans="2:23">
      <c r="B9" s="13" t="s">
        <v>592</v>
      </c>
      <c r="C9" s="13" t="s">
        <v>593</v>
      </c>
      <c r="D9" s="13" t="str">
        <f>E7</f>
        <v>NUCUO2</v>
      </c>
      <c r="E9" s="13" t="str">
        <f t="shared" si="0"/>
        <v>NUCFF</v>
      </c>
      <c r="F9" s="13">
        <v>0.99</v>
      </c>
      <c r="G9" s="13">
        <v>0</v>
      </c>
      <c r="H9" s="13">
        <v>0</v>
      </c>
      <c r="I9" s="50">
        <v>0.721794871794872</v>
      </c>
      <c r="J9" s="46">
        <f t="shared" si="1"/>
        <v>0.386598896671419</v>
      </c>
      <c r="K9" s="13"/>
      <c r="L9" s="13"/>
      <c r="M9" s="51">
        <v>1</v>
      </c>
      <c r="N9" s="13"/>
      <c r="O9" s="13"/>
      <c r="W9" s="58">
        <v>0.28636955308994</v>
      </c>
    </row>
    <row r="10" spans="2:15">
      <c r="B10" s="14" t="s">
        <v>594</v>
      </c>
      <c r="C10" s="14" t="s">
        <v>595</v>
      </c>
      <c r="D10" s="14" t="str">
        <f>E9</f>
        <v>NUCFF</v>
      </c>
      <c r="E10" s="14" t="s">
        <v>547</v>
      </c>
      <c r="F10" s="36">
        <v>1</v>
      </c>
      <c r="G10" s="14"/>
      <c r="H10" s="14"/>
      <c r="I10" s="52"/>
      <c r="J10" s="22"/>
      <c r="K10" s="14"/>
      <c r="L10" s="14"/>
      <c r="M10" s="52">
        <v>1</v>
      </c>
      <c r="N10" s="14"/>
      <c r="O10" s="14"/>
    </row>
    <row r="11" spans="6:13">
      <c r="F11" s="37"/>
      <c r="I11" s="49"/>
      <c r="J11" s="53"/>
      <c r="M11" s="49"/>
    </row>
    <row r="12" spans="2:14">
      <c r="B12" s="13"/>
      <c r="C12" s="13"/>
      <c r="D12" s="13"/>
      <c r="E12" s="13"/>
      <c r="F12" s="38"/>
      <c r="G12" s="13"/>
      <c r="H12" s="13"/>
      <c r="I12" s="51"/>
      <c r="J12" s="54"/>
      <c r="K12" s="13"/>
      <c r="L12" s="13"/>
      <c r="M12" s="51"/>
      <c r="N12" s="13"/>
    </row>
    <row r="13" s="23" customFormat="1" spans="2:15">
      <c r="B13" s="23" t="s">
        <v>596</v>
      </c>
      <c r="C13" s="23" t="s">
        <v>597</v>
      </c>
      <c r="E13" s="23" t="s">
        <v>547</v>
      </c>
      <c r="O13" s="23">
        <v>1.25</v>
      </c>
    </row>
    <row r="14" s="23" customFormat="1" spans="2:15">
      <c r="B14" s="23" t="s">
        <v>598</v>
      </c>
      <c r="C14" s="23" t="s">
        <v>599</v>
      </c>
      <c r="E14" s="23" t="str">
        <f>C36</f>
        <v>NUCU308</v>
      </c>
      <c r="O14" s="23">
        <f>1/7</f>
        <v>0.142857142857143</v>
      </c>
    </row>
    <row r="15" s="23" customFormat="1"/>
    <row r="18" ht="13" spans="2:9">
      <c r="B18" s="39" t="s">
        <v>4</v>
      </c>
      <c r="C18" s="2"/>
      <c r="D18" s="2"/>
      <c r="E18" s="2"/>
      <c r="F18" s="2"/>
      <c r="G18" s="2"/>
      <c r="H18" s="2"/>
      <c r="I18" s="2"/>
    </row>
    <row r="19" ht="13" spans="2:9">
      <c r="B19" s="40" t="s">
        <v>20</v>
      </c>
      <c r="C19" s="41" t="s">
        <v>5</v>
      </c>
      <c r="D19" s="41" t="s">
        <v>22</v>
      </c>
      <c r="E19" s="41" t="s">
        <v>23</v>
      </c>
      <c r="F19" s="41" t="s">
        <v>24</v>
      </c>
      <c r="G19" s="41" t="s">
        <v>25</v>
      </c>
      <c r="H19" s="41" t="s">
        <v>26</v>
      </c>
      <c r="I19" s="55" t="s">
        <v>27</v>
      </c>
    </row>
    <row r="20" spans="2:9">
      <c r="B20" s="2" t="s">
        <v>600</v>
      </c>
      <c r="C20" s="11" t="s">
        <v>584</v>
      </c>
      <c r="D20" s="32" t="s">
        <v>585</v>
      </c>
      <c r="E20" s="2" t="s">
        <v>601</v>
      </c>
      <c r="F20" s="2" t="s">
        <v>580</v>
      </c>
      <c r="G20" s="2"/>
      <c r="H20" s="2"/>
      <c r="I20" s="2"/>
    </row>
    <row r="21" spans="2:9">
      <c r="B21" s="2"/>
      <c r="C21" s="1" t="s">
        <v>586</v>
      </c>
      <c r="D21" s="1" t="s">
        <v>587</v>
      </c>
      <c r="E21" s="2" t="s">
        <v>601</v>
      </c>
      <c r="F21" s="2" t="s">
        <v>580</v>
      </c>
      <c r="G21" s="2"/>
      <c r="H21" s="2"/>
      <c r="I21" s="2"/>
    </row>
    <row r="22" spans="2:9">
      <c r="B22" s="2"/>
      <c r="C22" s="13" t="s">
        <v>588</v>
      </c>
      <c r="D22" s="13" t="s">
        <v>589</v>
      </c>
      <c r="E22" s="2" t="s">
        <v>601</v>
      </c>
      <c r="F22" s="2" t="s">
        <v>580</v>
      </c>
      <c r="G22" s="2"/>
      <c r="H22" s="2"/>
      <c r="I22" s="2"/>
    </row>
    <row r="23" spans="2:9">
      <c r="B23" s="2"/>
      <c r="C23" s="13" t="s">
        <v>592</v>
      </c>
      <c r="D23" s="13" t="s">
        <v>593</v>
      </c>
      <c r="E23" s="2" t="s">
        <v>601</v>
      </c>
      <c r="F23" s="2" t="s">
        <v>580</v>
      </c>
      <c r="G23" s="2"/>
      <c r="H23" s="2"/>
      <c r="I23" s="2"/>
    </row>
    <row r="24" spans="2:9">
      <c r="B24" s="2"/>
      <c r="C24" s="14" t="s">
        <v>594</v>
      </c>
      <c r="D24" s="14" t="s">
        <v>595</v>
      </c>
      <c r="E24" s="2" t="s">
        <v>601</v>
      </c>
      <c r="F24" s="2" t="s">
        <v>580</v>
      </c>
      <c r="G24" s="2"/>
      <c r="H24" s="2"/>
      <c r="I24" s="2"/>
    </row>
    <row r="25" spans="2:9">
      <c r="B25" s="2"/>
      <c r="C25" s="2"/>
      <c r="D25" s="2"/>
      <c r="E25" s="2"/>
      <c r="F25" s="2"/>
      <c r="G25" s="2"/>
      <c r="H25" s="2"/>
      <c r="I25" s="2"/>
    </row>
    <row r="26" spans="2:9">
      <c r="B26" s="2"/>
      <c r="C26" s="2"/>
      <c r="D26" s="2"/>
      <c r="E26" s="2"/>
      <c r="F26" s="2"/>
      <c r="G26" s="2"/>
      <c r="H26" s="2"/>
      <c r="I26" s="2"/>
    </row>
    <row r="27" spans="2:9">
      <c r="B27" s="42"/>
      <c r="C27" s="42"/>
      <c r="D27" s="42"/>
      <c r="E27" s="42"/>
      <c r="F27" s="42"/>
      <c r="G27" s="42"/>
      <c r="H27" s="42"/>
      <c r="I27" s="42"/>
    </row>
    <row r="28" spans="2:9">
      <c r="B28" s="2"/>
      <c r="C28" s="2"/>
      <c r="D28" s="2"/>
      <c r="E28" s="2"/>
      <c r="F28" s="2"/>
      <c r="G28" s="2"/>
      <c r="H28" s="2"/>
      <c r="I28" s="2"/>
    </row>
    <row r="29" spans="2:9">
      <c r="B29" s="2"/>
      <c r="C29" s="2"/>
      <c r="D29" s="2"/>
      <c r="E29" s="2"/>
      <c r="F29" s="2"/>
      <c r="G29" s="2"/>
      <c r="H29" s="2"/>
      <c r="I29" s="2"/>
    </row>
    <row r="30" spans="2:9">
      <c r="B30" s="2"/>
      <c r="C30" s="2"/>
      <c r="D30" s="2"/>
      <c r="E30" s="2"/>
      <c r="F30" s="2"/>
      <c r="G30" s="2"/>
      <c r="H30" s="2"/>
      <c r="I30" s="2"/>
    </row>
    <row r="31" spans="8:25">
      <c r="H31" s="2"/>
      <c r="I31" s="2"/>
      <c r="T31" s="2" t="s">
        <v>602</v>
      </c>
      <c r="U31" s="2" t="s">
        <v>596</v>
      </c>
      <c r="V31" s="2" t="s">
        <v>597</v>
      </c>
      <c r="W31" s="2" t="s">
        <v>601</v>
      </c>
      <c r="X31" s="2"/>
      <c r="Y31" s="2"/>
    </row>
    <row r="32" spans="8:25">
      <c r="H32" s="2"/>
      <c r="I32" s="2"/>
      <c r="T32" s="2"/>
      <c r="U32" s="2" t="str">
        <f>B14</f>
        <v>IMPNUCU308</v>
      </c>
      <c r="V32" s="2" t="str">
        <f>C14</f>
        <v>Import of Uranium 308 from ROW</v>
      </c>
      <c r="W32" s="2" t="s">
        <v>601</v>
      </c>
      <c r="X32" s="2"/>
      <c r="Y32" s="2"/>
    </row>
    <row r="34" ht="13" spans="2:9">
      <c r="B34" s="43" t="s">
        <v>603</v>
      </c>
      <c r="C34" s="2"/>
      <c r="D34" s="2"/>
      <c r="E34" s="2"/>
      <c r="F34" s="2"/>
      <c r="G34" s="2"/>
      <c r="H34" s="2"/>
      <c r="I34" s="2"/>
    </row>
    <row r="35" ht="13" spans="2:9">
      <c r="B35" s="40" t="s">
        <v>604</v>
      </c>
      <c r="C35" s="41" t="s">
        <v>605</v>
      </c>
      <c r="D35" s="41" t="s">
        <v>606</v>
      </c>
      <c r="E35" s="41" t="s">
        <v>607</v>
      </c>
      <c r="F35" s="41" t="s">
        <v>608</v>
      </c>
      <c r="G35" s="41" t="s">
        <v>609</v>
      </c>
      <c r="H35" s="41" t="s">
        <v>610</v>
      </c>
      <c r="I35" s="55" t="s">
        <v>611</v>
      </c>
    </row>
    <row r="36" spans="2:9">
      <c r="B36" s="2" t="s">
        <v>612</v>
      </c>
      <c r="C36" s="2" t="s">
        <v>613</v>
      </c>
      <c r="D36" s="2" t="s">
        <v>614</v>
      </c>
      <c r="E36" s="2" t="s">
        <v>601</v>
      </c>
      <c r="F36" s="2"/>
      <c r="G36" s="2"/>
      <c r="H36" s="2"/>
      <c r="I36" s="2"/>
    </row>
    <row r="37" spans="2:9">
      <c r="B37" s="2"/>
      <c r="C37" s="2" t="s">
        <v>615</v>
      </c>
      <c r="D37" s="2" t="s">
        <v>616</v>
      </c>
      <c r="E37" s="2" t="s">
        <v>601</v>
      </c>
      <c r="F37" s="2"/>
      <c r="G37" s="2"/>
      <c r="H37" s="2"/>
      <c r="I37" s="2"/>
    </row>
    <row r="38" spans="2:9">
      <c r="B38" s="2"/>
      <c r="C38" s="2" t="s">
        <v>617</v>
      </c>
      <c r="D38" s="2" t="s">
        <v>618</v>
      </c>
      <c r="E38" s="2" t="s">
        <v>601</v>
      </c>
      <c r="F38" s="2"/>
      <c r="G38" s="2"/>
      <c r="H38" s="2"/>
      <c r="I38" s="2"/>
    </row>
    <row r="39" spans="2:9">
      <c r="B39" s="2"/>
      <c r="C39" s="2" t="s">
        <v>619</v>
      </c>
      <c r="D39" s="2" t="s">
        <v>620</v>
      </c>
      <c r="E39" s="2" t="s">
        <v>601</v>
      </c>
      <c r="F39" s="2"/>
      <c r="G39" s="2"/>
      <c r="H39" s="2"/>
      <c r="I39" s="2"/>
    </row>
    <row r="40" spans="2:9">
      <c r="B40" s="2"/>
      <c r="C40" s="2" t="s">
        <v>621</v>
      </c>
      <c r="D40" s="2" t="s">
        <v>622</v>
      </c>
      <c r="E40" s="2" t="s">
        <v>601</v>
      </c>
      <c r="F40" s="2"/>
      <c r="G40" s="2"/>
      <c r="H40" s="2"/>
      <c r="I40" s="2"/>
    </row>
    <row r="41" spans="2:9">
      <c r="B41" s="2"/>
      <c r="C41" s="2"/>
      <c r="D41" s="2"/>
      <c r="E41" s="2"/>
      <c r="F41" s="2"/>
      <c r="G41" s="2"/>
      <c r="H41" s="2"/>
      <c r="I41" s="2"/>
    </row>
    <row r="42" spans="2:9">
      <c r="B42" s="2"/>
      <c r="C42" s="2"/>
      <c r="D42" s="2"/>
      <c r="E42" s="2"/>
      <c r="F42" s="2"/>
      <c r="G42" s="2"/>
      <c r="H42" s="2"/>
      <c r="I42" s="2"/>
    </row>
    <row r="43" spans="2:9">
      <c r="B43" s="2"/>
      <c r="C43" s="2"/>
      <c r="D43" s="2"/>
      <c r="E43" s="2"/>
      <c r="F43" s="2"/>
      <c r="G43" s="2"/>
      <c r="H43" s="2"/>
      <c r="I43" s="2"/>
    </row>
    <row r="44" spans="2:9">
      <c r="B44" s="2"/>
      <c r="C44" s="2"/>
      <c r="D44" s="2"/>
      <c r="E44" s="2"/>
      <c r="F44" s="2"/>
      <c r="G44" s="2"/>
      <c r="H44" s="2"/>
      <c r="I44" s="2"/>
    </row>
    <row r="45" spans="2:9">
      <c r="B45" s="2"/>
      <c r="C45" s="2"/>
      <c r="D45" s="2"/>
      <c r="E45" s="2"/>
      <c r="F45" s="2"/>
      <c r="G45" s="2"/>
      <c r="H45" s="2"/>
      <c r="I45" s="2"/>
    </row>
    <row r="46" spans="2:9">
      <c r="B46" s="2"/>
      <c r="C46" s="2"/>
      <c r="D46" s="2"/>
      <c r="E46" s="2"/>
      <c r="F46" s="2"/>
      <c r="G46" s="2"/>
      <c r="H46" s="2"/>
      <c r="I46" s="2"/>
    </row>
    <row r="47" spans="3:5">
      <c r="C47" s="2"/>
      <c r="D47" s="2"/>
      <c r="E47" s="2"/>
    </row>
    <row r="56" ht="14.5" spans="2:13">
      <c r="B56" s="15"/>
      <c r="C56" s="15"/>
      <c r="D56" s="15"/>
      <c r="E56" s="15"/>
      <c r="F56" s="15"/>
      <c r="G56" s="15"/>
      <c r="H56" s="15"/>
      <c r="I56" s="15"/>
      <c r="J56" s="15"/>
      <c r="K56" s="15"/>
      <c r="L56" s="15"/>
      <c r="M56" s="15"/>
    </row>
    <row r="57" ht="15.25" spans="2:13">
      <c r="B57" s="15"/>
      <c r="C57" s="15"/>
      <c r="D57" s="15"/>
      <c r="E57" s="15"/>
      <c r="F57" s="15"/>
      <c r="G57" s="16"/>
      <c r="H57" s="16"/>
      <c r="I57" s="16"/>
      <c r="J57" s="16"/>
      <c r="K57" s="16"/>
      <c r="L57" s="16"/>
      <c r="M57" s="16"/>
    </row>
    <row r="58" ht="15.5" spans="2:15">
      <c r="B58" s="15"/>
      <c r="C58" s="15"/>
      <c r="D58" s="15"/>
      <c r="E58" s="15"/>
      <c r="F58" s="17"/>
      <c r="G58" s="17"/>
      <c r="H58" s="17"/>
      <c r="I58" s="17"/>
      <c r="J58" s="17"/>
      <c r="K58" s="17"/>
      <c r="L58" s="17"/>
      <c r="M58" s="15"/>
      <c r="O58" s="21"/>
    </row>
    <row r="59" ht="14.5" spans="2:13">
      <c r="B59" s="15"/>
      <c r="C59" s="15"/>
      <c r="D59" s="15"/>
      <c r="E59" s="15"/>
      <c r="F59" s="18"/>
      <c r="G59" s="18"/>
      <c r="H59" s="18"/>
      <c r="I59" s="18"/>
      <c r="J59" s="18"/>
      <c r="K59" s="18"/>
      <c r="L59" s="18"/>
      <c r="M59" s="18"/>
    </row>
    <row r="60" ht="14.5" spans="2:13">
      <c r="B60" s="15"/>
      <c r="C60" s="19"/>
      <c r="D60" s="19"/>
      <c r="E60" s="19"/>
      <c r="F60" s="19"/>
      <c r="G60" s="19"/>
      <c r="H60" s="19"/>
      <c r="I60" s="19"/>
      <c r="J60" s="19"/>
      <c r="K60" s="19"/>
      <c r="L60" s="19"/>
      <c r="M60" s="19"/>
    </row>
    <row r="61" ht="14.5" spans="2:13">
      <c r="B61" s="15"/>
      <c r="C61" s="15"/>
      <c r="D61" s="15"/>
      <c r="F61" s="17"/>
      <c r="G61" s="20"/>
      <c r="H61" s="20"/>
      <c r="I61" s="20"/>
      <c r="J61" s="20"/>
      <c r="K61" s="20"/>
      <c r="L61" s="20"/>
      <c r="M61" s="20"/>
    </row>
    <row r="62" ht="14.5" spans="2:13">
      <c r="B62" s="15"/>
      <c r="C62" s="15"/>
      <c r="D62" s="15"/>
      <c r="E62" s="15"/>
      <c r="F62" s="15"/>
      <c r="G62" s="20"/>
      <c r="H62" s="20"/>
      <c r="I62" s="20"/>
      <c r="J62" s="20"/>
      <c r="K62" s="20"/>
      <c r="L62" s="20"/>
      <c r="M62" s="20"/>
    </row>
  </sheetData>
  <hyperlinks>
    <hyperlink ref="S8" r:id="rId3" display="Uranium and nuclear power facts (canada.ca)" tooltip="https://natural-resources.canada.ca/our-natural-resources/minerals-mining/mining-data-statistics-and-analysis/minerals-metals-facts/uranium-and-nuclear-power-facts/20070"/>
  </hyperlinks>
  <pageMargins left="0.75" right="0.75" top="1" bottom="1" header="0.5" footer="0.5"/>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Y36"/>
  <sheetViews>
    <sheetView workbookViewId="0">
      <selection activeCell="C26" sqref="C26"/>
    </sheetView>
  </sheetViews>
  <sheetFormatPr defaultColWidth="8.72727272727273" defaultRowHeight="12.5"/>
  <cols>
    <col min="1" max="1" width="3.54545454545455" style="1" customWidth="1"/>
    <col min="2" max="2" width="17.0909090909091" style="1" customWidth="1"/>
    <col min="3" max="3" width="48" style="1"/>
    <col min="4" max="4" width="50.2727272727273" style="1" customWidth="1"/>
    <col min="5" max="5" width="11.2727272727273" style="1"/>
    <col min="6" max="7" width="8.72727272727273" style="1"/>
    <col min="8" max="8" width="13.2727272727273" style="1" customWidth="1"/>
    <col min="9" max="9" width="14" style="1" customWidth="1"/>
    <col min="10" max="11" width="9.27272727272727" style="1" customWidth="1"/>
    <col min="12" max="12" width="9.27272727272727" style="1"/>
    <col min="13" max="13" width="8.72727272727273" style="1"/>
    <col min="14" max="14" width="14.2727272727273" style="1" customWidth="1"/>
    <col min="15" max="22" width="8.72727272727273" style="1"/>
    <col min="23" max="23" width="12.8181818181818" style="1"/>
    <col min="24" max="16384" width="8.72727272727273" style="1"/>
  </cols>
  <sheetData>
    <row r="3" spans="2:9">
      <c r="B3" s="2"/>
      <c r="C3" s="2"/>
      <c r="D3" s="2"/>
      <c r="E3" s="2"/>
      <c r="F3" s="2"/>
      <c r="G3" s="2"/>
      <c r="H3" s="2"/>
      <c r="I3" s="2"/>
    </row>
    <row r="4" spans="2:9">
      <c r="B4" s="2"/>
      <c r="C4" s="2"/>
      <c r="D4" s="2"/>
      <c r="E4" s="2"/>
      <c r="F4" s="2"/>
      <c r="G4" s="2"/>
      <c r="H4" s="2"/>
      <c r="I4" s="2"/>
    </row>
    <row r="5" spans="2:9">
      <c r="B5" s="2"/>
      <c r="C5" s="2"/>
      <c r="D5" s="2"/>
      <c r="E5" s="2"/>
      <c r="F5" s="2"/>
      <c r="G5" s="2"/>
      <c r="H5" s="2"/>
      <c r="I5" s="2"/>
    </row>
    <row r="6" ht="13" spans="2:25">
      <c r="B6" s="3" t="s">
        <v>566</v>
      </c>
      <c r="D6" s="4"/>
      <c r="E6" s="5"/>
      <c r="F6" s="5"/>
      <c r="G6" s="5"/>
      <c r="H6" s="5"/>
      <c r="I6" s="5"/>
      <c r="J6" s="4"/>
      <c r="T6" s="2"/>
      <c r="U6" s="2"/>
      <c r="V6" s="2"/>
      <c r="W6" s="2"/>
      <c r="X6" s="2"/>
      <c r="Y6" s="2"/>
    </row>
    <row r="7" ht="13.75" spans="2:25">
      <c r="B7" s="6" t="s">
        <v>567</v>
      </c>
      <c r="C7" s="6" t="s">
        <v>568</v>
      </c>
      <c r="D7" s="7" t="s">
        <v>569</v>
      </c>
      <c r="E7" s="8" t="s">
        <v>555</v>
      </c>
      <c r="F7" s="8" t="s">
        <v>570</v>
      </c>
      <c r="G7" s="8" t="s">
        <v>571</v>
      </c>
      <c r="H7" s="8" t="s">
        <v>549</v>
      </c>
      <c r="I7" s="8" t="s">
        <v>572</v>
      </c>
      <c r="J7" s="8" t="s">
        <v>573</v>
      </c>
      <c r="T7" s="2"/>
      <c r="U7" s="2"/>
      <c r="V7" s="2"/>
      <c r="W7" s="2"/>
      <c r="X7" s="2"/>
      <c r="Y7" s="2"/>
    </row>
    <row r="8" ht="13" spans="2:10">
      <c r="B8" s="9" t="s">
        <v>42</v>
      </c>
      <c r="C8" s="9">
        <v>0</v>
      </c>
      <c r="D8" s="5"/>
      <c r="E8" s="5"/>
      <c r="F8" s="10"/>
      <c r="G8" s="5"/>
      <c r="H8" s="5"/>
      <c r="I8" s="5"/>
      <c r="J8" s="5"/>
    </row>
    <row r="9" spans="2:9">
      <c r="B9" s="11" t="s">
        <v>584</v>
      </c>
      <c r="C9" s="2"/>
      <c r="D9" s="2"/>
      <c r="E9" s="2"/>
      <c r="F9" s="2"/>
      <c r="G9" s="2"/>
      <c r="H9" s="2"/>
      <c r="I9" s="12">
        <v>1</v>
      </c>
    </row>
    <row r="10" spans="2:9">
      <c r="B10" s="1" t="s">
        <v>586</v>
      </c>
      <c r="C10" s="2"/>
      <c r="D10" s="2"/>
      <c r="E10" s="2"/>
      <c r="F10" s="2"/>
      <c r="G10" s="2"/>
      <c r="H10" s="12">
        <v>1</v>
      </c>
      <c r="I10" s="2"/>
    </row>
    <row r="11" spans="2:9">
      <c r="B11" s="13" t="s">
        <v>588</v>
      </c>
      <c r="C11" s="2"/>
      <c r="D11" s="2"/>
      <c r="E11" s="2"/>
      <c r="F11" s="2"/>
      <c r="G11" s="2"/>
      <c r="H11" s="12">
        <v>1</v>
      </c>
      <c r="I11" s="2"/>
    </row>
    <row r="12" spans="2:9">
      <c r="B12" s="13" t="s">
        <v>592</v>
      </c>
      <c r="C12" s="2"/>
      <c r="D12" s="2"/>
      <c r="E12" s="2"/>
      <c r="F12" s="2"/>
      <c r="G12" s="2"/>
      <c r="H12" s="12">
        <v>1</v>
      </c>
      <c r="I12" s="2"/>
    </row>
    <row r="13" spans="2:9">
      <c r="B13" s="14" t="s">
        <v>594</v>
      </c>
      <c r="C13" s="2"/>
      <c r="D13" s="2"/>
      <c r="E13" s="2"/>
      <c r="F13" s="2"/>
      <c r="G13" s="2"/>
      <c r="H13" s="12">
        <v>1</v>
      </c>
      <c r="I13" s="2"/>
    </row>
    <row r="14" spans="2:9">
      <c r="B14" s="2"/>
      <c r="C14" s="2"/>
      <c r="D14" s="2"/>
      <c r="E14" s="2"/>
      <c r="F14" s="2"/>
      <c r="G14" s="2"/>
      <c r="H14" s="2"/>
      <c r="I14" s="2"/>
    </row>
    <row r="15" spans="2:9">
      <c r="B15" s="2"/>
      <c r="C15" s="2"/>
      <c r="D15" s="2"/>
      <c r="E15" s="2"/>
      <c r="F15" s="2"/>
      <c r="G15" s="2"/>
      <c r="H15" s="2"/>
      <c r="I15" s="2"/>
    </row>
    <row r="16" spans="2:9">
      <c r="B16" s="2"/>
      <c r="C16" s="2"/>
      <c r="D16" s="2"/>
      <c r="E16" s="2"/>
      <c r="F16" s="2"/>
      <c r="G16" s="2"/>
      <c r="H16" s="2"/>
      <c r="I16" s="2"/>
    </row>
    <row r="17" spans="2:9">
      <c r="B17" s="2"/>
      <c r="C17" s="2"/>
      <c r="D17" s="2"/>
      <c r="E17" s="2"/>
      <c r="F17" s="2"/>
      <c r="G17" s="2"/>
      <c r="H17" s="2"/>
      <c r="I17" s="2"/>
    </row>
    <row r="18" spans="2:9">
      <c r="B18" s="2"/>
      <c r="C18" s="2"/>
      <c r="D18" s="2"/>
      <c r="E18" s="2"/>
      <c r="F18" s="2"/>
      <c r="G18" s="2"/>
      <c r="H18" s="2"/>
      <c r="I18" s="2"/>
    </row>
    <row r="19" spans="2:9">
      <c r="B19" s="2"/>
      <c r="C19" s="2"/>
      <c r="D19" s="2"/>
      <c r="E19" s="2"/>
      <c r="F19" s="2"/>
      <c r="G19" s="2"/>
      <c r="H19" s="2"/>
      <c r="I19" s="2"/>
    </row>
    <row r="20" spans="2:9">
      <c r="B20" s="2"/>
      <c r="C20" s="2"/>
      <c r="D20" s="2"/>
      <c r="E20" s="2"/>
      <c r="F20" s="2"/>
      <c r="G20" s="2"/>
      <c r="H20" s="2"/>
      <c r="I20" s="2"/>
    </row>
    <row r="21" spans="3:5">
      <c r="C21" s="2"/>
      <c r="D21" s="2"/>
      <c r="E21" s="2"/>
    </row>
    <row r="30" ht="14.5" spans="2:13">
      <c r="B30" s="15"/>
      <c r="C30" s="15"/>
      <c r="D30" s="15"/>
      <c r="E30" s="15"/>
      <c r="F30" s="15"/>
      <c r="G30" s="15"/>
      <c r="H30" s="15"/>
      <c r="I30" s="15"/>
      <c r="J30" s="15"/>
      <c r="K30" s="15"/>
      <c r="L30" s="15"/>
      <c r="M30" s="15"/>
    </row>
    <row r="31" ht="15.25" spans="2:13">
      <c r="B31" s="15"/>
      <c r="C31" s="15"/>
      <c r="D31" s="15"/>
      <c r="E31" s="15"/>
      <c r="F31" s="15"/>
      <c r="G31" s="16"/>
      <c r="H31" s="16"/>
      <c r="I31" s="16"/>
      <c r="J31" s="16"/>
      <c r="K31" s="16"/>
      <c r="L31" s="16"/>
      <c r="M31" s="16"/>
    </row>
    <row r="32" ht="15.5" spans="2:15">
      <c r="B32" s="15"/>
      <c r="C32" s="15"/>
      <c r="D32" s="15"/>
      <c r="E32" s="15"/>
      <c r="F32" s="17"/>
      <c r="G32" s="17"/>
      <c r="H32" s="17"/>
      <c r="I32" s="17"/>
      <c r="J32" s="17"/>
      <c r="K32" s="17"/>
      <c r="L32" s="17"/>
      <c r="M32" s="15"/>
      <c r="O32" s="21"/>
    </row>
    <row r="33" ht="14.5" spans="2:13">
      <c r="B33" s="15"/>
      <c r="C33" s="15"/>
      <c r="D33" s="15"/>
      <c r="E33" s="15"/>
      <c r="F33" s="18"/>
      <c r="G33" s="18"/>
      <c r="H33" s="18"/>
      <c r="I33" s="18"/>
      <c r="J33" s="18"/>
      <c r="K33" s="18"/>
      <c r="L33" s="18"/>
      <c r="M33" s="18"/>
    </row>
    <row r="34" ht="14.5" spans="2:13">
      <c r="B34" s="15"/>
      <c r="C34" s="19"/>
      <c r="D34" s="19"/>
      <c r="E34" s="19"/>
      <c r="F34" s="19"/>
      <c r="G34" s="19"/>
      <c r="H34" s="19"/>
      <c r="I34" s="19"/>
      <c r="J34" s="19"/>
      <c r="K34" s="19"/>
      <c r="L34" s="19"/>
      <c r="M34" s="19"/>
    </row>
    <row r="35" ht="14.5" spans="2:13">
      <c r="B35" s="15"/>
      <c r="C35" s="15"/>
      <c r="D35" s="15"/>
      <c r="F35" s="17"/>
      <c r="G35" s="20"/>
      <c r="H35" s="20"/>
      <c r="I35" s="20"/>
      <c r="J35" s="20"/>
      <c r="K35" s="20"/>
      <c r="L35" s="20"/>
      <c r="M35" s="20"/>
    </row>
    <row r="36" ht="14.5" spans="2:13">
      <c r="B36" s="15"/>
      <c r="C36" s="15"/>
      <c r="D36" s="15"/>
      <c r="E36" s="15"/>
      <c r="F36" s="15"/>
      <c r="G36" s="20"/>
      <c r="H36" s="20"/>
      <c r="I36" s="20"/>
      <c r="J36" s="20"/>
      <c r="K36" s="20"/>
      <c r="L36" s="20"/>
      <c r="M36" s="20"/>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40" zoomScaleNormal="40" workbookViewId="0">
      <selection activeCell="K2" sqref="K2"/>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114" t="s">
        <v>73</v>
      </c>
    </row>
    <row r="2" spans="8:11">
      <c r="H2" s="114" t="s">
        <v>74</v>
      </c>
      <c r="K2" s="106" t="s">
        <v>1</v>
      </c>
    </row>
    <row r="3" s="165" customFormat="1" spans="5:27">
      <c r="E3" s="166" t="s">
        <v>75</v>
      </c>
      <c r="S3" s="178" t="s">
        <v>76</v>
      </c>
      <c r="T3" s="178"/>
      <c r="U3" s="179"/>
      <c r="V3" s="179"/>
      <c r="W3" s="179"/>
      <c r="X3" s="179"/>
      <c r="Y3" s="179"/>
      <c r="Z3" s="179"/>
      <c r="AA3" s="179"/>
    </row>
    <row r="4" s="165" customFormat="1" ht="26.75" spans="3:27">
      <c r="C4" s="167" t="s">
        <v>5</v>
      </c>
      <c r="D4" s="167" t="s">
        <v>6</v>
      </c>
      <c r="E4" s="167" t="s">
        <v>7</v>
      </c>
      <c r="F4" s="168" t="s">
        <v>8</v>
      </c>
      <c r="G4" s="169" t="s">
        <v>9</v>
      </c>
      <c r="H4" s="169" t="s">
        <v>10</v>
      </c>
      <c r="I4" s="169" t="s">
        <v>11</v>
      </c>
      <c r="J4" s="169"/>
      <c r="K4" s="169" t="s">
        <v>12</v>
      </c>
      <c r="L4" s="169" t="s">
        <v>13</v>
      </c>
      <c r="M4" s="169" t="s">
        <v>15</v>
      </c>
      <c r="N4" s="169" t="s">
        <v>16</v>
      </c>
      <c r="O4" s="175" t="s">
        <v>18</v>
      </c>
      <c r="P4" s="175" t="s">
        <v>17</v>
      </c>
      <c r="S4" s="180" t="s">
        <v>20</v>
      </c>
      <c r="T4" s="181" t="s">
        <v>21</v>
      </c>
      <c r="U4" s="180" t="s">
        <v>5</v>
      </c>
      <c r="V4" s="180" t="s">
        <v>22</v>
      </c>
      <c r="W4" s="180" t="s">
        <v>23</v>
      </c>
      <c r="X4" s="180" t="s">
        <v>24</v>
      </c>
      <c r="Y4" s="180" t="s">
        <v>25</v>
      </c>
      <c r="Z4" s="180" t="s">
        <v>26</v>
      </c>
      <c r="AA4" s="180" t="s">
        <v>27</v>
      </c>
    </row>
    <row r="5" s="165" customFormat="1" ht="40.75" spans="3:27">
      <c r="C5" s="170" t="s">
        <v>77</v>
      </c>
      <c r="D5" s="170" t="s">
        <v>29</v>
      </c>
      <c r="E5" s="170" t="s">
        <v>78</v>
      </c>
      <c r="F5" s="165">
        <v>2021</v>
      </c>
      <c r="G5" s="171">
        <v>0.1692</v>
      </c>
      <c r="H5" s="165">
        <v>1</v>
      </c>
      <c r="I5" s="165">
        <v>1</v>
      </c>
      <c r="K5" s="176">
        <v>4000</v>
      </c>
      <c r="L5" s="176">
        <f>K5/100</f>
        <v>40</v>
      </c>
      <c r="M5" s="176">
        <v>4000</v>
      </c>
      <c r="N5" s="176">
        <f>M5/100</f>
        <v>40</v>
      </c>
      <c r="O5" s="176">
        <v>30</v>
      </c>
      <c r="P5" s="165">
        <v>1</v>
      </c>
      <c r="S5" s="182" t="s">
        <v>31</v>
      </c>
      <c r="T5" s="182" t="s">
        <v>32</v>
      </c>
      <c r="U5" s="182" t="s">
        <v>33</v>
      </c>
      <c r="V5" s="182" t="s">
        <v>34</v>
      </c>
      <c r="W5" s="182" t="s">
        <v>35</v>
      </c>
      <c r="X5" s="182" t="s">
        <v>36</v>
      </c>
      <c r="Y5" s="182" t="s">
        <v>37</v>
      </c>
      <c r="Z5" s="182" t="s">
        <v>38</v>
      </c>
      <c r="AA5" s="182" t="s">
        <v>39</v>
      </c>
    </row>
    <row r="6" s="165" customFormat="1" spans="3:27">
      <c r="C6" s="170" t="s">
        <v>79</v>
      </c>
      <c r="D6" s="170" t="s">
        <v>80</v>
      </c>
      <c r="E6" s="170" t="s">
        <v>81</v>
      </c>
      <c r="F6" s="165">
        <v>2021</v>
      </c>
      <c r="G6" s="171">
        <v>0.1692</v>
      </c>
      <c r="H6" s="165">
        <v>1</v>
      </c>
      <c r="I6" s="165">
        <v>1</v>
      </c>
      <c r="K6" s="176">
        <v>4000</v>
      </c>
      <c r="L6" s="176">
        <f t="shared" ref="L6:L12" si="0">K6/100</f>
        <v>40</v>
      </c>
      <c r="M6" s="176">
        <v>4000</v>
      </c>
      <c r="N6" s="176">
        <f t="shared" ref="N6:N9" si="1">M6/100</f>
        <v>40</v>
      </c>
      <c r="O6" s="176">
        <v>30</v>
      </c>
      <c r="P6" s="165">
        <v>1</v>
      </c>
      <c r="S6" s="183" t="s">
        <v>42</v>
      </c>
      <c r="T6" s="184"/>
      <c r="U6" s="184"/>
      <c r="V6" s="184"/>
      <c r="W6" s="184"/>
      <c r="X6" s="184"/>
      <c r="Y6" s="184"/>
      <c r="Z6" s="184"/>
      <c r="AA6" s="184"/>
    </row>
    <row r="7" s="165" customFormat="1" spans="3:27">
      <c r="C7" s="170" t="s">
        <v>82</v>
      </c>
      <c r="D7" s="170" t="s">
        <v>29</v>
      </c>
      <c r="E7" s="170" t="s">
        <v>83</v>
      </c>
      <c r="F7" s="165">
        <v>2021</v>
      </c>
      <c r="G7" s="171">
        <v>0.6251</v>
      </c>
      <c r="H7" s="165">
        <v>1</v>
      </c>
      <c r="I7" s="165">
        <v>1</v>
      </c>
      <c r="K7" s="176">
        <v>4000</v>
      </c>
      <c r="L7" s="176">
        <f t="shared" si="0"/>
        <v>40</v>
      </c>
      <c r="M7" s="176">
        <v>4000</v>
      </c>
      <c r="N7" s="176">
        <f t="shared" si="1"/>
        <v>40</v>
      </c>
      <c r="O7" s="176">
        <v>30</v>
      </c>
      <c r="P7" s="165">
        <v>1</v>
      </c>
      <c r="S7" s="185" t="s">
        <v>44</v>
      </c>
      <c r="T7" s="179"/>
      <c r="U7" s="170" t="s">
        <v>77</v>
      </c>
      <c r="V7" s="185"/>
      <c r="W7" s="179" t="s">
        <v>45</v>
      </c>
      <c r="X7" s="179" t="s">
        <v>84</v>
      </c>
      <c r="Y7" s="179"/>
      <c r="Z7" s="179" t="s">
        <v>47</v>
      </c>
      <c r="AA7" s="179"/>
    </row>
    <row r="8" s="165" customFormat="1" spans="3:27">
      <c r="C8" s="170" t="s">
        <v>85</v>
      </c>
      <c r="D8" s="170" t="s">
        <v>80</v>
      </c>
      <c r="E8" s="170" t="s">
        <v>86</v>
      </c>
      <c r="F8" s="165">
        <v>2021</v>
      </c>
      <c r="G8" s="171">
        <v>0.6251</v>
      </c>
      <c r="H8" s="165">
        <v>1</v>
      </c>
      <c r="I8" s="165">
        <v>1</v>
      </c>
      <c r="K8" s="176">
        <v>4000</v>
      </c>
      <c r="L8" s="176">
        <f t="shared" si="0"/>
        <v>40</v>
      </c>
      <c r="M8" s="176">
        <v>4000</v>
      </c>
      <c r="N8" s="176">
        <f t="shared" si="1"/>
        <v>40</v>
      </c>
      <c r="O8" s="176">
        <v>30</v>
      </c>
      <c r="P8" s="165">
        <v>1</v>
      </c>
      <c r="S8" s="179"/>
      <c r="T8" s="179"/>
      <c r="U8" s="170" t="s">
        <v>79</v>
      </c>
      <c r="V8" s="185"/>
      <c r="W8" s="179" t="s">
        <v>45</v>
      </c>
      <c r="X8" s="179" t="s">
        <v>84</v>
      </c>
      <c r="Y8" s="179"/>
      <c r="Z8" s="179" t="s">
        <v>47</v>
      </c>
      <c r="AA8" s="179"/>
    </row>
    <row r="9" s="165" customFormat="1" spans="3:27">
      <c r="C9" s="170" t="s">
        <v>87</v>
      </c>
      <c r="D9" s="170" t="s">
        <v>41</v>
      </c>
      <c r="E9" s="170" t="s">
        <v>88</v>
      </c>
      <c r="F9" s="165">
        <v>2021</v>
      </c>
      <c r="G9" s="165">
        <f>1/0.31</f>
        <v>3.2258064516129</v>
      </c>
      <c r="H9" s="165">
        <v>1</v>
      </c>
      <c r="I9" s="165">
        <v>1</v>
      </c>
      <c r="K9" s="176">
        <v>4000</v>
      </c>
      <c r="L9" s="176">
        <f t="shared" si="0"/>
        <v>40</v>
      </c>
      <c r="M9" s="176">
        <v>4000</v>
      </c>
      <c r="N9" s="176">
        <f t="shared" si="1"/>
        <v>40</v>
      </c>
      <c r="O9" s="176">
        <v>30</v>
      </c>
      <c r="P9" s="165">
        <v>1</v>
      </c>
      <c r="S9" s="179"/>
      <c r="T9" s="179"/>
      <c r="U9" s="170" t="s">
        <v>82</v>
      </c>
      <c r="V9" s="185"/>
      <c r="W9" s="179" t="s">
        <v>55</v>
      </c>
      <c r="X9" s="179" t="s">
        <v>89</v>
      </c>
      <c r="Y9" s="179"/>
      <c r="Z9" s="179" t="s">
        <v>47</v>
      </c>
      <c r="AA9" s="179"/>
    </row>
    <row r="10" s="165" customFormat="1" spans="3:27">
      <c r="C10" s="170"/>
      <c r="D10" s="170" t="s">
        <v>90</v>
      </c>
      <c r="E10" s="170"/>
      <c r="K10" s="176"/>
      <c r="L10" s="176"/>
      <c r="M10" s="176"/>
      <c r="N10" s="176"/>
      <c r="O10" s="176"/>
      <c r="S10" s="179"/>
      <c r="T10" s="179"/>
      <c r="U10" s="170" t="s">
        <v>85</v>
      </c>
      <c r="V10" s="185"/>
      <c r="W10" s="179" t="s">
        <v>55</v>
      </c>
      <c r="X10" s="179" t="s">
        <v>89</v>
      </c>
      <c r="Y10" s="179"/>
      <c r="Z10" s="179" t="s">
        <v>47</v>
      </c>
      <c r="AA10" s="179"/>
    </row>
    <row r="11" s="165" customFormat="1" spans="3:27">
      <c r="C11" s="170" t="s">
        <v>91</v>
      </c>
      <c r="D11" s="170" t="s">
        <v>41</v>
      </c>
      <c r="E11" s="170" t="s">
        <v>92</v>
      </c>
      <c r="F11" s="165">
        <v>2021</v>
      </c>
      <c r="G11" s="171">
        <v>0.04</v>
      </c>
      <c r="H11" s="165">
        <v>1</v>
      </c>
      <c r="I11" s="165">
        <v>1</v>
      </c>
      <c r="K11" s="176">
        <v>4000</v>
      </c>
      <c r="L11" s="176">
        <f t="shared" si="0"/>
        <v>40</v>
      </c>
      <c r="M11" s="176">
        <v>4000</v>
      </c>
      <c r="N11" s="176">
        <f t="shared" ref="N11:N12" si="2">M11/100</f>
        <v>40</v>
      </c>
      <c r="O11" s="176">
        <v>30</v>
      </c>
      <c r="P11" s="165">
        <v>1</v>
      </c>
      <c r="S11" s="179"/>
      <c r="T11" s="179"/>
      <c r="U11" s="170" t="s">
        <v>87</v>
      </c>
      <c r="V11" s="185"/>
      <c r="W11" s="179" t="s">
        <v>55</v>
      </c>
      <c r="X11" s="179" t="s">
        <v>89</v>
      </c>
      <c r="Y11" s="179"/>
      <c r="Z11" s="179" t="s">
        <v>47</v>
      </c>
      <c r="AA11" s="179"/>
    </row>
    <row r="12" s="165" customFormat="1" spans="3:27">
      <c r="C12" s="170" t="s">
        <v>93</v>
      </c>
      <c r="D12" s="170" t="s">
        <v>41</v>
      </c>
      <c r="E12" s="170" t="s">
        <v>94</v>
      </c>
      <c r="F12" s="165">
        <v>2021</v>
      </c>
      <c r="G12" s="171">
        <v>0.12</v>
      </c>
      <c r="H12" s="165">
        <v>1</v>
      </c>
      <c r="I12" s="165">
        <v>1</v>
      </c>
      <c r="K12" s="176">
        <v>4000</v>
      </c>
      <c r="L12" s="176">
        <f t="shared" si="0"/>
        <v>40</v>
      </c>
      <c r="M12" s="176">
        <v>4000</v>
      </c>
      <c r="N12" s="176">
        <f t="shared" si="2"/>
        <v>40</v>
      </c>
      <c r="O12" s="176">
        <v>30</v>
      </c>
      <c r="P12" s="165">
        <v>1</v>
      </c>
      <c r="S12" s="186"/>
      <c r="T12" s="186"/>
      <c r="U12" s="170" t="s">
        <v>91</v>
      </c>
      <c r="V12" s="187"/>
      <c r="W12" s="179" t="s">
        <v>55</v>
      </c>
      <c r="X12" s="179" t="s">
        <v>89</v>
      </c>
      <c r="Y12" s="179"/>
      <c r="Z12" s="179" t="s">
        <v>47</v>
      </c>
      <c r="AA12" s="186"/>
    </row>
    <row r="13" spans="3:27">
      <c r="C13" s="155"/>
      <c r="D13" s="155"/>
      <c r="H13" s="172"/>
      <c r="K13" s="157"/>
      <c r="L13" s="157"/>
      <c r="M13" s="157"/>
      <c r="N13" s="157"/>
      <c r="O13" s="157"/>
      <c r="T13" s="155"/>
      <c r="U13" s="155" t="s">
        <v>93</v>
      </c>
      <c r="V13" s="188"/>
      <c r="W13" s="189" t="s">
        <v>45</v>
      </c>
      <c r="X13" s="189" t="s">
        <v>84</v>
      </c>
      <c r="Y13" s="189"/>
      <c r="Z13" s="189" t="s">
        <v>47</v>
      </c>
      <c r="AA13" s="189"/>
    </row>
    <row r="14" spans="3:27">
      <c r="C14" s="155"/>
      <c r="D14" s="155"/>
      <c r="H14" s="172"/>
      <c r="K14" s="157"/>
      <c r="L14" s="157"/>
      <c r="M14" s="157"/>
      <c r="N14" s="157"/>
      <c r="O14" s="157"/>
      <c r="T14" s="155"/>
      <c r="U14" s="155"/>
      <c r="V14" s="188"/>
      <c r="W14" s="189"/>
      <c r="X14" s="189"/>
      <c r="Y14" s="189"/>
      <c r="Z14" s="189"/>
      <c r="AA14" s="189"/>
    </row>
    <row r="15" spans="3:27">
      <c r="C15" s="155"/>
      <c r="D15" s="155"/>
      <c r="H15" s="172"/>
      <c r="K15" s="157"/>
      <c r="L15" s="157"/>
      <c r="M15" s="157"/>
      <c r="N15" s="157"/>
      <c r="O15" s="157"/>
      <c r="T15" s="155"/>
      <c r="U15" s="155"/>
      <c r="V15" s="188"/>
      <c r="W15" s="189"/>
      <c r="X15" s="189"/>
      <c r="Y15" s="189"/>
      <c r="Z15" s="189"/>
      <c r="AA15" s="189"/>
    </row>
    <row r="16" spans="5:27">
      <c r="E16" s="108" t="s">
        <v>3</v>
      </c>
      <c r="T16" s="155"/>
      <c r="U16" s="155"/>
      <c r="V16" s="188"/>
      <c r="W16" s="189"/>
      <c r="X16" s="189"/>
      <c r="Y16" s="189"/>
      <c r="Z16" s="189"/>
      <c r="AA16" s="189"/>
    </row>
    <row r="17" ht="15.25" spans="3:25">
      <c r="C17" s="109" t="s">
        <v>5</v>
      </c>
      <c r="D17" s="109" t="s">
        <v>6</v>
      </c>
      <c r="E17" s="109" t="s">
        <v>7</v>
      </c>
      <c r="F17" s="110" t="s">
        <v>8</v>
      </c>
      <c r="G17" s="128" t="s">
        <v>9</v>
      </c>
      <c r="H17" s="128" t="s">
        <v>12</v>
      </c>
      <c r="I17" s="128" t="s">
        <v>13</v>
      </c>
      <c r="J17" s="128" t="s">
        <v>14</v>
      </c>
      <c r="K17" s="128" t="s">
        <v>15</v>
      </c>
      <c r="L17" s="128" t="s">
        <v>16</v>
      </c>
      <c r="M17" s="118" t="s">
        <v>18</v>
      </c>
      <c r="N17" s="118" t="s">
        <v>17</v>
      </c>
      <c r="Q17" s="189"/>
      <c r="R17" s="189"/>
      <c r="S17" s="155"/>
      <c r="T17" s="188"/>
      <c r="U17" s="189"/>
      <c r="V17" s="189"/>
      <c r="W17" s="189"/>
      <c r="X17" s="189"/>
      <c r="Y17" s="189"/>
    </row>
    <row r="18" spans="3:14">
      <c r="C18" s="155" t="s">
        <v>95</v>
      </c>
      <c r="D18" s="155" t="s">
        <v>64</v>
      </c>
      <c r="E18" s="155" t="s">
        <v>92</v>
      </c>
      <c r="F18">
        <v>2021</v>
      </c>
      <c r="G18" s="173">
        <v>0.04</v>
      </c>
      <c r="H18" s="157">
        <v>4000</v>
      </c>
      <c r="I18" s="157">
        <f>H18/100</f>
        <v>40</v>
      </c>
      <c r="J18" s="157">
        <f>H18*95%</f>
        <v>3800</v>
      </c>
      <c r="K18" s="157">
        <f>H18*90%</f>
        <v>3600</v>
      </c>
      <c r="L18" s="157">
        <f t="shared" ref="L18:L19" si="3">K18/100</f>
        <v>36</v>
      </c>
      <c r="M18" s="157">
        <v>30</v>
      </c>
      <c r="N18">
        <v>1</v>
      </c>
    </row>
    <row r="19" spans="3:14">
      <c r="C19" s="155" t="s">
        <v>96</v>
      </c>
      <c r="D19" s="155" t="s">
        <v>64</v>
      </c>
      <c r="E19" s="155" t="s">
        <v>94</v>
      </c>
      <c r="F19">
        <v>2021</v>
      </c>
      <c r="G19" s="173">
        <v>0.12</v>
      </c>
      <c r="H19" s="157">
        <v>4000</v>
      </c>
      <c r="I19" s="157">
        <f>H19/100</f>
        <v>40</v>
      </c>
      <c r="J19" s="157">
        <f>H19*95%</f>
        <v>3800</v>
      </c>
      <c r="K19" s="157">
        <f>H19*90%</f>
        <v>3600</v>
      </c>
      <c r="L19" s="157">
        <f t="shared" si="3"/>
        <v>36</v>
      </c>
      <c r="M19" s="157">
        <v>30</v>
      </c>
      <c r="N19">
        <v>1</v>
      </c>
    </row>
    <row r="20" spans="3:26">
      <c r="C20" s="155"/>
      <c r="D20" s="155"/>
      <c r="E20" s="155"/>
      <c r="G20" s="174"/>
      <c r="K20" s="157"/>
      <c r="L20" s="157"/>
      <c r="M20" s="157"/>
      <c r="N20" s="157"/>
      <c r="O20" s="157"/>
      <c r="U20" s="155"/>
      <c r="W20" s="189"/>
      <c r="X20" s="189"/>
      <c r="Z20" s="189"/>
    </row>
    <row r="21" spans="3:15">
      <c r="C21" s="155"/>
      <c r="D21" s="155"/>
      <c r="E21" s="155"/>
      <c r="G21" s="174"/>
      <c r="K21" s="157"/>
      <c r="L21" s="157"/>
      <c r="M21" s="157"/>
      <c r="N21" s="157"/>
      <c r="O21" s="157"/>
    </row>
    <row r="22" spans="3:15">
      <c r="C22" s="155"/>
      <c r="D22" s="155"/>
      <c r="E22" s="155"/>
      <c r="K22" s="157"/>
      <c r="L22" s="157"/>
      <c r="M22" s="157"/>
      <c r="N22" s="157"/>
      <c r="O22" s="157"/>
    </row>
    <row r="23" spans="3:15">
      <c r="C23" s="155"/>
      <c r="D23" s="155"/>
      <c r="E23" s="155"/>
      <c r="K23" s="157"/>
      <c r="L23" s="157"/>
      <c r="M23" s="157"/>
      <c r="N23" s="157"/>
      <c r="O23" s="157"/>
    </row>
    <row r="26" spans="3:15">
      <c r="C26" s="155"/>
      <c r="D26" s="155"/>
      <c r="H26" s="172"/>
      <c r="K26" s="157"/>
      <c r="L26" s="157"/>
      <c r="M26" s="157"/>
      <c r="N26" s="157"/>
      <c r="O26" s="157"/>
    </row>
    <row r="30" spans="3:10">
      <c r="C30" s="158" t="s">
        <v>4</v>
      </c>
      <c r="D30" s="123"/>
      <c r="E30" s="159"/>
      <c r="F30" s="159"/>
      <c r="G30" s="159"/>
      <c r="H30" s="159"/>
      <c r="I30" s="159"/>
      <c r="J30" s="159"/>
    </row>
    <row r="31" ht="15.25" spans="3:10">
      <c r="C31" s="160" t="s">
        <v>20</v>
      </c>
      <c r="D31" s="160" t="s">
        <v>5</v>
      </c>
      <c r="E31" s="160" t="s">
        <v>22</v>
      </c>
      <c r="F31" s="160" t="s">
        <v>23</v>
      </c>
      <c r="G31" s="160" t="s">
        <v>24</v>
      </c>
      <c r="H31" s="160" t="s">
        <v>25</v>
      </c>
      <c r="I31" s="160" t="s">
        <v>26</v>
      </c>
      <c r="J31" s="177"/>
    </row>
    <row r="32" spans="3:10">
      <c r="C32" s="161" t="s">
        <v>44</v>
      </c>
      <c r="D32" s="155" t="s">
        <v>96</v>
      </c>
      <c r="E32" s="161" t="s">
        <v>97</v>
      </c>
      <c r="F32" s="161" t="s">
        <v>98</v>
      </c>
      <c r="G32" s="161" t="s">
        <v>99</v>
      </c>
      <c r="H32" s="161"/>
      <c r="I32" s="161"/>
      <c r="J32" s="161"/>
    </row>
    <row r="33" spans="3:10">
      <c r="C33" s="161"/>
      <c r="D33" s="155" t="s">
        <v>95</v>
      </c>
      <c r="E33" s="161" t="s">
        <v>100</v>
      </c>
      <c r="F33" s="161" t="s">
        <v>101</v>
      </c>
      <c r="G33" s="161" t="s">
        <v>102</v>
      </c>
      <c r="H33" s="161"/>
      <c r="I33" s="161"/>
      <c r="J33" s="161"/>
    </row>
  </sheetData>
  <pageMargins left="0.7" right="0.7" top="0.75" bottom="0.75" header="0.3" footer="0.3"/>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21"/>
  <sheetViews>
    <sheetView zoomScale="47" zoomScaleNormal="47" workbookViewId="0">
      <selection activeCell="E2" sqref="E2"/>
    </sheetView>
  </sheetViews>
  <sheetFormatPr defaultColWidth="9" defaultRowHeight="14.5"/>
  <cols>
    <col min="2" max="3" width="15.3636363636364" customWidth="1"/>
    <col min="8" max="8" width="14.7272727272727" customWidth="1"/>
    <col min="9" max="9" width="13.4545454545455" customWidth="1"/>
    <col min="10" max="10" width="6.54545454545455" customWidth="1"/>
    <col min="11" max="11" width="15.2727272727273" customWidth="1"/>
    <col min="12" max="12" width="14" customWidth="1"/>
    <col min="13" max="13" width="11.6363636363636" customWidth="1"/>
    <col min="15" max="15" width="16.1818181818182" customWidth="1"/>
  </cols>
  <sheetData>
    <row r="1" ht="21" spans="5:7">
      <c r="E1" s="154" t="s">
        <v>103</v>
      </c>
      <c r="G1" s="139" t="s">
        <v>104</v>
      </c>
    </row>
    <row r="2" spans="5:5">
      <c r="E2" s="106" t="s">
        <v>1</v>
      </c>
    </row>
    <row r="3" spans="4:4">
      <c r="D3" s="108" t="s">
        <v>3</v>
      </c>
    </row>
    <row r="4" ht="15.25" spans="2:15">
      <c r="B4" s="109" t="s">
        <v>5</v>
      </c>
      <c r="C4" s="109" t="s">
        <v>6</v>
      </c>
      <c r="D4" s="109" t="s">
        <v>7</v>
      </c>
      <c r="E4" s="110" t="s">
        <v>8</v>
      </c>
      <c r="F4" s="128" t="s">
        <v>9</v>
      </c>
      <c r="G4" s="128" t="s">
        <v>10</v>
      </c>
      <c r="H4" s="128" t="s">
        <v>11</v>
      </c>
      <c r="I4" s="128" t="s">
        <v>12</v>
      </c>
      <c r="J4" s="128" t="s">
        <v>13</v>
      </c>
      <c r="K4" s="128" t="s">
        <v>14</v>
      </c>
      <c r="L4" s="128" t="s">
        <v>15</v>
      </c>
      <c r="M4" s="128" t="s">
        <v>16</v>
      </c>
      <c r="N4" s="119" t="s">
        <v>17</v>
      </c>
      <c r="O4" s="119" t="s">
        <v>19</v>
      </c>
    </row>
    <row r="5" spans="2:14">
      <c r="B5" s="155" t="s">
        <v>105</v>
      </c>
      <c r="C5" t="s">
        <v>64</v>
      </c>
      <c r="D5" t="s">
        <v>53</v>
      </c>
      <c r="E5">
        <v>2021</v>
      </c>
      <c r="F5" s="130">
        <f>'TRA1'!G11*5.6</f>
        <v>0.832688990661987</v>
      </c>
      <c r="G5" s="156">
        <f>'TRA1'!H11</f>
        <v>54.9267931287107</v>
      </c>
      <c r="H5" s="130">
        <f>'TRA1'!I11</f>
        <v>19.78</v>
      </c>
      <c r="I5" s="163">
        <f>2100/1.229</f>
        <v>1708.70626525631</v>
      </c>
      <c r="J5">
        <f>I5/100</f>
        <v>17.0870626525631</v>
      </c>
      <c r="K5">
        <f>I5*95%</f>
        <v>1623.27095199349</v>
      </c>
      <c r="L5">
        <f>I5*90%</f>
        <v>1537.83563873068</v>
      </c>
      <c r="M5">
        <f>J5*90%</f>
        <v>15.3783563873068</v>
      </c>
      <c r="N5">
        <v>0.001</v>
      </c>
    </row>
    <row r="6" spans="2:15">
      <c r="B6" s="155" t="s">
        <v>106</v>
      </c>
      <c r="C6" t="s">
        <v>64</v>
      </c>
      <c r="D6" t="s">
        <v>53</v>
      </c>
      <c r="E6">
        <v>2021</v>
      </c>
      <c r="F6" s="130">
        <f>F5</f>
        <v>0.832688990661987</v>
      </c>
      <c r="G6" s="156">
        <f>G5</f>
        <v>54.9267931287107</v>
      </c>
      <c r="H6" s="130">
        <f>H5</f>
        <v>19.78</v>
      </c>
      <c r="I6">
        <f>2100/1.229</f>
        <v>1708.70626525631</v>
      </c>
      <c r="J6">
        <f>I6/100</f>
        <v>17.0870626525631</v>
      </c>
      <c r="K6">
        <f>I6*95%</f>
        <v>1623.27095199349</v>
      </c>
      <c r="L6">
        <f t="shared" ref="L6:L8" si="0">I6*90%</f>
        <v>1537.83563873068</v>
      </c>
      <c r="M6">
        <f t="shared" ref="M6:M8" si="1">J6*90%</f>
        <v>15.3783563873068</v>
      </c>
      <c r="N6">
        <v>0.001</v>
      </c>
      <c r="O6" s="164">
        <v>0.9</v>
      </c>
    </row>
    <row r="7" spans="2:8">
      <c r="B7" s="155"/>
      <c r="C7" t="s">
        <v>29</v>
      </c>
      <c r="G7" s="157"/>
      <c r="H7" s="130"/>
    </row>
    <row r="8" spans="2:15">
      <c r="B8" s="155" t="s">
        <v>107</v>
      </c>
      <c r="C8" t="s">
        <v>64</v>
      </c>
      <c r="D8" t="s">
        <v>53</v>
      </c>
      <c r="E8">
        <v>2021</v>
      </c>
      <c r="F8" s="130">
        <f>'TRA1'!G11*3.3</f>
        <v>0.4906917266401</v>
      </c>
      <c r="G8" s="156">
        <f>G6</f>
        <v>54.9267931287107</v>
      </c>
      <c r="H8" s="130">
        <f>H6</f>
        <v>19.78</v>
      </c>
      <c r="I8">
        <f>I6</f>
        <v>1708.70626525631</v>
      </c>
      <c r="J8">
        <f>I8/100</f>
        <v>17.0870626525631</v>
      </c>
      <c r="K8">
        <f>I8*95%</f>
        <v>1623.27095199349</v>
      </c>
      <c r="L8">
        <f t="shared" si="0"/>
        <v>1537.83563873068</v>
      </c>
      <c r="M8">
        <f t="shared" si="1"/>
        <v>15.3783563873068</v>
      </c>
      <c r="N8">
        <v>0.001</v>
      </c>
      <c r="O8" s="164">
        <v>0.5</v>
      </c>
    </row>
    <row r="9" spans="3:8">
      <c r="C9" t="s">
        <v>29</v>
      </c>
      <c r="H9" s="130"/>
    </row>
    <row r="10" spans="2:14">
      <c r="B10" s="155" t="s">
        <v>108</v>
      </c>
      <c r="C10" t="s">
        <v>64</v>
      </c>
      <c r="D10" s="131" t="s">
        <v>51</v>
      </c>
      <c r="E10">
        <v>2021</v>
      </c>
      <c r="F10" s="130">
        <f>'TRA1'!G10*5.6</f>
        <v>1.67500312181184</v>
      </c>
      <c r="G10" s="156">
        <f>'TRA1'!H10</f>
        <v>5.33773673141234</v>
      </c>
      <c r="H10" s="147">
        <f>'TRA1'!I10</f>
        <v>1.1</v>
      </c>
      <c r="I10" s="157">
        <f>14.5</f>
        <v>14.5</v>
      </c>
      <c r="J10" s="157">
        <f t="shared" ref="J10" si="2">I10/100</f>
        <v>0.145</v>
      </c>
      <c r="K10" s="157">
        <f>I10*95%</f>
        <v>13.775</v>
      </c>
      <c r="L10" s="157">
        <f t="shared" ref="L10" si="3">I10*90%</f>
        <v>13.05</v>
      </c>
      <c r="M10" s="157">
        <f t="shared" ref="M10" si="4">L10/100</f>
        <v>0.1305</v>
      </c>
      <c r="N10">
        <v>0.001</v>
      </c>
    </row>
    <row r="16" spans="2:8">
      <c r="B16" s="158" t="s">
        <v>4</v>
      </c>
      <c r="C16" s="123"/>
      <c r="D16" s="159"/>
      <c r="E16" s="159"/>
      <c r="F16" s="159"/>
      <c r="G16" s="159"/>
      <c r="H16" s="159"/>
    </row>
    <row r="17" ht="15.25" spans="2:8">
      <c r="B17" s="160" t="s">
        <v>20</v>
      </c>
      <c r="C17" s="160" t="s">
        <v>5</v>
      </c>
      <c r="D17" s="160" t="s">
        <v>22</v>
      </c>
      <c r="E17" s="160" t="s">
        <v>23</v>
      </c>
      <c r="F17" s="160" t="s">
        <v>24</v>
      </c>
      <c r="G17" s="160" t="s">
        <v>25</v>
      </c>
      <c r="H17" s="160" t="s">
        <v>26</v>
      </c>
    </row>
    <row r="18" spans="2:8">
      <c r="B18" s="161" t="s">
        <v>44</v>
      </c>
      <c r="C18" s="155" t="s">
        <v>105</v>
      </c>
      <c r="D18" s="162"/>
      <c r="E18" s="162" t="s">
        <v>109</v>
      </c>
      <c r="F18" s="162" t="s">
        <v>110</v>
      </c>
      <c r="G18" s="161"/>
      <c r="H18" s="161"/>
    </row>
    <row r="19" spans="2:8">
      <c r="B19" s="161"/>
      <c r="C19" s="155" t="s">
        <v>106</v>
      </c>
      <c r="D19" s="162"/>
      <c r="E19" s="162" t="s">
        <v>109</v>
      </c>
      <c r="F19" s="162" t="s">
        <v>110</v>
      </c>
      <c r="G19" s="161"/>
      <c r="H19" s="161"/>
    </row>
    <row r="20" spans="3:6">
      <c r="C20" s="155" t="s">
        <v>107</v>
      </c>
      <c r="D20" s="162"/>
      <c r="E20" s="162" t="s">
        <v>109</v>
      </c>
      <c r="F20" s="162" t="s">
        <v>110</v>
      </c>
    </row>
    <row r="21" spans="3:6">
      <c r="C21" s="155" t="s">
        <v>108</v>
      </c>
      <c r="E21" s="162" t="s">
        <v>109</v>
      </c>
      <c r="F21" s="162" t="s">
        <v>110</v>
      </c>
    </row>
  </sheetData>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AC126"/>
  <sheetViews>
    <sheetView zoomScale="64" zoomScaleNormal="64" workbookViewId="0">
      <pane ySplit="5" topLeftCell="A6" activePane="bottomLeft" state="frozen"/>
      <selection/>
      <selection pane="bottomLeft" activeCell="H3" sqref="H3"/>
    </sheetView>
  </sheetViews>
  <sheetFormatPr defaultColWidth="9" defaultRowHeight="14.5"/>
  <cols>
    <col min="3" max="3" width="35.1818181818182" customWidth="1"/>
    <col min="5" max="5" width="19" customWidth="1"/>
    <col min="8" max="8" width="12" customWidth="1"/>
    <col min="13" max="13" width="9" style="126"/>
    <col min="15" max="15" width="11" customWidth="1"/>
    <col min="19" max="19" width="29.7272727272727" customWidth="1"/>
    <col min="20" max="20" width="9.27272727272727" customWidth="1"/>
  </cols>
  <sheetData>
    <row r="2" spans="8:9">
      <c r="H2" s="127" t="s">
        <v>111</v>
      </c>
      <c r="I2" s="133" t="s">
        <v>112</v>
      </c>
    </row>
    <row r="3" spans="8:8">
      <c r="H3" s="106" t="s">
        <v>1</v>
      </c>
    </row>
    <row r="4" spans="5:25">
      <c r="E4" s="108" t="s">
        <v>3</v>
      </c>
      <c r="R4" s="123" t="s">
        <v>4</v>
      </c>
      <c r="S4" s="123"/>
      <c r="T4" s="140"/>
      <c r="U4" s="140"/>
      <c r="V4" s="140"/>
      <c r="W4" s="140"/>
      <c r="X4" s="140"/>
      <c r="Y4" s="140"/>
    </row>
    <row r="5" ht="15.25" spans="3:25">
      <c r="C5" s="109" t="s">
        <v>5</v>
      </c>
      <c r="D5" s="109" t="s">
        <v>6</v>
      </c>
      <c r="E5" s="109" t="s">
        <v>7</v>
      </c>
      <c r="F5" s="110" t="s">
        <v>8</v>
      </c>
      <c r="G5" s="128" t="s">
        <v>9</v>
      </c>
      <c r="H5" s="128" t="s">
        <v>10</v>
      </c>
      <c r="I5" s="128" t="s">
        <v>12</v>
      </c>
      <c r="J5" s="128" t="s">
        <v>13</v>
      </c>
      <c r="K5" s="128" t="s">
        <v>15</v>
      </c>
      <c r="L5" s="128" t="s">
        <v>16</v>
      </c>
      <c r="M5" s="134" t="s">
        <v>18</v>
      </c>
      <c r="N5" s="118" t="s">
        <v>17</v>
      </c>
      <c r="O5" s="119" t="s">
        <v>113</v>
      </c>
      <c r="R5" s="141" t="s">
        <v>20</v>
      </c>
      <c r="S5" s="141" t="s">
        <v>5</v>
      </c>
      <c r="T5" s="141" t="s">
        <v>22</v>
      </c>
      <c r="U5" s="141" t="s">
        <v>23</v>
      </c>
      <c r="V5" s="141" t="s">
        <v>24</v>
      </c>
      <c r="W5" s="141" t="s">
        <v>25</v>
      </c>
      <c r="X5" s="141" t="s">
        <v>26</v>
      </c>
      <c r="Y5" s="141" t="s">
        <v>27</v>
      </c>
    </row>
    <row r="6" spans="3:25">
      <c r="C6" t="s">
        <v>114</v>
      </c>
      <c r="D6" t="s">
        <v>115</v>
      </c>
      <c r="E6" t="s">
        <v>116</v>
      </c>
      <c r="F6">
        <v>2021</v>
      </c>
      <c r="G6" s="129">
        <v>0.6</v>
      </c>
      <c r="H6" s="130">
        <f>'[3]TechHeat-RES-SD'!$O$76</f>
        <v>1.91122946141536</v>
      </c>
      <c r="I6" s="114">
        <v>4</v>
      </c>
      <c r="J6" s="114">
        <v>0.04</v>
      </c>
      <c r="K6" s="114">
        <f>I6</f>
        <v>4</v>
      </c>
      <c r="L6" s="114">
        <f>J6</f>
        <v>0.04</v>
      </c>
      <c r="M6" s="135">
        <f>'[3]TechHeat-RES-SD'!$G$182</f>
        <v>22</v>
      </c>
      <c r="N6" s="136">
        <v>31.54</v>
      </c>
      <c r="O6">
        <v>1</v>
      </c>
      <c r="R6" s="142" t="s">
        <v>44</v>
      </c>
      <c r="S6" t="s">
        <v>114</v>
      </c>
      <c r="T6" s="142"/>
      <c r="U6" s="142" t="s">
        <v>117</v>
      </c>
      <c r="V6" s="142" t="s">
        <v>118</v>
      </c>
      <c r="W6" s="142"/>
      <c r="X6" s="142"/>
      <c r="Y6" s="142" t="s">
        <v>119</v>
      </c>
    </row>
    <row r="7" spans="3:25">
      <c r="C7" t="s">
        <v>120</v>
      </c>
      <c r="D7" t="s">
        <v>115</v>
      </c>
      <c r="E7" t="s">
        <v>116</v>
      </c>
      <c r="F7">
        <v>2021</v>
      </c>
      <c r="G7" s="129">
        <v>0.78</v>
      </c>
      <c r="H7" s="130">
        <f>'[3]TechHeat-RES-SD'!$O$77</f>
        <v>1.91122946141536</v>
      </c>
      <c r="I7" s="114">
        <f>I6</f>
        <v>4</v>
      </c>
      <c r="J7" s="114">
        <f t="shared" ref="J7:L7" si="0">J6</f>
        <v>0.04</v>
      </c>
      <c r="K7" s="114">
        <f t="shared" si="0"/>
        <v>4</v>
      </c>
      <c r="L7" s="114">
        <f t="shared" si="0"/>
        <v>0.04</v>
      </c>
      <c r="M7" s="135">
        <f>'[3]TechHeat-RES-SD'!$G$182</f>
        <v>22</v>
      </c>
      <c r="N7" s="136">
        <v>31.54</v>
      </c>
      <c r="O7">
        <v>1</v>
      </c>
      <c r="R7" s="142"/>
      <c r="S7" t="s">
        <v>120</v>
      </c>
      <c r="T7" s="142"/>
      <c r="U7" s="142" t="s">
        <v>117</v>
      </c>
      <c r="V7" s="142" t="s">
        <v>118</v>
      </c>
      <c r="W7" s="142"/>
      <c r="X7" s="142"/>
      <c r="Y7" s="142" t="s">
        <v>119</v>
      </c>
    </row>
    <row r="8" spans="3:25">
      <c r="C8" t="s">
        <v>121</v>
      </c>
      <c r="D8" t="s">
        <v>115</v>
      </c>
      <c r="E8" t="s">
        <v>116</v>
      </c>
      <c r="F8">
        <v>2021</v>
      </c>
      <c r="G8" s="129">
        <v>0.85</v>
      </c>
      <c r="H8" s="130">
        <f>'[3]TechHeat-RES-SD'!$O$78</f>
        <v>1.91122946141536</v>
      </c>
      <c r="I8" s="114">
        <f t="shared" ref="I8:I16" si="1">I7</f>
        <v>4</v>
      </c>
      <c r="J8" s="114">
        <f t="shared" ref="J8:J16" si="2">J7</f>
        <v>0.04</v>
      </c>
      <c r="K8" s="114">
        <f t="shared" ref="K8:K16" si="3">K7</f>
        <v>4</v>
      </c>
      <c r="L8" s="114">
        <f t="shared" ref="L8:L16" si="4">L7</f>
        <v>0.04</v>
      </c>
      <c r="M8" s="135">
        <f>'[3]TechHeat-RES-SD'!$G$182</f>
        <v>22</v>
      </c>
      <c r="N8" s="136">
        <v>31.54</v>
      </c>
      <c r="O8">
        <v>1</v>
      </c>
      <c r="R8" s="142"/>
      <c r="S8" t="s">
        <v>121</v>
      </c>
      <c r="T8" s="142"/>
      <c r="U8" s="142" t="s">
        <v>117</v>
      </c>
      <c r="V8" s="142" t="s">
        <v>118</v>
      </c>
      <c r="W8" s="142"/>
      <c r="X8" s="142"/>
      <c r="Y8" s="142" t="s">
        <v>119</v>
      </c>
    </row>
    <row r="9" spans="3:25">
      <c r="C9" t="s">
        <v>122</v>
      </c>
      <c r="D9" t="s">
        <v>123</v>
      </c>
      <c r="E9" t="s">
        <v>116</v>
      </c>
      <c r="F9">
        <v>2021</v>
      </c>
      <c r="G9" s="129">
        <v>0.62</v>
      </c>
      <c r="H9" s="130">
        <f>'[3]TechHeat-RES-SD'!$O$79</f>
        <v>2.7644125731911</v>
      </c>
      <c r="I9" s="114">
        <f t="shared" si="1"/>
        <v>4</v>
      </c>
      <c r="J9" s="114">
        <f t="shared" si="2"/>
        <v>0.04</v>
      </c>
      <c r="K9" s="114">
        <f t="shared" si="3"/>
        <v>4</v>
      </c>
      <c r="L9" s="114">
        <f t="shared" si="4"/>
        <v>0.04</v>
      </c>
      <c r="M9" s="135">
        <f>'[3]TechHeat-RES-SD'!$G$182</f>
        <v>22</v>
      </c>
      <c r="N9" s="136">
        <v>31.54</v>
      </c>
      <c r="O9">
        <v>1</v>
      </c>
      <c r="R9" s="142"/>
      <c r="S9" t="s">
        <v>122</v>
      </c>
      <c r="T9" s="142"/>
      <c r="U9" s="142" t="s">
        <v>117</v>
      </c>
      <c r="V9" s="142" t="s">
        <v>118</v>
      </c>
      <c r="W9" s="142"/>
      <c r="X9" s="142"/>
      <c r="Y9" s="142" t="s">
        <v>119</v>
      </c>
    </row>
    <row r="10" spans="3:25">
      <c r="C10" t="s">
        <v>124</v>
      </c>
      <c r="D10" t="s">
        <v>123</v>
      </c>
      <c r="E10" t="s">
        <v>116</v>
      </c>
      <c r="F10">
        <v>2021</v>
      </c>
      <c r="G10" s="129">
        <v>0.8</v>
      </c>
      <c r="H10" s="130">
        <f>'[3]TechHeat-RES-SD'!$O$80</f>
        <v>2.7644125731911</v>
      </c>
      <c r="I10" s="114">
        <f t="shared" si="1"/>
        <v>4</v>
      </c>
      <c r="J10" s="114">
        <f t="shared" si="2"/>
        <v>0.04</v>
      </c>
      <c r="K10" s="114">
        <f t="shared" si="3"/>
        <v>4</v>
      </c>
      <c r="L10" s="114">
        <f t="shared" si="4"/>
        <v>0.04</v>
      </c>
      <c r="M10" s="135">
        <f>'[3]TechHeat-RES-SD'!$G$182</f>
        <v>22</v>
      </c>
      <c r="N10" s="136">
        <v>31.54</v>
      </c>
      <c r="O10">
        <v>1</v>
      </c>
      <c r="R10" s="142"/>
      <c r="S10" t="s">
        <v>124</v>
      </c>
      <c r="T10" s="142"/>
      <c r="U10" s="142" t="s">
        <v>117</v>
      </c>
      <c r="V10" s="142" t="s">
        <v>118</v>
      </c>
      <c r="W10" s="142"/>
      <c r="X10" s="142"/>
      <c r="Y10" s="142" t="s">
        <v>119</v>
      </c>
    </row>
    <row r="11" spans="3:25">
      <c r="C11" t="s">
        <v>125</v>
      </c>
      <c r="D11" t="s">
        <v>123</v>
      </c>
      <c r="E11" t="s">
        <v>116</v>
      </c>
      <c r="F11">
        <v>2021</v>
      </c>
      <c r="G11" s="129">
        <v>0.9</v>
      </c>
      <c r="H11" s="130">
        <f>'[3]TechHeat-RES-SD'!$O$81</f>
        <v>2.7644125731911</v>
      </c>
      <c r="I11" s="114">
        <f t="shared" si="1"/>
        <v>4</v>
      </c>
      <c r="J11" s="114">
        <f t="shared" si="2"/>
        <v>0.04</v>
      </c>
      <c r="K11" s="114">
        <f t="shared" si="3"/>
        <v>4</v>
      </c>
      <c r="L11" s="114">
        <f t="shared" si="4"/>
        <v>0.04</v>
      </c>
      <c r="M11" s="135">
        <f>'[3]TechHeat-RES-SD'!$G$182</f>
        <v>22</v>
      </c>
      <c r="N11" s="136">
        <v>31.54</v>
      </c>
      <c r="O11">
        <v>1</v>
      </c>
      <c r="R11" s="142"/>
      <c r="S11" t="s">
        <v>125</v>
      </c>
      <c r="T11" s="142"/>
      <c r="U11" s="142" t="s">
        <v>117</v>
      </c>
      <c r="V11" s="142" t="s">
        <v>118</v>
      </c>
      <c r="W11" s="142"/>
      <c r="X11" s="142"/>
      <c r="Y11" s="142" t="s">
        <v>119</v>
      </c>
    </row>
    <row r="12" spans="3:25">
      <c r="C12" t="s">
        <v>126</v>
      </c>
      <c r="D12" t="s">
        <v>127</v>
      </c>
      <c r="E12" t="s">
        <v>116</v>
      </c>
      <c r="F12">
        <v>2021</v>
      </c>
      <c r="G12" s="129">
        <v>1</v>
      </c>
      <c r="H12" s="130">
        <f>'[3]TechHeat-RES-SD'!$O$82</f>
        <v>2.47313988564565</v>
      </c>
      <c r="I12" s="114">
        <f t="shared" si="1"/>
        <v>4</v>
      </c>
      <c r="J12" s="114">
        <f t="shared" si="2"/>
        <v>0.04</v>
      </c>
      <c r="K12" s="114">
        <f t="shared" si="3"/>
        <v>4</v>
      </c>
      <c r="L12" s="114">
        <f t="shared" si="4"/>
        <v>0.04</v>
      </c>
      <c r="M12" s="135">
        <f>'[3]TechHeat-RES-SD'!$G$182</f>
        <v>22</v>
      </c>
      <c r="N12" s="136">
        <v>31.54</v>
      </c>
      <c r="O12">
        <v>1</v>
      </c>
      <c r="R12" s="142"/>
      <c r="S12" t="s">
        <v>126</v>
      </c>
      <c r="T12" s="142"/>
      <c r="U12" s="142" t="s">
        <v>117</v>
      </c>
      <c r="V12" s="142" t="s">
        <v>118</v>
      </c>
      <c r="W12" s="142"/>
      <c r="X12" s="142"/>
      <c r="Y12" s="142" t="s">
        <v>119</v>
      </c>
    </row>
    <row r="13" spans="3:25">
      <c r="C13" t="s">
        <v>128</v>
      </c>
      <c r="D13" t="s">
        <v>129</v>
      </c>
      <c r="E13" t="s">
        <v>116</v>
      </c>
      <c r="F13">
        <v>2021</v>
      </c>
      <c r="G13" s="129">
        <v>1.9</v>
      </c>
      <c r="H13" s="130">
        <f>'[3]TechHeat-RES-SD'!$O$83</f>
        <v>1.23656994282282</v>
      </c>
      <c r="I13" s="114">
        <f t="shared" si="1"/>
        <v>4</v>
      </c>
      <c r="J13" s="114">
        <f t="shared" si="2"/>
        <v>0.04</v>
      </c>
      <c r="K13" s="114">
        <f t="shared" si="3"/>
        <v>4</v>
      </c>
      <c r="L13" s="114">
        <f t="shared" si="4"/>
        <v>0.04</v>
      </c>
      <c r="M13" s="135">
        <f>'[3]TechHeat-RES-SD'!$G$182</f>
        <v>22</v>
      </c>
      <c r="N13" s="136">
        <v>31.54</v>
      </c>
      <c r="O13">
        <v>1</v>
      </c>
      <c r="R13" s="142"/>
      <c r="S13" t="s">
        <v>128</v>
      </c>
      <c r="T13" s="142"/>
      <c r="U13" s="142" t="s">
        <v>117</v>
      </c>
      <c r="V13" s="142" t="s">
        <v>118</v>
      </c>
      <c r="W13" s="142"/>
      <c r="X13" s="142"/>
      <c r="Y13" s="142" t="s">
        <v>119</v>
      </c>
    </row>
    <row r="14" spans="3:25">
      <c r="C14" t="s">
        <v>130</v>
      </c>
      <c r="D14" t="s">
        <v>131</v>
      </c>
      <c r="E14" t="s">
        <v>116</v>
      </c>
      <c r="F14">
        <v>2021</v>
      </c>
      <c r="G14" s="129">
        <v>0.5</v>
      </c>
      <c r="H14" s="130">
        <f>'[3]TechHeat-RES-SD'!$O$84</f>
        <v>3.22091809257061</v>
      </c>
      <c r="I14" s="114">
        <f t="shared" si="1"/>
        <v>4</v>
      </c>
      <c r="J14" s="114">
        <f t="shared" si="2"/>
        <v>0.04</v>
      </c>
      <c r="K14" s="114">
        <f t="shared" si="3"/>
        <v>4</v>
      </c>
      <c r="L14" s="114">
        <f t="shared" si="4"/>
        <v>0.04</v>
      </c>
      <c r="M14" s="135">
        <f>'[3]TechHeat-RES-SD'!$G$182</f>
        <v>22</v>
      </c>
      <c r="N14" s="136">
        <v>31.54</v>
      </c>
      <c r="O14">
        <v>1</v>
      </c>
      <c r="R14" s="142"/>
      <c r="S14" t="s">
        <v>130</v>
      </c>
      <c r="T14" s="142"/>
      <c r="U14" s="142" t="s">
        <v>117</v>
      </c>
      <c r="V14" s="142" t="s">
        <v>118</v>
      </c>
      <c r="W14" s="142"/>
      <c r="X14" s="142"/>
      <c r="Y14" s="142" t="s">
        <v>119</v>
      </c>
    </row>
    <row r="15" spans="3:29">
      <c r="C15" t="s">
        <v>132</v>
      </c>
      <c r="D15" t="s">
        <v>133</v>
      </c>
      <c r="E15" t="s">
        <v>116</v>
      </c>
      <c r="F15">
        <v>2021</v>
      </c>
      <c r="G15" s="129">
        <v>0.5</v>
      </c>
      <c r="H15" s="130">
        <f>'[3]TechHeat-RES-SD'!$O$85</f>
        <v>0.492984723712866</v>
      </c>
      <c r="I15" s="114">
        <f t="shared" si="1"/>
        <v>4</v>
      </c>
      <c r="J15" s="114">
        <f t="shared" si="2"/>
        <v>0.04</v>
      </c>
      <c r="K15" s="114">
        <f t="shared" si="3"/>
        <v>4</v>
      </c>
      <c r="L15" s="114">
        <f t="shared" si="4"/>
        <v>0.04</v>
      </c>
      <c r="M15" s="135">
        <f>'[3]TechHeat-RES-SD'!$G$182</f>
        <v>22</v>
      </c>
      <c r="N15" s="136">
        <v>31.54</v>
      </c>
      <c r="O15">
        <v>1</v>
      </c>
      <c r="R15" s="142"/>
      <c r="S15" t="s">
        <v>132</v>
      </c>
      <c r="T15" s="142"/>
      <c r="U15" s="142" t="s">
        <v>117</v>
      </c>
      <c r="V15" s="142" t="s">
        <v>118</v>
      </c>
      <c r="W15" s="142"/>
      <c r="X15" s="142"/>
      <c r="Y15" s="142" t="s">
        <v>119</v>
      </c>
      <c r="AC15" s="129">
        <v>0.6</v>
      </c>
    </row>
    <row r="16" spans="3:29">
      <c r="C16" s="131" t="s">
        <v>134</v>
      </c>
      <c r="D16" s="131" t="s">
        <v>127</v>
      </c>
      <c r="E16" t="s">
        <v>116</v>
      </c>
      <c r="F16">
        <v>2021</v>
      </c>
      <c r="G16" s="132">
        <v>0.75</v>
      </c>
      <c r="H16" s="130">
        <f>'[3]TechHeat-RES-SD'!$O$86</f>
        <v>1.48306230467925</v>
      </c>
      <c r="I16" s="114">
        <f t="shared" si="1"/>
        <v>4</v>
      </c>
      <c r="J16" s="114">
        <f t="shared" si="2"/>
        <v>0.04</v>
      </c>
      <c r="K16" s="114">
        <f t="shared" si="3"/>
        <v>4</v>
      </c>
      <c r="L16" s="114">
        <f t="shared" si="4"/>
        <v>0.04</v>
      </c>
      <c r="M16" s="135">
        <f>'[3]TechHeat-RES-SD'!$G$182</f>
        <v>22</v>
      </c>
      <c r="N16" s="136">
        <v>31.54</v>
      </c>
      <c r="O16" s="137">
        <f>'[4]TechHeat-RES-SD'!$G$157</f>
        <v>0.609756097560976</v>
      </c>
      <c r="R16" s="142"/>
      <c r="S16" s="131" t="s">
        <v>134</v>
      </c>
      <c r="T16" s="142"/>
      <c r="U16" s="142" t="s">
        <v>117</v>
      </c>
      <c r="V16" s="142" t="s">
        <v>118</v>
      </c>
      <c r="W16" s="142"/>
      <c r="X16" s="142"/>
      <c r="Y16" s="142" t="s">
        <v>119</v>
      </c>
      <c r="AC16" s="129">
        <v>0.78</v>
      </c>
    </row>
    <row r="17" spans="4:29">
      <c r="D17" s="131" t="s">
        <v>133</v>
      </c>
      <c r="G17" s="132"/>
      <c r="H17" s="130"/>
      <c r="I17" s="114"/>
      <c r="J17" s="114"/>
      <c r="K17" s="114"/>
      <c r="L17" s="114"/>
      <c r="M17" s="135"/>
      <c r="N17" s="136"/>
      <c r="O17" s="130"/>
      <c r="R17" s="142"/>
      <c r="S17" t="s">
        <v>42</v>
      </c>
      <c r="T17" s="142"/>
      <c r="U17" s="142"/>
      <c r="V17" s="142"/>
      <c r="W17" s="142"/>
      <c r="X17" s="142"/>
      <c r="Y17" s="142"/>
      <c r="AC17" s="129">
        <v>0.85</v>
      </c>
    </row>
    <row r="18" spans="3:29">
      <c r="C18" s="131" t="s">
        <v>135</v>
      </c>
      <c r="D18" s="131" t="s">
        <v>115</v>
      </c>
      <c r="E18" t="s">
        <v>116</v>
      </c>
      <c r="F18">
        <v>2021</v>
      </c>
      <c r="G18" s="132">
        <v>0.675</v>
      </c>
      <c r="H18" s="130">
        <f>'[3]TechHeat-RES-SD'!$O$88</f>
        <v>1.55666827698973</v>
      </c>
      <c r="I18" s="114">
        <v>4</v>
      </c>
      <c r="J18" s="114">
        <v>0.04</v>
      </c>
      <c r="K18" s="114">
        <f t="shared" ref="K18:K42" si="5">I18</f>
        <v>4</v>
      </c>
      <c r="L18" s="114">
        <f t="shared" ref="L18:L42" si="6">J18</f>
        <v>0.04</v>
      </c>
      <c r="M18" s="135">
        <f>'[3]TechHeat-RES-SD'!$G$182</f>
        <v>22</v>
      </c>
      <c r="N18" s="136">
        <v>31.54</v>
      </c>
      <c r="O18" s="137">
        <f>'[4]TechHeat-RES-SD'!$G$159</f>
        <v>0.238095238095238</v>
      </c>
      <c r="R18" s="142"/>
      <c r="S18" s="131" t="s">
        <v>135</v>
      </c>
      <c r="T18" s="142"/>
      <c r="U18" s="142" t="s">
        <v>117</v>
      </c>
      <c r="V18" s="142" t="s">
        <v>118</v>
      </c>
      <c r="W18" s="142"/>
      <c r="X18" s="142"/>
      <c r="Y18" s="142" t="s">
        <v>119</v>
      </c>
      <c r="AC18" s="129">
        <v>0.62</v>
      </c>
    </row>
    <row r="19" spans="4:29">
      <c r="D19" s="131" t="s">
        <v>133</v>
      </c>
      <c r="G19" s="132"/>
      <c r="H19" s="130"/>
      <c r="I19" s="114"/>
      <c r="J19" s="114"/>
      <c r="K19" s="114"/>
      <c r="L19" s="114"/>
      <c r="M19" s="135"/>
      <c r="N19" s="136"/>
      <c r="O19" s="130"/>
      <c r="R19" s="142"/>
      <c r="S19" t="s">
        <v>42</v>
      </c>
      <c r="T19" s="142"/>
      <c r="U19" s="142"/>
      <c r="V19" s="142"/>
      <c r="W19" s="142"/>
      <c r="X19" s="142"/>
      <c r="Y19" s="142"/>
      <c r="AC19" s="129">
        <v>0.8</v>
      </c>
    </row>
    <row r="20" spans="3:29">
      <c r="C20" s="131" t="s">
        <v>136</v>
      </c>
      <c r="D20" s="131" t="s">
        <v>127</v>
      </c>
      <c r="E20" t="s">
        <v>116</v>
      </c>
      <c r="F20">
        <v>2021</v>
      </c>
      <c r="G20" s="132">
        <v>0.9</v>
      </c>
      <c r="H20" s="130">
        <f>'[3]TechHeat-RES-SD'!$O$90</f>
        <v>2.69159440130474</v>
      </c>
      <c r="I20" s="114">
        <f>I18</f>
        <v>4</v>
      </c>
      <c r="J20" s="114">
        <f t="shared" ref="J20:L24" si="7">J18</f>
        <v>0.04</v>
      </c>
      <c r="K20" s="114">
        <f t="shared" si="7"/>
        <v>4</v>
      </c>
      <c r="L20" s="114">
        <f t="shared" si="7"/>
        <v>0.04</v>
      </c>
      <c r="M20" s="135">
        <f>'[3]TechHeat-RES-SD'!$G$182</f>
        <v>22</v>
      </c>
      <c r="N20" s="136">
        <v>31.54</v>
      </c>
      <c r="O20" s="137">
        <f>'[4]TechHeat-RES-SD'!$G$161</f>
        <v>0.320512820512821</v>
      </c>
      <c r="R20" s="142"/>
      <c r="S20" s="131" t="s">
        <v>136</v>
      </c>
      <c r="T20" s="142"/>
      <c r="U20" s="142" t="s">
        <v>117</v>
      </c>
      <c r="V20" s="142" t="s">
        <v>118</v>
      </c>
      <c r="W20" s="142"/>
      <c r="X20" s="142"/>
      <c r="Y20" s="142" t="s">
        <v>119</v>
      </c>
      <c r="AC20" s="129">
        <v>0.9</v>
      </c>
    </row>
    <row r="21" spans="4:29">
      <c r="D21" s="131" t="s">
        <v>123</v>
      </c>
      <c r="G21" s="132"/>
      <c r="H21" s="130"/>
      <c r="I21" s="114"/>
      <c r="J21" s="114"/>
      <c r="K21" s="114"/>
      <c r="L21" s="114"/>
      <c r="M21" s="135"/>
      <c r="N21" s="136"/>
      <c r="O21" s="130"/>
      <c r="R21" s="142"/>
      <c r="S21" t="s">
        <v>42</v>
      </c>
      <c r="T21" s="142"/>
      <c r="U21" s="142"/>
      <c r="V21" s="142"/>
      <c r="W21" s="142"/>
      <c r="X21" s="142"/>
      <c r="Y21" s="142"/>
      <c r="AC21" s="129">
        <v>1</v>
      </c>
    </row>
    <row r="22" spans="3:29">
      <c r="C22" s="131" t="s">
        <v>137</v>
      </c>
      <c r="D22" s="131" t="s">
        <v>127</v>
      </c>
      <c r="E22" t="s">
        <v>116</v>
      </c>
      <c r="F22">
        <v>2021</v>
      </c>
      <c r="G22" s="132">
        <v>0.89</v>
      </c>
      <c r="H22" s="130">
        <f>'[3]TechHeat-RES-SD'!$O$92</f>
        <v>2.05170706747293</v>
      </c>
      <c r="I22" s="114">
        <f>I20</f>
        <v>4</v>
      </c>
      <c r="J22" s="114">
        <f t="shared" si="7"/>
        <v>0.04</v>
      </c>
      <c r="K22" s="114">
        <f t="shared" si="7"/>
        <v>4</v>
      </c>
      <c r="L22" s="114">
        <f t="shared" si="7"/>
        <v>0.04</v>
      </c>
      <c r="M22" s="135">
        <f>'[3]TechHeat-RES-SD'!$G$182</f>
        <v>22</v>
      </c>
      <c r="N22" s="136">
        <v>31.54</v>
      </c>
      <c r="O22" s="137">
        <f>'[4]TechHeat-RES-SD'!$G$163</f>
        <v>0.833333333333333</v>
      </c>
      <c r="R22" s="142"/>
      <c r="S22" s="131" t="s">
        <v>137</v>
      </c>
      <c r="T22" s="142"/>
      <c r="U22" s="142" t="s">
        <v>117</v>
      </c>
      <c r="V22" s="142" t="s">
        <v>118</v>
      </c>
      <c r="W22" s="142"/>
      <c r="X22" s="142"/>
      <c r="Y22" s="142" t="s">
        <v>119</v>
      </c>
      <c r="AC22" s="129">
        <v>1.9</v>
      </c>
    </row>
    <row r="23" spans="4:29">
      <c r="D23" s="131" t="s">
        <v>115</v>
      </c>
      <c r="K23" s="114"/>
      <c r="L23" s="114"/>
      <c r="O23" s="138"/>
      <c r="R23" s="142"/>
      <c r="S23" t="s">
        <v>42</v>
      </c>
      <c r="T23" s="142"/>
      <c r="U23" s="142"/>
      <c r="V23" s="142"/>
      <c r="W23" s="142"/>
      <c r="X23" s="142"/>
      <c r="Y23" s="142"/>
      <c r="AC23" s="129">
        <v>0.5</v>
      </c>
    </row>
    <row r="24" spans="3:29">
      <c r="C24" t="s">
        <v>138</v>
      </c>
      <c r="D24" t="s">
        <v>115</v>
      </c>
      <c r="E24" t="s">
        <v>139</v>
      </c>
      <c r="F24">
        <v>2021</v>
      </c>
      <c r="G24" s="129">
        <v>0.6</v>
      </c>
      <c r="H24" s="130">
        <f>'[3]TechHeat-RES-SA'!$O$76</f>
        <v>1.07589579145215</v>
      </c>
      <c r="I24" s="114">
        <f>I22</f>
        <v>4</v>
      </c>
      <c r="J24" s="114">
        <f t="shared" si="7"/>
        <v>0.04</v>
      </c>
      <c r="K24" s="114">
        <f t="shared" si="7"/>
        <v>4</v>
      </c>
      <c r="L24" s="114">
        <f t="shared" si="7"/>
        <v>0.04</v>
      </c>
      <c r="M24" s="139">
        <v>22</v>
      </c>
      <c r="N24">
        <v>31.54</v>
      </c>
      <c r="O24">
        <v>1</v>
      </c>
      <c r="R24" s="142"/>
      <c r="S24" t="s">
        <v>138</v>
      </c>
      <c r="T24" s="142"/>
      <c r="U24" s="142" t="s">
        <v>117</v>
      </c>
      <c r="V24" s="142" t="s">
        <v>118</v>
      </c>
      <c r="W24" s="142"/>
      <c r="X24" s="142"/>
      <c r="Y24" s="142" t="s">
        <v>119</v>
      </c>
      <c r="AC24" s="129">
        <v>0.5</v>
      </c>
    </row>
    <row r="25" spans="3:29">
      <c r="C25" t="s">
        <v>140</v>
      </c>
      <c r="D25" t="s">
        <v>115</v>
      </c>
      <c r="E25" t="s">
        <v>139</v>
      </c>
      <c r="F25">
        <v>2021</v>
      </c>
      <c r="G25" s="129">
        <v>0.78</v>
      </c>
      <c r="H25" s="130">
        <f>'[3]TechHeat-RES-SA'!$O$77</f>
        <v>1.07589579145215</v>
      </c>
      <c r="I25" s="114">
        <f>I24</f>
        <v>4</v>
      </c>
      <c r="J25" s="114">
        <f t="shared" ref="J25:L25" si="8">J24</f>
        <v>0.04</v>
      </c>
      <c r="K25" s="114">
        <f t="shared" si="8"/>
        <v>4</v>
      </c>
      <c r="L25" s="114">
        <f t="shared" si="8"/>
        <v>0.04</v>
      </c>
      <c r="M25" s="139">
        <v>22</v>
      </c>
      <c r="N25">
        <v>31.54</v>
      </c>
      <c r="O25">
        <v>1</v>
      </c>
      <c r="R25" s="142"/>
      <c r="S25" t="s">
        <v>140</v>
      </c>
      <c r="T25" s="142"/>
      <c r="U25" s="142" t="s">
        <v>117</v>
      </c>
      <c r="V25" s="142" t="s">
        <v>118</v>
      </c>
      <c r="W25" s="142"/>
      <c r="X25" s="142"/>
      <c r="Y25" s="142" t="s">
        <v>119</v>
      </c>
      <c r="AC25" s="132">
        <v>0.75</v>
      </c>
    </row>
    <row r="26" spans="3:29">
      <c r="C26" t="s">
        <v>141</v>
      </c>
      <c r="D26" t="s">
        <v>115</v>
      </c>
      <c r="E26" t="s">
        <v>139</v>
      </c>
      <c r="F26">
        <v>2021</v>
      </c>
      <c r="G26" s="129">
        <v>0.85</v>
      </c>
      <c r="H26" s="130">
        <f>'[3]TechHeat-RES-SA'!$O$78</f>
        <v>1.07589579145215</v>
      </c>
      <c r="I26" s="114">
        <f t="shared" ref="I26:I34" si="9">I25</f>
        <v>4</v>
      </c>
      <c r="J26" s="114">
        <f t="shared" ref="J26:J34" si="10">J25</f>
        <v>0.04</v>
      </c>
      <c r="K26" s="114">
        <f t="shared" ref="K26:K34" si="11">K25</f>
        <v>4</v>
      </c>
      <c r="L26" s="114">
        <f t="shared" ref="L26:L34" si="12">L25</f>
        <v>0.04</v>
      </c>
      <c r="M26" s="139">
        <v>22</v>
      </c>
      <c r="N26">
        <v>31.54</v>
      </c>
      <c r="O26">
        <v>1</v>
      </c>
      <c r="R26" s="142"/>
      <c r="S26" t="s">
        <v>141</v>
      </c>
      <c r="T26" s="142"/>
      <c r="U26" s="142" t="s">
        <v>117</v>
      </c>
      <c r="V26" s="142" t="s">
        <v>118</v>
      </c>
      <c r="W26" s="142"/>
      <c r="X26" s="142"/>
      <c r="Y26" s="142" t="s">
        <v>119</v>
      </c>
      <c r="AC26" s="132"/>
    </row>
    <row r="27" spans="3:29">
      <c r="C27" t="s">
        <v>142</v>
      </c>
      <c r="D27" t="s">
        <v>123</v>
      </c>
      <c r="E27" t="s">
        <v>139</v>
      </c>
      <c r="F27">
        <v>2021</v>
      </c>
      <c r="G27" s="129">
        <v>0.62</v>
      </c>
      <c r="H27" s="130">
        <f>'[3]TechHeat-RES-SA'!$O$79</f>
        <v>1.48009559556309</v>
      </c>
      <c r="I27" s="114">
        <f t="shared" si="9"/>
        <v>4</v>
      </c>
      <c r="J27" s="114">
        <f t="shared" si="10"/>
        <v>0.04</v>
      </c>
      <c r="K27" s="114">
        <f t="shared" si="11"/>
        <v>4</v>
      </c>
      <c r="L27" s="114">
        <f t="shared" si="12"/>
        <v>0.04</v>
      </c>
      <c r="M27" s="139">
        <v>22</v>
      </c>
      <c r="N27">
        <v>31.54</v>
      </c>
      <c r="O27">
        <v>1</v>
      </c>
      <c r="R27" s="142"/>
      <c r="S27" t="s">
        <v>142</v>
      </c>
      <c r="T27" s="142"/>
      <c r="U27" s="142" t="s">
        <v>117</v>
      </c>
      <c r="V27" s="142" t="s">
        <v>118</v>
      </c>
      <c r="W27" s="142"/>
      <c r="X27" s="142"/>
      <c r="Y27" s="142" t="s">
        <v>119</v>
      </c>
      <c r="AC27" s="132">
        <v>0.675</v>
      </c>
    </row>
    <row r="28" spans="3:29">
      <c r="C28" t="s">
        <v>143</v>
      </c>
      <c r="D28" t="s">
        <v>123</v>
      </c>
      <c r="E28" t="s">
        <v>139</v>
      </c>
      <c r="F28">
        <v>2021</v>
      </c>
      <c r="G28" s="129">
        <v>0.8</v>
      </c>
      <c r="H28" s="130">
        <f>'[3]TechHeat-RES-SA'!$O$80</f>
        <v>1.48009559556309</v>
      </c>
      <c r="I28" s="114">
        <f t="shared" si="9"/>
        <v>4</v>
      </c>
      <c r="J28" s="114">
        <f t="shared" si="10"/>
        <v>0.04</v>
      </c>
      <c r="K28" s="114">
        <f t="shared" si="11"/>
        <v>4</v>
      </c>
      <c r="L28" s="114">
        <f t="shared" si="12"/>
        <v>0.04</v>
      </c>
      <c r="M28" s="139">
        <v>22</v>
      </c>
      <c r="N28">
        <v>31.54</v>
      </c>
      <c r="O28">
        <v>1</v>
      </c>
      <c r="R28" s="142"/>
      <c r="S28" t="s">
        <v>143</v>
      </c>
      <c r="T28" s="142"/>
      <c r="U28" s="142" t="s">
        <v>117</v>
      </c>
      <c r="V28" s="142" t="s">
        <v>118</v>
      </c>
      <c r="W28" s="142"/>
      <c r="X28" s="142"/>
      <c r="Y28" s="142" t="s">
        <v>119</v>
      </c>
      <c r="AC28" s="132"/>
    </row>
    <row r="29" spans="3:29">
      <c r="C29" t="s">
        <v>144</v>
      </c>
      <c r="D29" t="s">
        <v>123</v>
      </c>
      <c r="E29" t="s">
        <v>139</v>
      </c>
      <c r="F29">
        <v>2021</v>
      </c>
      <c r="G29" s="129">
        <v>0.9</v>
      </c>
      <c r="H29" s="130">
        <f>'[3]TechHeat-RES-SA'!$O$81</f>
        <v>1.48009559556309</v>
      </c>
      <c r="I29" s="114">
        <f t="shared" si="9"/>
        <v>4</v>
      </c>
      <c r="J29" s="114">
        <f t="shared" si="10"/>
        <v>0.04</v>
      </c>
      <c r="K29" s="114">
        <f t="shared" si="11"/>
        <v>4</v>
      </c>
      <c r="L29" s="114">
        <f t="shared" si="12"/>
        <v>0.04</v>
      </c>
      <c r="M29" s="139">
        <v>22</v>
      </c>
      <c r="N29">
        <v>31.54</v>
      </c>
      <c r="O29">
        <v>1</v>
      </c>
      <c r="R29" s="142"/>
      <c r="S29" t="s">
        <v>144</v>
      </c>
      <c r="T29" s="142"/>
      <c r="U29" s="142" t="s">
        <v>117</v>
      </c>
      <c r="V29" s="142" t="s">
        <v>118</v>
      </c>
      <c r="W29" s="142"/>
      <c r="X29" s="142"/>
      <c r="Y29" s="142" t="s">
        <v>119</v>
      </c>
      <c r="AC29" s="132">
        <v>0.9</v>
      </c>
    </row>
    <row r="30" spans="3:29">
      <c r="C30" t="s">
        <v>145</v>
      </c>
      <c r="D30" t="s">
        <v>127</v>
      </c>
      <c r="E30" t="s">
        <v>139</v>
      </c>
      <c r="F30">
        <v>2021</v>
      </c>
      <c r="G30" s="129">
        <v>1</v>
      </c>
      <c r="H30" s="130">
        <f>'[3]TechHeat-RES-SA'!$O$82</f>
        <v>1.15846759587079</v>
      </c>
      <c r="I30" s="114">
        <f t="shared" si="9"/>
        <v>4</v>
      </c>
      <c r="J30" s="114">
        <f t="shared" si="10"/>
        <v>0.04</v>
      </c>
      <c r="K30" s="114">
        <f t="shared" si="11"/>
        <v>4</v>
      </c>
      <c r="L30" s="114">
        <f t="shared" si="12"/>
        <v>0.04</v>
      </c>
      <c r="M30" s="139">
        <v>22</v>
      </c>
      <c r="N30">
        <v>31.54</v>
      </c>
      <c r="O30">
        <v>1</v>
      </c>
      <c r="R30" s="142"/>
      <c r="S30" t="s">
        <v>145</v>
      </c>
      <c r="T30" s="142"/>
      <c r="U30" s="142" t="s">
        <v>117</v>
      </c>
      <c r="V30" s="142" t="s">
        <v>118</v>
      </c>
      <c r="W30" s="142"/>
      <c r="X30" s="142"/>
      <c r="Y30" s="142" t="s">
        <v>119</v>
      </c>
      <c r="AC30" s="132"/>
    </row>
    <row r="31" spans="3:29">
      <c r="C31" t="s">
        <v>146</v>
      </c>
      <c r="D31" t="s">
        <v>129</v>
      </c>
      <c r="E31" t="s">
        <v>139</v>
      </c>
      <c r="F31">
        <v>2021</v>
      </c>
      <c r="G31" s="129">
        <v>1.9</v>
      </c>
      <c r="H31" s="130">
        <f>'[3]TechHeat-RES-SA'!$O$83</f>
        <v>0.579233797935395</v>
      </c>
      <c r="I31" s="114">
        <f t="shared" si="9"/>
        <v>4</v>
      </c>
      <c r="J31" s="114">
        <f t="shared" si="10"/>
        <v>0.04</v>
      </c>
      <c r="K31" s="114">
        <f t="shared" si="11"/>
        <v>4</v>
      </c>
      <c r="L31" s="114">
        <f t="shared" si="12"/>
        <v>0.04</v>
      </c>
      <c r="M31" s="139">
        <v>22</v>
      </c>
      <c r="N31">
        <v>31.54</v>
      </c>
      <c r="O31">
        <v>1</v>
      </c>
      <c r="R31" s="142"/>
      <c r="S31" t="s">
        <v>146</v>
      </c>
      <c r="T31" s="142"/>
      <c r="U31" s="142" t="s">
        <v>117</v>
      </c>
      <c r="V31" s="142" t="s">
        <v>118</v>
      </c>
      <c r="W31" s="142"/>
      <c r="X31" s="142"/>
      <c r="Y31" s="142" t="s">
        <v>119</v>
      </c>
      <c r="AC31" s="132">
        <v>0.89</v>
      </c>
    </row>
    <row r="32" spans="3:25">
      <c r="C32" t="s">
        <v>147</v>
      </c>
      <c r="D32" t="s">
        <v>131</v>
      </c>
      <c r="E32" t="s">
        <v>139</v>
      </c>
      <c r="F32">
        <v>2021</v>
      </c>
      <c r="G32" s="129">
        <v>0.5</v>
      </c>
      <c r="H32" s="130">
        <f>'[3]TechHeat-RES-SA'!$O$84</f>
        <v>1.60815666952592</v>
      </c>
      <c r="I32" s="114">
        <f t="shared" si="9"/>
        <v>4</v>
      </c>
      <c r="J32" s="114">
        <f t="shared" si="10"/>
        <v>0.04</v>
      </c>
      <c r="K32" s="114">
        <f t="shared" si="11"/>
        <v>4</v>
      </c>
      <c r="L32" s="114">
        <f t="shared" si="12"/>
        <v>0.04</v>
      </c>
      <c r="M32" s="139">
        <v>22</v>
      </c>
      <c r="N32">
        <v>31.54</v>
      </c>
      <c r="O32">
        <v>1</v>
      </c>
      <c r="R32" s="142"/>
      <c r="S32" t="s">
        <v>147</v>
      </c>
      <c r="T32" s="142"/>
      <c r="U32" s="142" t="s">
        <v>117</v>
      </c>
      <c r="V32" s="142" t="s">
        <v>118</v>
      </c>
      <c r="W32" s="142"/>
      <c r="X32" s="142"/>
      <c r="Y32" s="142" t="s">
        <v>119</v>
      </c>
    </row>
    <row r="33" spans="3:29">
      <c r="C33" t="s">
        <v>148</v>
      </c>
      <c r="D33" t="s">
        <v>133</v>
      </c>
      <c r="E33" t="s">
        <v>139</v>
      </c>
      <c r="F33">
        <v>2021</v>
      </c>
      <c r="G33" s="129">
        <v>0.5</v>
      </c>
      <c r="H33" s="130">
        <f>'[3]TechHeat-RES-SA'!$O$85</f>
        <v>0.0628248288539579</v>
      </c>
      <c r="I33" s="114">
        <f t="shared" si="9"/>
        <v>4</v>
      </c>
      <c r="J33" s="114">
        <f t="shared" si="10"/>
        <v>0.04</v>
      </c>
      <c r="K33" s="114">
        <f t="shared" si="11"/>
        <v>4</v>
      </c>
      <c r="L33" s="114">
        <f t="shared" si="12"/>
        <v>0.04</v>
      </c>
      <c r="M33" s="139">
        <v>22</v>
      </c>
      <c r="N33">
        <v>31.54</v>
      </c>
      <c r="O33">
        <v>1</v>
      </c>
      <c r="R33" s="142"/>
      <c r="S33" t="s">
        <v>148</v>
      </c>
      <c r="T33" s="142"/>
      <c r="U33" s="142" t="s">
        <v>117</v>
      </c>
      <c r="V33" s="142" t="s">
        <v>118</v>
      </c>
      <c r="W33" s="142"/>
      <c r="X33" s="142"/>
      <c r="Y33" s="142" t="s">
        <v>119</v>
      </c>
      <c r="AC33" s="129">
        <v>0.6</v>
      </c>
    </row>
    <row r="34" spans="3:29">
      <c r="C34" s="131" t="s">
        <v>149</v>
      </c>
      <c r="D34" s="131" t="s">
        <v>127</v>
      </c>
      <c r="E34" t="s">
        <v>139</v>
      </c>
      <c r="F34">
        <v>2021</v>
      </c>
      <c r="G34" s="129">
        <v>0.75</v>
      </c>
      <c r="H34" s="130">
        <f>'[3]TechHeat-RES-SA'!$O$86</f>
        <v>0.610646212362374</v>
      </c>
      <c r="I34" s="114">
        <f t="shared" si="9"/>
        <v>4</v>
      </c>
      <c r="J34" s="114">
        <f t="shared" si="10"/>
        <v>0.04</v>
      </c>
      <c r="K34" s="114">
        <f t="shared" si="11"/>
        <v>4</v>
      </c>
      <c r="L34" s="114">
        <f t="shared" si="12"/>
        <v>0.04</v>
      </c>
      <c r="M34" s="139">
        <v>22</v>
      </c>
      <c r="N34">
        <v>31.54</v>
      </c>
      <c r="O34">
        <v>0.609756097560976</v>
      </c>
      <c r="R34" s="142"/>
      <c r="S34" s="131" t="s">
        <v>149</v>
      </c>
      <c r="T34" s="142"/>
      <c r="U34" s="142" t="s">
        <v>117</v>
      </c>
      <c r="V34" s="142" t="s">
        <v>118</v>
      </c>
      <c r="W34" s="142"/>
      <c r="X34" s="142"/>
      <c r="Y34" s="142" t="s">
        <v>119</v>
      </c>
      <c r="AC34" s="129">
        <v>0.78</v>
      </c>
    </row>
    <row r="35" spans="4:29">
      <c r="D35" s="131" t="s">
        <v>133</v>
      </c>
      <c r="G35" s="129"/>
      <c r="H35" s="130"/>
      <c r="K35" s="114"/>
      <c r="L35" s="114"/>
      <c r="M35" s="139"/>
      <c r="R35" s="142"/>
      <c r="S35" t="s">
        <v>42</v>
      </c>
      <c r="T35" s="142"/>
      <c r="U35" s="142"/>
      <c r="V35" s="142"/>
      <c r="W35" s="142"/>
      <c r="X35" s="142"/>
      <c r="Y35" s="142"/>
      <c r="AC35" s="129">
        <v>0.85</v>
      </c>
    </row>
    <row r="36" spans="3:29">
      <c r="C36" s="131" t="s">
        <v>150</v>
      </c>
      <c r="D36" s="131" t="s">
        <v>115</v>
      </c>
      <c r="E36" t="s">
        <v>139</v>
      </c>
      <c r="F36">
        <v>2021</v>
      </c>
      <c r="G36" s="129">
        <v>0.675</v>
      </c>
      <c r="H36" s="130">
        <f>'[3]TechHeat-RES-SA'!$O$88</f>
        <v>0.822628050802604</v>
      </c>
      <c r="I36" s="114">
        <v>4</v>
      </c>
      <c r="J36" s="114">
        <v>0.04</v>
      </c>
      <c r="K36" s="114">
        <f t="shared" ref="K36" si="13">I36</f>
        <v>4</v>
      </c>
      <c r="L36" s="114">
        <f t="shared" ref="L36" si="14">J36</f>
        <v>0.04</v>
      </c>
      <c r="M36" s="139">
        <v>22</v>
      </c>
      <c r="N36">
        <v>31.54</v>
      </c>
      <c r="O36">
        <v>0.238095238095238</v>
      </c>
      <c r="R36" s="142"/>
      <c r="S36" s="131" t="s">
        <v>150</v>
      </c>
      <c r="T36" s="142"/>
      <c r="U36" s="142" t="s">
        <v>117</v>
      </c>
      <c r="V36" s="142" t="s">
        <v>118</v>
      </c>
      <c r="W36" s="142"/>
      <c r="X36" s="142"/>
      <c r="Y36" s="142" t="s">
        <v>119</v>
      </c>
      <c r="AC36" s="129">
        <v>0.62</v>
      </c>
    </row>
    <row r="37" spans="4:29">
      <c r="D37" s="131" t="s">
        <v>133</v>
      </c>
      <c r="G37" s="129"/>
      <c r="H37" s="130"/>
      <c r="I37" s="114"/>
      <c r="J37" s="114"/>
      <c r="K37" s="114"/>
      <c r="L37" s="114"/>
      <c r="M37" s="139"/>
      <c r="R37" s="142"/>
      <c r="S37" t="s">
        <v>42</v>
      </c>
      <c r="T37" s="142"/>
      <c r="U37" s="142"/>
      <c r="V37" s="142"/>
      <c r="W37" s="142"/>
      <c r="X37" s="142"/>
      <c r="Y37" s="142"/>
      <c r="AC37" s="129">
        <v>0.8</v>
      </c>
    </row>
    <row r="38" spans="3:29">
      <c r="C38" s="131" t="s">
        <v>151</v>
      </c>
      <c r="D38" s="131" t="s">
        <v>127</v>
      </c>
      <c r="E38" t="s">
        <v>139</v>
      </c>
      <c r="F38">
        <v>2021</v>
      </c>
      <c r="G38" s="129">
        <v>0.9</v>
      </c>
      <c r="H38" s="130">
        <f>'[3]TechHeat-RES-SA'!$O$90</f>
        <v>1.39968859564001</v>
      </c>
      <c r="I38" s="114">
        <f>I36</f>
        <v>4</v>
      </c>
      <c r="J38" s="114">
        <f t="shared" ref="J38:L38" si="15">J36</f>
        <v>0.04</v>
      </c>
      <c r="K38" s="114">
        <f t="shared" si="15"/>
        <v>4</v>
      </c>
      <c r="L38" s="114">
        <f t="shared" si="15"/>
        <v>0.04</v>
      </c>
      <c r="M38" s="139">
        <v>22</v>
      </c>
      <c r="N38">
        <v>31.54</v>
      </c>
      <c r="O38">
        <v>0.320512820512821</v>
      </c>
      <c r="R38" s="142"/>
      <c r="S38" s="131" t="s">
        <v>151</v>
      </c>
      <c r="T38" s="142"/>
      <c r="U38" s="142" t="s">
        <v>117</v>
      </c>
      <c r="V38" s="142" t="s">
        <v>118</v>
      </c>
      <c r="W38" s="142"/>
      <c r="X38" s="142"/>
      <c r="Y38" s="142" t="s">
        <v>119</v>
      </c>
      <c r="AC38" s="129">
        <v>0.9</v>
      </c>
    </row>
    <row r="39" spans="4:29">
      <c r="D39" s="131" t="s">
        <v>123</v>
      </c>
      <c r="G39" s="129"/>
      <c r="H39" s="130"/>
      <c r="I39" s="114"/>
      <c r="J39" s="114"/>
      <c r="K39" s="114"/>
      <c r="L39" s="114"/>
      <c r="M39" s="139"/>
      <c r="R39" s="142"/>
      <c r="S39" t="s">
        <v>42</v>
      </c>
      <c r="T39" s="142"/>
      <c r="U39" s="142"/>
      <c r="V39" s="142"/>
      <c r="W39" s="142"/>
      <c r="X39" s="142"/>
      <c r="Y39" s="142"/>
      <c r="AC39" s="129">
        <v>1</v>
      </c>
    </row>
    <row r="40" spans="3:29">
      <c r="C40" s="131" t="s">
        <v>152</v>
      </c>
      <c r="D40" s="131" t="s">
        <v>127</v>
      </c>
      <c r="E40" t="s">
        <v>139</v>
      </c>
      <c r="F40">
        <v>2021</v>
      </c>
      <c r="G40" s="129">
        <v>0.89</v>
      </c>
      <c r="H40" s="130">
        <f>'[3]TechHeat-RES-SA'!$O$92</f>
        <v>1.09653874255681</v>
      </c>
      <c r="I40" s="114">
        <f>I38</f>
        <v>4</v>
      </c>
      <c r="J40" s="114">
        <f t="shared" ref="J40:L40" si="16">J38</f>
        <v>0.04</v>
      </c>
      <c r="K40" s="114">
        <f t="shared" si="16"/>
        <v>4</v>
      </c>
      <c r="L40" s="114">
        <f t="shared" si="16"/>
        <v>0.04</v>
      </c>
      <c r="M40" s="139">
        <v>22</v>
      </c>
      <c r="N40">
        <v>31.54</v>
      </c>
      <c r="O40">
        <v>0.833333333333333</v>
      </c>
      <c r="R40" s="142"/>
      <c r="S40" s="131" t="s">
        <v>152</v>
      </c>
      <c r="T40" s="142"/>
      <c r="U40" s="142" t="s">
        <v>117</v>
      </c>
      <c r="V40" s="142" t="s">
        <v>118</v>
      </c>
      <c r="W40" s="142"/>
      <c r="X40" s="142"/>
      <c r="Y40" s="142" t="s">
        <v>119</v>
      </c>
      <c r="AC40" s="129">
        <v>1.9</v>
      </c>
    </row>
    <row r="41" spans="4:29">
      <c r="D41" s="131" t="s">
        <v>115</v>
      </c>
      <c r="H41" s="130"/>
      <c r="K41" s="114"/>
      <c r="L41" s="114"/>
      <c r="M41" s="139"/>
      <c r="R41" s="142"/>
      <c r="S41" t="s">
        <v>42</v>
      </c>
      <c r="T41" s="142"/>
      <c r="U41" s="142"/>
      <c r="V41" s="142"/>
      <c r="W41" s="142"/>
      <c r="X41" s="142"/>
      <c r="Y41" s="142"/>
      <c r="AC41" s="129">
        <v>0.5</v>
      </c>
    </row>
    <row r="42" spans="3:29">
      <c r="C42" t="s">
        <v>153</v>
      </c>
      <c r="D42" t="s">
        <v>115</v>
      </c>
      <c r="E42" t="s">
        <v>154</v>
      </c>
      <c r="F42">
        <v>2021</v>
      </c>
      <c r="G42">
        <v>0.6</v>
      </c>
      <c r="H42" s="130">
        <f>'[3]TechHeat-RES-AP'!$O$76</f>
        <v>0.57346278208808</v>
      </c>
      <c r="I42" s="114">
        <v>4</v>
      </c>
      <c r="J42" s="114">
        <v>0.04</v>
      </c>
      <c r="K42" s="114">
        <f t="shared" si="5"/>
        <v>4</v>
      </c>
      <c r="L42" s="114">
        <f t="shared" si="6"/>
        <v>0.04</v>
      </c>
      <c r="M42" s="139">
        <v>22</v>
      </c>
      <c r="N42">
        <v>31.54</v>
      </c>
      <c r="O42">
        <v>1</v>
      </c>
      <c r="R42" s="142"/>
      <c r="S42" t="s">
        <v>153</v>
      </c>
      <c r="T42" s="142"/>
      <c r="U42" s="142" t="s">
        <v>117</v>
      </c>
      <c r="V42" s="142" t="s">
        <v>118</v>
      </c>
      <c r="W42" s="142"/>
      <c r="X42" s="142"/>
      <c r="Y42" s="142" t="s">
        <v>119</v>
      </c>
      <c r="AC42" s="129">
        <v>0.5</v>
      </c>
    </row>
    <row r="43" spans="3:29">
      <c r="C43" t="s">
        <v>155</v>
      </c>
      <c r="D43" t="s">
        <v>115</v>
      </c>
      <c r="E43" t="s">
        <v>154</v>
      </c>
      <c r="F43">
        <v>2021</v>
      </c>
      <c r="G43">
        <v>0.78</v>
      </c>
      <c r="H43" s="130">
        <f>'[3]TechHeat-RES-AP'!$O$77</f>
        <v>0.573462782088079</v>
      </c>
      <c r="I43" s="114">
        <f>I42</f>
        <v>4</v>
      </c>
      <c r="J43" s="114">
        <f t="shared" ref="J43:L43" si="17">J42</f>
        <v>0.04</v>
      </c>
      <c r="K43" s="114">
        <f t="shared" si="17"/>
        <v>4</v>
      </c>
      <c r="L43" s="114">
        <f t="shared" si="17"/>
        <v>0.04</v>
      </c>
      <c r="M43" s="139">
        <v>22</v>
      </c>
      <c r="N43">
        <v>31.54</v>
      </c>
      <c r="O43">
        <v>1</v>
      </c>
      <c r="R43" s="142"/>
      <c r="S43" t="s">
        <v>155</v>
      </c>
      <c r="T43" s="142"/>
      <c r="U43" s="142" t="s">
        <v>117</v>
      </c>
      <c r="V43" s="142" t="s">
        <v>118</v>
      </c>
      <c r="W43" s="142"/>
      <c r="X43" s="142"/>
      <c r="Y43" s="142" t="s">
        <v>119</v>
      </c>
      <c r="AC43" s="129">
        <v>0.75</v>
      </c>
    </row>
    <row r="44" spans="3:29">
      <c r="C44" t="s">
        <v>156</v>
      </c>
      <c r="D44" t="s">
        <v>115</v>
      </c>
      <c r="E44" t="s">
        <v>154</v>
      </c>
      <c r="F44">
        <v>2021</v>
      </c>
      <c r="G44">
        <v>0.85</v>
      </c>
      <c r="H44" s="130">
        <f>'[3]TechHeat-RES-AP'!$O$78</f>
        <v>0.573462782088079</v>
      </c>
      <c r="I44" s="114">
        <f t="shared" ref="I44:I70" si="18">I43</f>
        <v>4</v>
      </c>
      <c r="J44" s="114">
        <f t="shared" ref="J44:J70" si="19">J43</f>
        <v>0.04</v>
      </c>
      <c r="K44" s="114">
        <f t="shared" ref="K44:K70" si="20">K43</f>
        <v>4</v>
      </c>
      <c r="L44" s="114">
        <f t="shared" ref="L44:L70" si="21">L43</f>
        <v>0.04</v>
      </c>
      <c r="M44" s="139">
        <v>22</v>
      </c>
      <c r="N44">
        <v>31.54</v>
      </c>
      <c r="O44">
        <v>1</v>
      </c>
      <c r="R44" s="142"/>
      <c r="S44" t="s">
        <v>156</v>
      </c>
      <c r="T44" s="142"/>
      <c r="U44" s="142" t="s">
        <v>117</v>
      </c>
      <c r="V44" s="142" t="s">
        <v>118</v>
      </c>
      <c r="W44" s="142"/>
      <c r="X44" s="142"/>
      <c r="Y44" s="142" t="s">
        <v>119</v>
      </c>
      <c r="AC44" s="129"/>
    </row>
    <row r="45" spans="3:29">
      <c r="C45" t="s">
        <v>157</v>
      </c>
      <c r="D45" t="s">
        <v>123</v>
      </c>
      <c r="E45" t="s">
        <v>154</v>
      </c>
      <c r="F45">
        <v>2021</v>
      </c>
      <c r="G45">
        <v>0.62</v>
      </c>
      <c r="H45" s="130">
        <f>'[3]TechHeat-RES-AP'!$O$79</f>
        <v>0.945038616349249</v>
      </c>
      <c r="I45" s="114">
        <f t="shared" si="18"/>
        <v>4</v>
      </c>
      <c r="J45" s="114">
        <f t="shared" si="19"/>
        <v>0.04</v>
      </c>
      <c r="K45" s="114">
        <f t="shared" si="20"/>
        <v>4</v>
      </c>
      <c r="L45" s="114">
        <f t="shared" si="21"/>
        <v>0.04</v>
      </c>
      <c r="M45" s="139">
        <v>22</v>
      </c>
      <c r="N45">
        <v>31.54</v>
      </c>
      <c r="O45">
        <v>1</v>
      </c>
      <c r="R45" s="142"/>
      <c r="S45" t="s">
        <v>157</v>
      </c>
      <c r="T45" s="142"/>
      <c r="U45" s="142" t="s">
        <v>117</v>
      </c>
      <c r="V45" s="142" t="s">
        <v>118</v>
      </c>
      <c r="W45" s="142"/>
      <c r="X45" s="142"/>
      <c r="Y45" s="142" t="s">
        <v>119</v>
      </c>
      <c r="AC45" s="129">
        <v>0.675</v>
      </c>
    </row>
    <row r="46" spans="3:29">
      <c r="C46" t="s">
        <v>158</v>
      </c>
      <c r="D46" t="s">
        <v>123</v>
      </c>
      <c r="E46" t="s">
        <v>154</v>
      </c>
      <c r="F46">
        <v>2021</v>
      </c>
      <c r="G46">
        <v>0.8</v>
      </c>
      <c r="H46" s="130">
        <f>'[3]TechHeat-RES-AP'!$O$80</f>
        <v>0.945038616349249</v>
      </c>
      <c r="I46" s="114">
        <f t="shared" si="18"/>
        <v>4</v>
      </c>
      <c r="J46" s="114">
        <f t="shared" si="19"/>
        <v>0.04</v>
      </c>
      <c r="K46" s="114">
        <f t="shared" si="20"/>
        <v>4</v>
      </c>
      <c r="L46" s="114">
        <f t="shared" si="21"/>
        <v>0.04</v>
      </c>
      <c r="M46" s="139">
        <v>22</v>
      </c>
      <c r="N46">
        <v>31.54</v>
      </c>
      <c r="O46">
        <v>1</v>
      </c>
      <c r="R46" s="142"/>
      <c r="S46" t="s">
        <v>158</v>
      </c>
      <c r="T46" s="142"/>
      <c r="U46" s="142" t="s">
        <v>117</v>
      </c>
      <c r="V46" s="142" t="s">
        <v>118</v>
      </c>
      <c r="W46" s="142"/>
      <c r="X46" s="142"/>
      <c r="Y46" s="142" t="s">
        <v>119</v>
      </c>
      <c r="AC46" s="129"/>
    </row>
    <row r="47" spans="3:29">
      <c r="C47" t="s">
        <v>159</v>
      </c>
      <c r="D47" t="s">
        <v>123</v>
      </c>
      <c r="E47" t="s">
        <v>154</v>
      </c>
      <c r="F47">
        <v>2021</v>
      </c>
      <c r="G47">
        <v>0.9</v>
      </c>
      <c r="H47" s="130">
        <f>'[3]TechHeat-RES-AP'!$O$81</f>
        <v>0.945038616349249</v>
      </c>
      <c r="I47" s="114">
        <f t="shared" si="18"/>
        <v>4</v>
      </c>
      <c r="J47" s="114">
        <f t="shared" si="19"/>
        <v>0.04</v>
      </c>
      <c r="K47" s="114">
        <f t="shared" si="20"/>
        <v>4</v>
      </c>
      <c r="L47" s="114">
        <f t="shared" si="21"/>
        <v>0.04</v>
      </c>
      <c r="M47" s="139">
        <v>22</v>
      </c>
      <c r="N47">
        <v>31.54</v>
      </c>
      <c r="O47">
        <v>1</v>
      </c>
      <c r="R47" s="142"/>
      <c r="S47" t="s">
        <v>159</v>
      </c>
      <c r="T47" s="142"/>
      <c r="U47" s="142" t="s">
        <v>117</v>
      </c>
      <c r="V47" s="142" t="s">
        <v>118</v>
      </c>
      <c r="W47" s="142"/>
      <c r="X47" s="142"/>
      <c r="Y47" s="142" t="s">
        <v>119</v>
      </c>
      <c r="AC47" s="129">
        <v>0.9</v>
      </c>
    </row>
    <row r="48" spans="3:29">
      <c r="C48" t="s">
        <v>160</v>
      </c>
      <c r="D48" t="s">
        <v>127</v>
      </c>
      <c r="E48" t="s">
        <v>154</v>
      </c>
      <c r="F48">
        <v>2021</v>
      </c>
      <c r="G48">
        <v>1</v>
      </c>
      <c r="H48" s="130">
        <f>'[3]TechHeat-RES-AP'!$O$82</f>
        <v>0.715173008352386</v>
      </c>
      <c r="I48" s="114">
        <f t="shared" si="18"/>
        <v>4</v>
      </c>
      <c r="J48" s="114">
        <f t="shared" si="19"/>
        <v>0.04</v>
      </c>
      <c r="K48" s="114">
        <f t="shared" si="20"/>
        <v>4</v>
      </c>
      <c r="L48" s="114">
        <f t="shared" si="21"/>
        <v>0.04</v>
      </c>
      <c r="M48" s="139">
        <v>22</v>
      </c>
      <c r="N48">
        <v>31.54</v>
      </c>
      <c r="O48">
        <v>1</v>
      </c>
      <c r="R48" s="142"/>
      <c r="S48" t="s">
        <v>160</v>
      </c>
      <c r="T48" s="142"/>
      <c r="U48" s="142" t="s">
        <v>117</v>
      </c>
      <c r="V48" s="142" t="s">
        <v>118</v>
      </c>
      <c r="W48" s="142"/>
      <c r="X48" s="142"/>
      <c r="Y48" s="142" t="s">
        <v>119</v>
      </c>
      <c r="AC48" s="129"/>
    </row>
    <row r="49" spans="3:29">
      <c r="C49" t="s">
        <v>161</v>
      </c>
      <c r="D49" t="s">
        <v>129</v>
      </c>
      <c r="E49" t="s">
        <v>154</v>
      </c>
      <c r="F49">
        <v>2021</v>
      </c>
      <c r="G49">
        <v>1.9</v>
      </c>
      <c r="H49" s="130">
        <f>'[3]TechHeat-RES-AP'!$O$83</f>
        <v>0.357586504176193</v>
      </c>
      <c r="I49" s="114">
        <f t="shared" si="18"/>
        <v>4</v>
      </c>
      <c r="J49" s="114">
        <f t="shared" si="19"/>
        <v>0.04</v>
      </c>
      <c r="K49" s="114">
        <f t="shared" si="20"/>
        <v>4</v>
      </c>
      <c r="L49" s="114">
        <f t="shared" si="21"/>
        <v>0.04</v>
      </c>
      <c r="M49" s="139">
        <v>22</v>
      </c>
      <c r="N49">
        <v>31.54</v>
      </c>
      <c r="O49">
        <v>1</v>
      </c>
      <c r="R49" s="142"/>
      <c r="S49" t="s">
        <v>161</v>
      </c>
      <c r="T49" s="142"/>
      <c r="U49" s="142" t="s">
        <v>117</v>
      </c>
      <c r="V49" s="142" t="s">
        <v>118</v>
      </c>
      <c r="W49" s="142"/>
      <c r="X49" s="142"/>
      <c r="Y49" s="142" t="s">
        <v>119</v>
      </c>
      <c r="AC49" s="129">
        <v>0.89</v>
      </c>
    </row>
    <row r="50" spans="3:25">
      <c r="C50" t="s">
        <v>162</v>
      </c>
      <c r="D50" t="s">
        <v>131</v>
      </c>
      <c r="E50" t="s">
        <v>154</v>
      </c>
      <c r="F50">
        <v>2021</v>
      </c>
      <c r="G50">
        <v>0.5</v>
      </c>
      <c r="H50" s="130">
        <f>'[3]TechHeat-RES-AP'!$O$84</f>
        <v>1.09918336251243</v>
      </c>
      <c r="I50" s="114">
        <f t="shared" si="18"/>
        <v>4</v>
      </c>
      <c r="J50" s="114">
        <f t="shared" si="19"/>
        <v>0.04</v>
      </c>
      <c r="K50" s="114">
        <f t="shared" si="20"/>
        <v>4</v>
      </c>
      <c r="L50" s="114">
        <f t="shared" si="21"/>
        <v>0.04</v>
      </c>
      <c r="M50" s="139">
        <v>22</v>
      </c>
      <c r="N50">
        <v>31.54</v>
      </c>
      <c r="O50">
        <v>1</v>
      </c>
      <c r="R50" s="142"/>
      <c r="S50" t="s">
        <v>162</v>
      </c>
      <c r="T50" s="142"/>
      <c r="U50" s="142" t="s">
        <v>117</v>
      </c>
      <c r="V50" s="142" t="s">
        <v>118</v>
      </c>
      <c r="W50" s="142"/>
      <c r="X50" s="142"/>
      <c r="Y50" s="142" t="s">
        <v>119</v>
      </c>
    </row>
    <row r="51" spans="3:29">
      <c r="C51" t="s">
        <v>163</v>
      </c>
      <c r="D51" t="s">
        <v>133</v>
      </c>
      <c r="E51" t="s">
        <v>154</v>
      </c>
      <c r="F51">
        <v>2021</v>
      </c>
      <c r="G51">
        <v>0.5</v>
      </c>
      <c r="H51" s="130">
        <f>'[3]TechHeat-RES-AP'!$O$85</f>
        <v>0.141564047836952</v>
      </c>
      <c r="I51" s="114">
        <f t="shared" si="18"/>
        <v>4</v>
      </c>
      <c r="J51" s="114">
        <f t="shared" si="19"/>
        <v>0.04</v>
      </c>
      <c r="K51" s="114">
        <f t="shared" si="20"/>
        <v>4</v>
      </c>
      <c r="L51" s="114">
        <f t="shared" si="21"/>
        <v>0.04</v>
      </c>
      <c r="M51" s="139">
        <v>22</v>
      </c>
      <c r="N51">
        <v>31.54</v>
      </c>
      <c r="O51">
        <v>1</v>
      </c>
      <c r="R51" s="142"/>
      <c r="S51" t="s">
        <v>163</v>
      </c>
      <c r="T51" s="142"/>
      <c r="U51" s="142" t="s">
        <v>117</v>
      </c>
      <c r="V51" s="142" t="s">
        <v>118</v>
      </c>
      <c r="W51" s="142"/>
      <c r="X51" s="142"/>
      <c r="Y51" s="142" t="s">
        <v>119</v>
      </c>
      <c r="AC51">
        <v>0.6</v>
      </c>
    </row>
    <row r="52" spans="3:29">
      <c r="C52" s="131" t="s">
        <v>164</v>
      </c>
      <c r="D52" s="131" t="s">
        <v>127</v>
      </c>
      <c r="E52" t="s">
        <v>154</v>
      </c>
      <c r="F52">
        <v>2021</v>
      </c>
      <c r="G52">
        <v>0.75</v>
      </c>
      <c r="H52" s="130">
        <f>'[3]TechHeat-RES-AP'!$O$86</f>
        <v>0.428368528094669</v>
      </c>
      <c r="I52" s="114">
        <f t="shared" si="18"/>
        <v>4</v>
      </c>
      <c r="J52" s="114">
        <f t="shared" si="19"/>
        <v>0.04</v>
      </c>
      <c r="K52" s="114">
        <f t="shared" si="20"/>
        <v>4</v>
      </c>
      <c r="L52" s="114">
        <f t="shared" si="21"/>
        <v>0.04</v>
      </c>
      <c r="M52" s="139">
        <v>22</v>
      </c>
      <c r="N52">
        <v>31.54</v>
      </c>
      <c r="O52">
        <v>0.609756097560976</v>
      </c>
      <c r="R52" s="142"/>
      <c r="S52" s="131" t="s">
        <v>164</v>
      </c>
      <c r="T52" s="142"/>
      <c r="U52" s="142" t="s">
        <v>117</v>
      </c>
      <c r="V52" s="142" t="s">
        <v>118</v>
      </c>
      <c r="W52" s="142"/>
      <c r="X52" s="142"/>
      <c r="Y52" s="142" t="s">
        <v>119</v>
      </c>
      <c r="AC52">
        <v>0.78</v>
      </c>
    </row>
    <row r="53" spans="4:29">
      <c r="D53" s="131" t="s">
        <v>133</v>
      </c>
      <c r="H53" s="130"/>
      <c r="I53" s="114">
        <f t="shared" si="18"/>
        <v>4</v>
      </c>
      <c r="J53" s="114">
        <f t="shared" si="19"/>
        <v>0.04</v>
      </c>
      <c r="K53" s="114">
        <f t="shared" si="20"/>
        <v>4</v>
      </c>
      <c r="L53" s="114">
        <f t="shared" si="21"/>
        <v>0.04</v>
      </c>
      <c r="M53" s="139"/>
      <c r="R53" s="142"/>
      <c r="S53" t="s">
        <v>42</v>
      </c>
      <c r="T53" s="142"/>
      <c r="U53" s="142"/>
      <c r="V53" s="142"/>
      <c r="W53" s="142"/>
      <c r="X53" s="142"/>
      <c r="Y53" s="142"/>
      <c r="AC53">
        <v>0.85</v>
      </c>
    </row>
    <row r="54" spans="3:29">
      <c r="C54" s="131" t="s">
        <v>165</v>
      </c>
      <c r="D54" s="131" t="s">
        <v>115</v>
      </c>
      <c r="E54" t="s">
        <v>154</v>
      </c>
      <c r="F54">
        <v>2021</v>
      </c>
      <c r="G54">
        <v>0.675</v>
      </c>
      <c r="H54" s="130">
        <f>'[3]TechHeat-RES-AP'!$O$88</f>
        <v>0.465488098525297</v>
      </c>
      <c r="I54" s="114">
        <f t="shared" si="18"/>
        <v>4</v>
      </c>
      <c r="J54" s="114">
        <f t="shared" si="19"/>
        <v>0.04</v>
      </c>
      <c r="K54" s="114">
        <f t="shared" si="20"/>
        <v>4</v>
      </c>
      <c r="L54" s="114">
        <f t="shared" si="21"/>
        <v>0.04</v>
      </c>
      <c r="M54" s="139">
        <v>22</v>
      </c>
      <c r="N54">
        <v>31.54</v>
      </c>
      <c r="O54">
        <v>0.238095238095238</v>
      </c>
      <c r="R54" s="142"/>
      <c r="S54" s="131" t="s">
        <v>165</v>
      </c>
      <c r="T54" s="142"/>
      <c r="U54" s="142" t="s">
        <v>117</v>
      </c>
      <c r="V54" s="142" t="s">
        <v>118</v>
      </c>
      <c r="W54" s="142"/>
      <c r="X54" s="142"/>
      <c r="Y54" s="142" t="s">
        <v>119</v>
      </c>
      <c r="AC54">
        <v>0.62</v>
      </c>
    </row>
    <row r="55" spans="4:29">
      <c r="D55" s="131" t="s">
        <v>133</v>
      </c>
      <c r="H55" s="130"/>
      <c r="I55" s="114">
        <f t="shared" si="18"/>
        <v>4</v>
      </c>
      <c r="J55" s="114">
        <f t="shared" si="19"/>
        <v>0.04</v>
      </c>
      <c r="K55" s="114">
        <f t="shared" si="20"/>
        <v>4</v>
      </c>
      <c r="L55" s="114">
        <f t="shared" si="21"/>
        <v>0.04</v>
      </c>
      <c r="M55" s="139"/>
      <c r="R55" s="142"/>
      <c r="S55" t="s">
        <v>42</v>
      </c>
      <c r="T55" s="142"/>
      <c r="U55" s="142"/>
      <c r="V55" s="142"/>
      <c r="W55" s="142"/>
      <c r="X55" s="142"/>
      <c r="Y55" s="142"/>
      <c r="AC55">
        <v>0.8</v>
      </c>
    </row>
    <row r="56" spans="3:29">
      <c r="C56" s="131" t="s">
        <v>166</v>
      </c>
      <c r="D56" s="131" t="s">
        <v>127</v>
      </c>
      <c r="E56" t="s">
        <v>154</v>
      </c>
      <c r="F56">
        <v>2021</v>
      </c>
      <c r="G56">
        <v>0.9</v>
      </c>
      <c r="H56" s="130">
        <f>'[3]TechHeat-RES-AP'!$O$90</f>
        <v>0.887572214350034</v>
      </c>
      <c r="I56" s="114">
        <f t="shared" si="18"/>
        <v>4</v>
      </c>
      <c r="J56" s="114">
        <f t="shared" si="19"/>
        <v>0.04</v>
      </c>
      <c r="K56" s="114">
        <f t="shared" si="20"/>
        <v>4</v>
      </c>
      <c r="L56" s="114">
        <f t="shared" si="21"/>
        <v>0.04</v>
      </c>
      <c r="M56" s="139">
        <v>22</v>
      </c>
      <c r="N56">
        <v>31.54</v>
      </c>
      <c r="O56">
        <v>0.320512820512821</v>
      </c>
      <c r="R56" s="142"/>
      <c r="S56" s="131" t="s">
        <v>166</v>
      </c>
      <c r="T56" s="142"/>
      <c r="U56" s="142" t="s">
        <v>117</v>
      </c>
      <c r="V56" s="142" t="s">
        <v>118</v>
      </c>
      <c r="W56" s="142"/>
      <c r="X56" s="142"/>
      <c r="Y56" s="142" t="s">
        <v>119</v>
      </c>
      <c r="AC56">
        <v>0.9</v>
      </c>
    </row>
    <row r="57" spans="4:29">
      <c r="D57" s="131" t="s">
        <v>123</v>
      </c>
      <c r="H57" s="130"/>
      <c r="I57" s="114">
        <f t="shared" si="18"/>
        <v>4</v>
      </c>
      <c r="J57" s="114">
        <f t="shared" si="19"/>
        <v>0.04</v>
      </c>
      <c r="K57" s="114">
        <f t="shared" si="20"/>
        <v>4</v>
      </c>
      <c r="L57" s="114">
        <f t="shared" si="21"/>
        <v>0.04</v>
      </c>
      <c r="M57" s="139"/>
      <c r="R57" s="142"/>
      <c r="S57" t="s">
        <v>42</v>
      </c>
      <c r="T57" s="142"/>
      <c r="U57" s="142"/>
      <c r="V57" s="142"/>
      <c r="W57" s="142"/>
      <c r="X57" s="142"/>
      <c r="Y57" s="142"/>
      <c r="AC57">
        <v>1</v>
      </c>
    </row>
    <row r="58" spans="3:29">
      <c r="C58" s="131" t="s">
        <v>167</v>
      </c>
      <c r="D58" s="131" t="s">
        <v>127</v>
      </c>
      <c r="E58" t="s">
        <v>154</v>
      </c>
      <c r="F58">
        <v>2021</v>
      </c>
      <c r="G58">
        <v>0.89</v>
      </c>
      <c r="H58" s="130">
        <f>'[3]TechHeat-RES-AP'!$O$92</f>
        <v>0.608890338654156</v>
      </c>
      <c r="I58" s="114">
        <f t="shared" si="18"/>
        <v>4</v>
      </c>
      <c r="J58" s="114">
        <f t="shared" si="19"/>
        <v>0.04</v>
      </c>
      <c r="K58" s="114">
        <f t="shared" si="20"/>
        <v>4</v>
      </c>
      <c r="L58" s="114">
        <f t="shared" si="21"/>
        <v>0.04</v>
      </c>
      <c r="M58" s="139">
        <v>22</v>
      </c>
      <c r="N58">
        <v>31.54</v>
      </c>
      <c r="O58">
        <v>0.833333333333333</v>
      </c>
      <c r="R58" s="142"/>
      <c r="S58" s="131" t="s">
        <v>167</v>
      </c>
      <c r="T58" s="142"/>
      <c r="U58" s="142" t="s">
        <v>117</v>
      </c>
      <c r="V58" s="142" t="s">
        <v>118</v>
      </c>
      <c r="W58" s="142"/>
      <c r="X58" s="142"/>
      <c r="Y58" s="142" t="s">
        <v>119</v>
      </c>
      <c r="AC58">
        <v>1.9</v>
      </c>
    </row>
    <row r="59" spans="4:29">
      <c r="D59" s="131" t="s">
        <v>115</v>
      </c>
      <c r="H59" s="130"/>
      <c r="I59" s="114">
        <f t="shared" si="18"/>
        <v>4</v>
      </c>
      <c r="J59" s="114">
        <f t="shared" si="19"/>
        <v>0.04</v>
      </c>
      <c r="K59" s="114">
        <f t="shared" si="20"/>
        <v>4</v>
      </c>
      <c r="L59" s="114">
        <f t="shared" si="21"/>
        <v>0.04</v>
      </c>
      <c r="M59" s="139"/>
      <c r="R59" s="142"/>
      <c r="S59" t="s">
        <v>42</v>
      </c>
      <c r="T59" s="142"/>
      <c r="U59" s="142"/>
      <c r="V59" s="142"/>
      <c r="W59" s="142"/>
      <c r="X59" s="142"/>
      <c r="Y59" s="142"/>
      <c r="AC59">
        <v>0.5</v>
      </c>
    </row>
    <row r="60" spans="3:29">
      <c r="C60" t="s">
        <v>168</v>
      </c>
      <c r="D60" t="s">
        <v>115</v>
      </c>
      <c r="E60" t="s">
        <v>169</v>
      </c>
      <c r="F60">
        <v>2021</v>
      </c>
      <c r="G60">
        <v>0.6</v>
      </c>
      <c r="H60" s="130">
        <f>'[3]TechHeat-RES-MOB'!$O$76</f>
        <v>1.43446950593208</v>
      </c>
      <c r="I60" s="114">
        <f t="shared" si="18"/>
        <v>4</v>
      </c>
      <c r="J60" s="114">
        <f t="shared" si="19"/>
        <v>0.04</v>
      </c>
      <c r="K60" s="114">
        <f t="shared" si="20"/>
        <v>4</v>
      </c>
      <c r="L60" s="114">
        <f t="shared" si="21"/>
        <v>0.04</v>
      </c>
      <c r="M60" s="139">
        <v>22</v>
      </c>
      <c r="N60">
        <v>31.54</v>
      </c>
      <c r="O60">
        <v>1</v>
      </c>
      <c r="R60" s="142"/>
      <c r="S60" t="s">
        <v>168</v>
      </c>
      <c r="T60" s="142"/>
      <c r="U60" s="142" t="s">
        <v>117</v>
      </c>
      <c r="V60" s="142" t="s">
        <v>118</v>
      </c>
      <c r="W60" s="142"/>
      <c r="X60" s="142"/>
      <c r="Y60" s="142" t="s">
        <v>119</v>
      </c>
      <c r="AC60">
        <v>0.5</v>
      </c>
    </row>
    <row r="61" spans="3:29">
      <c r="C61" t="s">
        <v>170</v>
      </c>
      <c r="D61" t="s">
        <v>115</v>
      </c>
      <c r="E61" t="s">
        <v>169</v>
      </c>
      <c r="F61">
        <v>2021</v>
      </c>
      <c r="G61">
        <v>0.78</v>
      </c>
      <c r="H61" s="130">
        <f>'[3]TechHeat-RES-MOB'!$O$77</f>
        <v>1.43446950593208</v>
      </c>
      <c r="I61" s="114">
        <f t="shared" si="18"/>
        <v>4</v>
      </c>
      <c r="J61" s="114">
        <f t="shared" si="19"/>
        <v>0.04</v>
      </c>
      <c r="K61" s="114">
        <f t="shared" si="20"/>
        <v>4</v>
      </c>
      <c r="L61" s="114">
        <f t="shared" si="21"/>
        <v>0.04</v>
      </c>
      <c r="M61" s="139">
        <v>22</v>
      </c>
      <c r="N61">
        <v>31.54</v>
      </c>
      <c r="O61">
        <v>1</v>
      </c>
      <c r="R61" s="142"/>
      <c r="S61" t="s">
        <v>170</v>
      </c>
      <c r="T61" s="142"/>
      <c r="U61" s="142" t="s">
        <v>117</v>
      </c>
      <c r="V61" s="142" t="s">
        <v>118</v>
      </c>
      <c r="W61" s="142"/>
      <c r="X61" s="142"/>
      <c r="Y61" s="142" t="s">
        <v>119</v>
      </c>
      <c r="AC61">
        <v>0.75</v>
      </c>
    </row>
    <row r="62" spans="3:25">
      <c r="C62" t="s">
        <v>171</v>
      </c>
      <c r="D62" t="s">
        <v>115</v>
      </c>
      <c r="E62" t="s">
        <v>169</v>
      </c>
      <c r="F62">
        <v>2021</v>
      </c>
      <c r="G62">
        <v>0.85</v>
      </c>
      <c r="H62" s="130">
        <f>'[3]TechHeat-RES-MOB'!$O$78</f>
        <v>1.43446950593208</v>
      </c>
      <c r="I62" s="114">
        <f t="shared" si="18"/>
        <v>4</v>
      </c>
      <c r="J62" s="114">
        <f t="shared" si="19"/>
        <v>0.04</v>
      </c>
      <c r="K62" s="114">
        <f t="shared" si="20"/>
        <v>4</v>
      </c>
      <c r="L62" s="114">
        <f t="shared" si="21"/>
        <v>0.04</v>
      </c>
      <c r="M62" s="139">
        <v>22</v>
      </c>
      <c r="N62">
        <v>31.54</v>
      </c>
      <c r="O62">
        <v>1</v>
      </c>
      <c r="R62" s="142"/>
      <c r="S62" t="s">
        <v>171</v>
      </c>
      <c r="T62" s="142"/>
      <c r="U62" s="142" t="s">
        <v>117</v>
      </c>
      <c r="V62" s="142" t="s">
        <v>118</v>
      </c>
      <c r="W62" s="142"/>
      <c r="X62" s="142"/>
      <c r="Y62" s="142" t="s">
        <v>119</v>
      </c>
    </row>
    <row r="63" spans="3:29">
      <c r="C63" t="s">
        <v>172</v>
      </c>
      <c r="D63" t="s">
        <v>123</v>
      </c>
      <c r="E63" t="s">
        <v>169</v>
      </c>
      <c r="F63">
        <v>2021</v>
      </c>
      <c r="G63">
        <v>0.62</v>
      </c>
      <c r="H63" s="130">
        <f>'[3]TechHeat-RES-MOB'!$O$79</f>
        <v>2.71332817610788</v>
      </c>
      <c r="I63" s="114">
        <f t="shared" si="18"/>
        <v>4</v>
      </c>
      <c r="J63" s="114">
        <f t="shared" si="19"/>
        <v>0.04</v>
      </c>
      <c r="K63" s="114">
        <f t="shared" si="20"/>
        <v>4</v>
      </c>
      <c r="L63" s="114">
        <f t="shared" si="21"/>
        <v>0.04</v>
      </c>
      <c r="M63" s="139">
        <v>22</v>
      </c>
      <c r="N63">
        <v>31.54</v>
      </c>
      <c r="O63">
        <v>1</v>
      </c>
      <c r="R63" s="142"/>
      <c r="S63" t="s">
        <v>172</v>
      </c>
      <c r="T63" s="142"/>
      <c r="U63" s="142" t="s">
        <v>117</v>
      </c>
      <c r="V63" s="142" t="s">
        <v>118</v>
      </c>
      <c r="W63" s="142"/>
      <c r="X63" s="142"/>
      <c r="Y63" s="142" t="s">
        <v>119</v>
      </c>
      <c r="AC63">
        <v>0.675</v>
      </c>
    </row>
    <row r="64" spans="3:25">
      <c r="C64" t="s">
        <v>173</v>
      </c>
      <c r="D64" t="s">
        <v>123</v>
      </c>
      <c r="E64" t="s">
        <v>169</v>
      </c>
      <c r="F64">
        <v>2021</v>
      </c>
      <c r="G64">
        <v>0.8</v>
      </c>
      <c r="H64" s="130">
        <f>'[3]TechHeat-RES-MOB'!$O$80</f>
        <v>2.71332817610788</v>
      </c>
      <c r="I64" s="114">
        <f t="shared" si="18"/>
        <v>4</v>
      </c>
      <c r="J64" s="114">
        <f t="shared" si="19"/>
        <v>0.04</v>
      </c>
      <c r="K64" s="114">
        <f t="shared" si="20"/>
        <v>4</v>
      </c>
      <c r="L64" s="114">
        <f t="shared" si="21"/>
        <v>0.04</v>
      </c>
      <c r="M64" s="139">
        <v>22</v>
      </c>
      <c r="N64">
        <v>31.54</v>
      </c>
      <c r="O64">
        <v>1</v>
      </c>
      <c r="R64" s="142"/>
      <c r="S64" t="s">
        <v>173</v>
      </c>
      <c r="T64" s="142"/>
      <c r="U64" s="142" t="s">
        <v>117</v>
      </c>
      <c r="V64" s="142" t="s">
        <v>118</v>
      </c>
      <c r="W64" s="142"/>
      <c r="X64" s="142"/>
      <c r="Y64" s="142" t="s">
        <v>119</v>
      </c>
    </row>
    <row r="65" spans="3:29">
      <c r="C65" t="s">
        <v>174</v>
      </c>
      <c r="D65" t="s">
        <v>123</v>
      </c>
      <c r="E65" t="s">
        <v>169</v>
      </c>
      <c r="F65">
        <v>2021</v>
      </c>
      <c r="G65">
        <v>0.9</v>
      </c>
      <c r="H65" s="130">
        <f>'[3]TechHeat-RES-MOB'!$O$81</f>
        <v>2.71332817610788</v>
      </c>
      <c r="I65" s="114">
        <f t="shared" si="18"/>
        <v>4</v>
      </c>
      <c r="J65" s="114">
        <f t="shared" si="19"/>
        <v>0.04</v>
      </c>
      <c r="K65" s="114">
        <f t="shared" si="20"/>
        <v>4</v>
      </c>
      <c r="L65" s="114">
        <f t="shared" si="21"/>
        <v>0.04</v>
      </c>
      <c r="M65" s="139">
        <v>22</v>
      </c>
      <c r="N65">
        <v>31.54</v>
      </c>
      <c r="O65">
        <v>1</v>
      </c>
      <c r="R65" s="142"/>
      <c r="S65" t="s">
        <v>174</v>
      </c>
      <c r="T65" s="142"/>
      <c r="U65" s="142" t="s">
        <v>117</v>
      </c>
      <c r="V65" s="142" t="s">
        <v>118</v>
      </c>
      <c r="W65" s="142"/>
      <c r="X65" s="142"/>
      <c r="Y65" s="142" t="s">
        <v>119</v>
      </c>
      <c r="AC65">
        <v>0.9</v>
      </c>
    </row>
    <row r="66" spans="3:25">
      <c r="C66" t="s">
        <v>175</v>
      </c>
      <c r="D66" t="s">
        <v>127</v>
      </c>
      <c r="E66" t="s">
        <v>169</v>
      </c>
      <c r="F66">
        <v>2021</v>
      </c>
      <c r="G66">
        <v>1</v>
      </c>
      <c r="H66" s="130">
        <f>'[3]TechHeat-RES-MOB'!$O$82</f>
        <v>2.18799548586977</v>
      </c>
      <c r="I66" s="114">
        <f t="shared" si="18"/>
        <v>4</v>
      </c>
      <c r="J66" s="114">
        <f t="shared" si="19"/>
        <v>0.04</v>
      </c>
      <c r="K66" s="114">
        <f t="shared" si="20"/>
        <v>4</v>
      </c>
      <c r="L66" s="114">
        <f t="shared" si="21"/>
        <v>0.04</v>
      </c>
      <c r="M66" s="139">
        <v>22</v>
      </c>
      <c r="N66">
        <v>31.54</v>
      </c>
      <c r="O66">
        <v>1</v>
      </c>
      <c r="R66" s="142"/>
      <c r="S66" t="s">
        <v>175</v>
      </c>
      <c r="T66" s="142"/>
      <c r="U66" s="142" t="s">
        <v>117</v>
      </c>
      <c r="V66" s="142" t="s">
        <v>118</v>
      </c>
      <c r="W66" s="142"/>
      <c r="X66" s="142"/>
      <c r="Y66" s="142" t="s">
        <v>119</v>
      </c>
    </row>
    <row r="67" spans="3:29">
      <c r="C67" t="s">
        <v>176</v>
      </c>
      <c r="D67" t="s">
        <v>129</v>
      </c>
      <c r="E67" t="s">
        <v>169</v>
      </c>
      <c r="F67">
        <v>2021</v>
      </c>
      <c r="G67">
        <v>1.9</v>
      </c>
      <c r="H67" s="130">
        <f>'[3]TechHeat-RES-MOB'!$O$83</f>
        <v>1.09399774293488</v>
      </c>
      <c r="I67" s="114">
        <f t="shared" si="18"/>
        <v>4</v>
      </c>
      <c r="J67" s="114">
        <f t="shared" si="19"/>
        <v>0.04</v>
      </c>
      <c r="K67" s="114">
        <f t="shared" si="20"/>
        <v>4</v>
      </c>
      <c r="L67" s="114">
        <f t="shared" si="21"/>
        <v>0.04</v>
      </c>
      <c r="M67" s="139">
        <v>22</v>
      </c>
      <c r="N67">
        <v>31.54</v>
      </c>
      <c r="O67">
        <v>1</v>
      </c>
      <c r="R67" s="142"/>
      <c r="S67" t="s">
        <v>176</v>
      </c>
      <c r="T67" s="142"/>
      <c r="U67" s="142" t="s">
        <v>117</v>
      </c>
      <c r="V67" s="142" t="s">
        <v>118</v>
      </c>
      <c r="W67" s="142"/>
      <c r="X67" s="142"/>
      <c r="Y67" s="142" t="s">
        <v>119</v>
      </c>
      <c r="AC67">
        <v>0.89</v>
      </c>
    </row>
    <row r="68" spans="3:25">
      <c r="C68" t="s">
        <v>177</v>
      </c>
      <c r="D68" t="s">
        <v>131</v>
      </c>
      <c r="E68" t="s">
        <v>169</v>
      </c>
      <c r="F68">
        <v>2021</v>
      </c>
      <c r="G68">
        <v>0.5</v>
      </c>
      <c r="H68" s="130">
        <f>'[3]TechHeat-RES-MOB'!$O$84</f>
        <v>2.32698296092683</v>
      </c>
      <c r="I68" s="114">
        <f t="shared" si="18"/>
        <v>4</v>
      </c>
      <c r="J68" s="114">
        <f t="shared" si="19"/>
        <v>0.04</v>
      </c>
      <c r="K68" s="114">
        <f t="shared" si="20"/>
        <v>4</v>
      </c>
      <c r="L68" s="114">
        <f t="shared" si="21"/>
        <v>0.04</v>
      </c>
      <c r="M68" s="139">
        <v>22</v>
      </c>
      <c r="N68">
        <v>31.54</v>
      </c>
      <c r="O68">
        <v>1</v>
      </c>
      <c r="R68" s="142"/>
      <c r="S68" t="s">
        <v>177</v>
      </c>
      <c r="T68" s="142"/>
      <c r="U68" s="142" t="s">
        <v>117</v>
      </c>
      <c r="V68" s="142" t="s">
        <v>118</v>
      </c>
      <c r="W68" s="142"/>
      <c r="X68" s="142"/>
      <c r="Y68" s="142" t="s">
        <v>119</v>
      </c>
    </row>
    <row r="69" spans="3:29">
      <c r="C69" t="s">
        <v>178</v>
      </c>
      <c r="D69" t="s">
        <v>133</v>
      </c>
      <c r="E69" t="s">
        <v>169</v>
      </c>
      <c r="F69">
        <v>2021</v>
      </c>
      <c r="G69">
        <v>0.5</v>
      </c>
      <c r="H69" s="130">
        <f>'[3]TechHeat-RES-MOB'!$O$85</f>
        <v>0.0146099085878196</v>
      </c>
      <c r="I69" s="114">
        <f t="shared" si="18"/>
        <v>4</v>
      </c>
      <c r="J69" s="114">
        <f t="shared" si="19"/>
        <v>0.04</v>
      </c>
      <c r="K69" s="114">
        <f t="shared" si="20"/>
        <v>4</v>
      </c>
      <c r="L69" s="114">
        <f t="shared" si="21"/>
        <v>0.04</v>
      </c>
      <c r="M69" s="139">
        <v>22</v>
      </c>
      <c r="N69">
        <v>31.54</v>
      </c>
      <c r="O69">
        <v>1</v>
      </c>
      <c r="R69" s="142"/>
      <c r="S69" t="s">
        <v>178</v>
      </c>
      <c r="T69" s="142"/>
      <c r="U69" s="142" t="s">
        <v>117</v>
      </c>
      <c r="V69" s="142" t="s">
        <v>118</v>
      </c>
      <c r="W69" s="142"/>
      <c r="X69" s="142"/>
      <c r="Y69" s="142" t="s">
        <v>119</v>
      </c>
      <c r="AC69">
        <v>0.6</v>
      </c>
    </row>
    <row r="70" spans="3:29">
      <c r="C70" s="131" t="s">
        <v>179</v>
      </c>
      <c r="D70" s="131" t="s">
        <v>127</v>
      </c>
      <c r="E70" t="s">
        <v>169</v>
      </c>
      <c r="F70">
        <v>2021</v>
      </c>
      <c r="G70">
        <v>0.75</v>
      </c>
      <c r="H70" s="130">
        <f>'[3]TechHeat-RES-MOB'!$O$86</f>
        <v>1.10130269722879</v>
      </c>
      <c r="I70" s="114">
        <f t="shared" si="18"/>
        <v>4</v>
      </c>
      <c r="J70" s="114">
        <f t="shared" si="19"/>
        <v>0.04</v>
      </c>
      <c r="K70" s="114">
        <f t="shared" si="20"/>
        <v>4</v>
      </c>
      <c r="L70" s="114">
        <f t="shared" si="21"/>
        <v>0.04</v>
      </c>
      <c r="M70" s="139">
        <v>22</v>
      </c>
      <c r="N70">
        <v>31.54</v>
      </c>
      <c r="O70">
        <v>0.609756097560976</v>
      </c>
      <c r="R70" s="142"/>
      <c r="S70" s="131" t="s">
        <v>179</v>
      </c>
      <c r="T70" s="142"/>
      <c r="U70" s="142" t="s">
        <v>117</v>
      </c>
      <c r="V70" s="142" t="s">
        <v>118</v>
      </c>
      <c r="W70" s="142"/>
      <c r="X70" s="142"/>
      <c r="Y70" s="142" t="s">
        <v>119</v>
      </c>
      <c r="AC70">
        <v>0.78</v>
      </c>
    </row>
    <row r="71" spans="4:29">
      <c r="D71" s="131" t="s">
        <v>133</v>
      </c>
      <c r="H71" s="130"/>
      <c r="K71" s="114"/>
      <c r="L71" s="114"/>
      <c r="M71" s="139"/>
      <c r="R71" s="142"/>
      <c r="S71" t="s">
        <v>42</v>
      </c>
      <c r="T71" s="142"/>
      <c r="U71" s="142"/>
      <c r="V71" s="142"/>
      <c r="W71" s="142"/>
      <c r="X71" s="142"/>
      <c r="Y71" s="142"/>
      <c r="AC71">
        <v>0.85</v>
      </c>
    </row>
    <row r="72" spans="3:29">
      <c r="C72" s="131" t="s">
        <v>180</v>
      </c>
      <c r="D72" s="131" t="s">
        <v>115</v>
      </c>
      <c r="E72" t="s">
        <v>169</v>
      </c>
      <c r="F72">
        <v>2021</v>
      </c>
      <c r="G72">
        <v>0.675</v>
      </c>
      <c r="H72" s="130">
        <f>'[3]TechHeat-RES-MOB'!$O$88</f>
        <v>1.07950460659602</v>
      </c>
      <c r="I72" s="114">
        <v>4</v>
      </c>
      <c r="J72" s="114">
        <v>0.04</v>
      </c>
      <c r="K72" s="114">
        <f t="shared" ref="K72" si="22">I72</f>
        <v>4</v>
      </c>
      <c r="L72" s="114">
        <f t="shared" ref="L72:L109" si="23">J72</f>
        <v>0.04</v>
      </c>
      <c r="M72" s="139">
        <v>22</v>
      </c>
      <c r="N72">
        <v>31.54</v>
      </c>
      <c r="O72">
        <v>0.238095238095238</v>
      </c>
      <c r="R72" s="142"/>
      <c r="S72" s="131" t="s">
        <v>180</v>
      </c>
      <c r="T72" s="142"/>
      <c r="U72" s="142" t="s">
        <v>117</v>
      </c>
      <c r="V72" s="142" t="s">
        <v>118</v>
      </c>
      <c r="W72" s="142"/>
      <c r="X72" s="142"/>
      <c r="Y72" s="142" t="s">
        <v>119</v>
      </c>
      <c r="AC72">
        <v>0.62</v>
      </c>
    </row>
    <row r="73" spans="4:29">
      <c r="D73" s="131" t="s">
        <v>133</v>
      </c>
      <c r="H73" s="130"/>
      <c r="I73" s="114"/>
      <c r="J73" s="114"/>
      <c r="K73" s="114"/>
      <c r="L73" s="114"/>
      <c r="M73" s="139"/>
      <c r="R73" s="142"/>
      <c r="S73" t="s">
        <v>42</v>
      </c>
      <c r="T73" s="142"/>
      <c r="U73" s="142"/>
      <c r="V73" s="142"/>
      <c r="W73" s="142"/>
      <c r="X73" s="142"/>
      <c r="Y73" s="142"/>
      <c r="AC73">
        <v>0.8</v>
      </c>
    </row>
    <row r="74" spans="3:29">
      <c r="C74" s="131" t="s">
        <v>181</v>
      </c>
      <c r="D74" s="131" t="s">
        <v>127</v>
      </c>
      <c r="E74" t="s">
        <v>169</v>
      </c>
      <c r="F74">
        <v>2021</v>
      </c>
      <c r="G74">
        <v>0.9</v>
      </c>
      <c r="H74" s="130">
        <f>'[3]TechHeat-RES-MOB'!$O$90</f>
        <v>2.58199500354835</v>
      </c>
      <c r="I74" s="114">
        <f>I72</f>
        <v>4</v>
      </c>
      <c r="J74" s="114">
        <f t="shared" ref="J74:K74" si="24">J72</f>
        <v>0.04</v>
      </c>
      <c r="K74" s="114">
        <f t="shared" si="24"/>
        <v>4</v>
      </c>
      <c r="L74" s="114">
        <f t="shared" si="23"/>
        <v>0.04</v>
      </c>
      <c r="M74" s="139">
        <v>22</v>
      </c>
      <c r="N74">
        <v>31.54</v>
      </c>
      <c r="O74">
        <v>0.320512820512821</v>
      </c>
      <c r="R74" s="142"/>
      <c r="S74" s="131" t="s">
        <v>181</v>
      </c>
      <c r="T74" s="142"/>
      <c r="U74" s="142" t="s">
        <v>117</v>
      </c>
      <c r="V74" s="142" t="s">
        <v>118</v>
      </c>
      <c r="W74" s="142"/>
      <c r="X74" s="142"/>
      <c r="Y74" s="142" t="s">
        <v>119</v>
      </c>
      <c r="AC74">
        <v>0.9</v>
      </c>
    </row>
    <row r="75" spans="4:29">
      <c r="D75" s="131" t="s">
        <v>123</v>
      </c>
      <c r="H75" s="130"/>
      <c r="I75" s="114"/>
      <c r="J75" s="114"/>
      <c r="K75" s="114"/>
      <c r="L75" s="114"/>
      <c r="M75" s="139"/>
      <c r="R75" s="142"/>
      <c r="S75" t="s">
        <v>42</v>
      </c>
      <c r="T75" s="142"/>
      <c r="U75" s="142"/>
      <c r="V75" s="142"/>
      <c r="W75" s="142"/>
      <c r="X75" s="142"/>
      <c r="Y75" s="142"/>
      <c r="AC75">
        <v>1</v>
      </c>
    </row>
    <row r="76" spans="3:29">
      <c r="C76" s="131" t="s">
        <v>182</v>
      </c>
      <c r="D76" s="131" t="s">
        <v>127</v>
      </c>
      <c r="E76" t="s">
        <v>169</v>
      </c>
      <c r="F76">
        <v>2021</v>
      </c>
      <c r="G76">
        <v>0.89</v>
      </c>
      <c r="H76" s="130">
        <f>'[3]TechHeat-RES-MOB'!$O$92</f>
        <v>1.6228510009165</v>
      </c>
      <c r="I76" s="114">
        <f>I74</f>
        <v>4</v>
      </c>
      <c r="J76" s="114">
        <f t="shared" ref="J76:K76" si="25">J74</f>
        <v>0.04</v>
      </c>
      <c r="K76" s="114">
        <f t="shared" si="25"/>
        <v>4</v>
      </c>
      <c r="L76" s="114">
        <f t="shared" si="23"/>
        <v>0.04</v>
      </c>
      <c r="M76" s="139">
        <v>22</v>
      </c>
      <c r="N76">
        <v>31.54</v>
      </c>
      <c r="O76">
        <v>0.833333333333333</v>
      </c>
      <c r="R76" s="142"/>
      <c r="S76" s="131" t="s">
        <v>182</v>
      </c>
      <c r="T76" s="142"/>
      <c r="U76" s="142" t="s">
        <v>117</v>
      </c>
      <c r="V76" s="142" t="s">
        <v>118</v>
      </c>
      <c r="W76" s="142"/>
      <c r="X76" s="142"/>
      <c r="Y76" s="142" t="s">
        <v>119</v>
      </c>
      <c r="AC76">
        <v>1.9</v>
      </c>
    </row>
    <row r="77" spans="4:29">
      <c r="D77" s="131" t="s">
        <v>115</v>
      </c>
      <c r="K77" s="114"/>
      <c r="L77" s="114"/>
      <c r="R77" s="142"/>
      <c r="S77" t="s">
        <v>42</v>
      </c>
      <c r="T77" s="142"/>
      <c r="U77" s="142"/>
      <c r="V77" s="142"/>
      <c r="W77" s="142"/>
      <c r="X77" s="142"/>
      <c r="Y77" s="142"/>
      <c r="AC77">
        <v>0.5</v>
      </c>
    </row>
    <row r="78" spans="3:29">
      <c r="C78" s="131" t="s">
        <v>183</v>
      </c>
      <c r="D78" s="131" t="s">
        <v>127</v>
      </c>
      <c r="E78" s="131" t="s">
        <v>184</v>
      </c>
      <c r="F78">
        <v>2021</v>
      </c>
      <c r="G78" s="129">
        <v>0.124</v>
      </c>
      <c r="H78">
        <v>0.0231112496140292</v>
      </c>
      <c r="I78" s="114">
        <v>4</v>
      </c>
      <c r="J78" s="114">
        <v>0.04</v>
      </c>
      <c r="K78" s="114">
        <f t="shared" ref="K78" si="26">I78</f>
        <v>4</v>
      </c>
      <c r="L78" s="114">
        <f t="shared" si="23"/>
        <v>0.04</v>
      </c>
      <c r="M78" s="148">
        <f>'[3]TechCooling-RES'!$G$135</f>
        <v>15</v>
      </c>
      <c r="N78">
        <v>31.54</v>
      </c>
      <c r="O78">
        <v>1</v>
      </c>
      <c r="R78" s="142"/>
      <c r="S78" s="131" t="s">
        <v>183</v>
      </c>
      <c r="T78" s="142"/>
      <c r="U78" s="142" t="s">
        <v>117</v>
      </c>
      <c r="V78" s="142" t="s">
        <v>118</v>
      </c>
      <c r="W78" s="142"/>
      <c r="X78" s="142"/>
      <c r="Y78" s="142" t="s">
        <v>119</v>
      </c>
      <c r="AC78">
        <v>0.5</v>
      </c>
    </row>
    <row r="79" spans="3:29">
      <c r="C79" s="131" t="s">
        <v>42</v>
      </c>
      <c r="D79" s="131"/>
      <c r="E79" s="131"/>
      <c r="G79" s="129"/>
      <c r="I79" s="114"/>
      <c r="J79" s="114"/>
      <c r="K79" s="114"/>
      <c r="L79" s="114"/>
      <c r="M79" s="149"/>
      <c r="R79" s="142"/>
      <c r="S79" s="131" t="s">
        <v>42</v>
      </c>
      <c r="T79" s="142"/>
      <c r="U79" s="142"/>
      <c r="V79" s="142"/>
      <c r="W79" s="142"/>
      <c r="X79" s="142"/>
      <c r="Y79" s="142"/>
      <c r="AC79">
        <v>0.75</v>
      </c>
    </row>
    <row r="80" spans="3:25">
      <c r="C80" s="131" t="s">
        <v>185</v>
      </c>
      <c r="D80" s="131" t="s">
        <v>127</v>
      </c>
      <c r="E80" s="131" t="s">
        <v>186</v>
      </c>
      <c r="F80">
        <v>2021</v>
      </c>
      <c r="G80" s="129">
        <v>0.124</v>
      </c>
      <c r="H80">
        <v>0.0231112496140292</v>
      </c>
      <c r="I80" s="114">
        <f>I78</f>
        <v>4</v>
      </c>
      <c r="J80" s="114">
        <f t="shared" ref="J80:K80" si="27">J78</f>
        <v>0.04</v>
      </c>
      <c r="K80" s="114">
        <f t="shared" si="27"/>
        <v>4</v>
      </c>
      <c r="L80" s="114">
        <f t="shared" si="23"/>
        <v>0.04</v>
      </c>
      <c r="M80" s="148">
        <f>'[3]TechCooling-RES'!$G$136</f>
        <v>15</v>
      </c>
      <c r="N80">
        <v>31.54</v>
      </c>
      <c r="O80">
        <v>1</v>
      </c>
      <c r="R80" s="142"/>
      <c r="S80" s="131" t="s">
        <v>185</v>
      </c>
      <c r="T80" s="142"/>
      <c r="U80" s="142" t="s">
        <v>117</v>
      </c>
      <c r="V80" s="142" t="s">
        <v>118</v>
      </c>
      <c r="W80" s="142"/>
      <c r="X80" s="142"/>
      <c r="Y80" s="142" t="s">
        <v>119</v>
      </c>
    </row>
    <row r="81" spans="3:29">
      <c r="C81" s="131" t="s">
        <v>42</v>
      </c>
      <c r="D81" s="131"/>
      <c r="E81" s="131"/>
      <c r="G81" s="129"/>
      <c r="I81" s="114"/>
      <c r="J81" s="114"/>
      <c r="K81" s="114"/>
      <c r="L81" s="114"/>
      <c r="M81" s="149"/>
      <c r="R81" s="142"/>
      <c r="S81" s="131" t="s">
        <v>42</v>
      </c>
      <c r="T81" s="142"/>
      <c r="U81" s="142"/>
      <c r="V81" s="142"/>
      <c r="W81" s="142"/>
      <c r="X81" s="142"/>
      <c r="Y81" s="142"/>
      <c r="AC81">
        <v>0.675</v>
      </c>
    </row>
    <row r="82" spans="3:25">
      <c r="C82" s="131" t="s">
        <v>187</v>
      </c>
      <c r="D82" s="131" t="s">
        <v>127</v>
      </c>
      <c r="E82" s="131" t="s">
        <v>188</v>
      </c>
      <c r="F82">
        <v>2021</v>
      </c>
      <c r="G82" s="129">
        <v>0.124</v>
      </c>
      <c r="H82">
        <v>0.0231112496140292</v>
      </c>
      <c r="I82" s="114">
        <f>I80</f>
        <v>4</v>
      </c>
      <c r="J82" s="114">
        <f t="shared" ref="J82:K82" si="28">J80</f>
        <v>0.04</v>
      </c>
      <c r="K82" s="114">
        <f t="shared" si="28"/>
        <v>4</v>
      </c>
      <c r="L82" s="114">
        <f t="shared" si="23"/>
        <v>0.04</v>
      </c>
      <c r="M82" s="148">
        <f>'[3]TechCooling-RES'!$G$137</f>
        <v>15</v>
      </c>
      <c r="N82">
        <v>31.54</v>
      </c>
      <c r="O82">
        <v>1</v>
      </c>
      <c r="R82" s="142"/>
      <c r="S82" s="131" t="s">
        <v>187</v>
      </c>
      <c r="T82" s="142"/>
      <c r="U82" s="142" t="s">
        <v>117</v>
      </c>
      <c r="V82" s="142" t="s">
        <v>118</v>
      </c>
      <c r="W82" s="142"/>
      <c r="X82" s="142"/>
      <c r="Y82" s="142" t="s">
        <v>119</v>
      </c>
    </row>
    <row r="83" spans="3:29">
      <c r="C83" s="131" t="s">
        <v>42</v>
      </c>
      <c r="D83" s="131"/>
      <c r="E83" s="131"/>
      <c r="G83" s="129"/>
      <c r="K83" s="114"/>
      <c r="L83" s="114"/>
      <c r="M83" s="149"/>
      <c r="R83" s="142"/>
      <c r="S83" s="131" t="s">
        <v>42</v>
      </c>
      <c r="T83" s="142"/>
      <c r="U83" s="142"/>
      <c r="V83" s="142"/>
      <c r="W83" s="142"/>
      <c r="X83" s="142"/>
      <c r="Y83" s="142"/>
      <c r="AC83">
        <v>0.9</v>
      </c>
    </row>
    <row r="84" spans="3:25">
      <c r="C84" s="131" t="s">
        <v>189</v>
      </c>
      <c r="D84" s="131" t="s">
        <v>127</v>
      </c>
      <c r="E84" s="131" t="s">
        <v>190</v>
      </c>
      <c r="F84">
        <v>2021</v>
      </c>
      <c r="G84" s="129">
        <v>0.124</v>
      </c>
      <c r="H84">
        <v>0.0231112496140292</v>
      </c>
      <c r="I84" s="114">
        <v>4</v>
      </c>
      <c r="J84" s="114">
        <v>0.04</v>
      </c>
      <c r="K84" s="114">
        <f t="shared" ref="K84" si="29">I84</f>
        <v>4</v>
      </c>
      <c r="L84" s="114">
        <f t="shared" si="23"/>
        <v>0.04</v>
      </c>
      <c r="M84" s="148">
        <f>'[3]TechCooling-RES'!$G$138</f>
        <v>15</v>
      </c>
      <c r="N84">
        <v>31.54</v>
      </c>
      <c r="O84">
        <v>1</v>
      </c>
      <c r="R84" s="142"/>
      <c r="S84" s="131" t="s">
        <v>189</v>
      </c>
      <c r="T84" s="142"/>
      <c r="U84" s="142" t="s">
        <v>117</v>
      </c>
      <c r="V84" s="142" t="s">
        <v>118</v>
      </c>
      <c r="W84" s="142"/>
      <c r="X84" s="142"/>
      <c r="Y84" s="142" t="s">
        <v>119</v>
      </c>
    </row>
    <row r="85" spans="3:29">
      <c r="C85" s="131" t="s">
        <v>42</v>
      </c>
      <c r="D85" s="131"/>
      <c r="E85" s="131"/>
      <c r="G85" s="129"/>
      <c r="I85" s="114"/>
      <c r="J85" s="114"/>
      <c r="K85" s="114"/>
      <c r="L85" s="114"/>
      <c r="R85" s="142"/>
      <c r="S85" s="131" t="s">
        <v>42</v>
      </c>
      <c r="T85" s="142"/>
      <c r="U85" s="142"/>
      <c r="V85" s="142"/>
      <c r="W85" s="142"/>
      <c r="X85" s="142"/>
      <c r="Y85" s="142"/>
      <c r="AC85">
        <v>0.89</v>
      </c>
    </row>
    <row r="86" spans="3:25">
      <c r="C86" s="143" t="s">
        <v>191</v>
      </c>
      <c r="D86" s="143" t="s">
        <v>127</v>
      </c>
      <c r="E86" s="143" t="s">
        <v>192</v>
      </c>
      <c r="F86" s="144">
        <v>2021</v>
      </c>
      <c r="G86" s="144">
        <f>'[3]TechWatHea-SingleDetached-RES'!$N$23</f>
        <v>0.9633267069663</v>
      </c>
      <c r="H86" s="144">
        <v>0.171767776689682</v>
      </c>
      <c r="I86" s="150">
        <f>I84</f>
        <v>4</v>
      </c>
      <c r="J86" s="150">
        <f t="shared" ref="J86:K86" si="30">J84</f>
        <v>0.04</v>
      </c>
      <c r="K86" s="150">
        <f t="shared" si="30"/>
        <v>4</v>
      </c>
      <c r="L86" s="150">
        <f t="shared" si="23"/>
        <v>0.04</v>
      </c>
      <c r="M86" s="151">
        <v>18</v>
      </c>
      <c r="N86" s="144">
        <v>31.54</v>
      </c>
      <c r="O86" s="144">
        <v>1</v>
      </c>
      <c r="R86" s="142"/>
      <c r="S86" s="131" t="s">
        <v>191</v>
      </c>
      <c r="T86" s="142"/>
      <c r="U86" s="142" t="s">
        <v>117</v>
      </c>
      <c r="V86" s="142" t="s">
        <v>118</v>
      </c>
      <c r="W86" s="142"/>
      <c r="X86" s="142"/>
      <c r="Y86" s="142" t="s">
        <v>119</v>
      </c>
    </row>
    <row r="87" spans="3:29">
      <c r="C87" s="143" t="s">
        <v>193</v>
      </c>
      <c r="D87" s="143" t="s">
        <v>123</v>
      </c>
      <c r="E87" s="143" t="s">
        <v>192</v>
      </c>
      <c r="F87" s="144">
        <v>2021</v>
      </c>
      <c r="G87" s="144">
        <f>'[3]TechWatHea-SingleDetached-RES'!$N$24</f>
        <v>0.9633267069663</v>
      </c>
      <c r="H87" s="144">
        <v>0.436692238879344</v>
      </c>
      <c r="I87" s="150">
        <f>I86</f>
        <v>4</v>
      </c>
      <c r="J87" s="150">
        <f t="shared" ref="J87:M87" si="31">J86</f>
        <v>0.04</v>
      </c>
      <c r="K87" s="150">
        <f t="shared" si="31"/>
        <v>4</v>
      </c>
      <c r="L87" s="150">
        <f t="shared" si="31"/>
        <v>0.04</v>
      </c>
      <c r="M87" s="151">
        <f t="shared" si="31"/>
        <v>18</v>
      </c>
      <c r="N87" s="144">
        <v>31.54</v>
      </c>
      <c r="O87" s="144">
        <v>1</v>
      </c>
      <c r="R87" s="142"/>
      <c r="S87" s="131" t="s">
        <v>193</v>
      </c>
      <c r="T87" s="142"/>
      <c r="U87" s="142" t="s">
        <v>117</v>
      </c>
      <c r="V87" s="142" t="s">
        <v>118</v>
      </c>
      <c r="W87" s="142"/>
      <c r="X87" s="142"/>
      <c r="Y87" s="142" t="s">
        <v>119</v>
      </c>
      <c r="AC87" s="129">
        <v>0.124</v>
      </c>
    </row>
    <row r="88" spans="3:29">
      <c r="C88" s="143" t="s">
        <v>194</v>
      </c>
      <c r="D88" s="143" t="s">
        <v>115</v>
      </c>
      <c r="E88" s="143" t="s">
        <v>192</v>
      </c>
      <c r="F88" s="144">
        <v>2021</v>
      </c>
      <c r="G88" s="144">
        <f>'[3]TechWatHea-SingleDetached-RES'!$N$25</f>
        <v>0.9633267069663</v>
      </c>
      <c r="H88" s="144">
        <v>0.146564546538015</v>
      </c>
      <c r="I88" s="150">
        <f t="shared" ref="I88:I106" si="32">I87</f>
        <v>4</v>
      </c>
      <c r="J88" s="150">
        <f t="shared" ref="J88:J106" si="33">J87</f>
        <v>0.04</v>
      </c>
      <c r="K88" s="150">
        <f t="shared" ref="K88:K106" si="34">K87</f>
        <v>4</v>
      </c>
      <c r="L88" s="150">
        <f t="shared" ref="L88:M106" si="35">L87</f>
        <v>0.04</v>
      </c>
      <c r="M88" s="151">
        <f t="shared" si="35"/>
        <v>18</v>
      </c>
      <c r="N88" s="144">
        <v>31.54</v>
      </c>
      <c r="O88" s="144">
        <v>1</v>
      </c>
      <c r="R88" s="142"/>
      <c r="S88" s="131" t="s">
        <v>194</v>
      </c>
      <c r="T88" s="142"/>
      <c r="U88" s="142" t="s">
        <v>117</v>
      </c>
      <c r="V88" s="142" t="s">
        <v>118</v>
      </c>
      <c r="W88" s="142"/>
      <c r="X88" s="142"/>
      <c r="Y88" s="142" t="s">
        <v>119</v>
      </c>
      <c r="AC88" s="129"/>
    </row>
    <row r="89" spans="3:29">
      <c r="C89" s="143" t="s">
        <v>195</v>
      </c>
      <c r="D89" s="143" t="s">
        <v>196</v>
      </c>
      <c r="E89" s="143" t="s">
        <v>192</v>
      </c>
      <c r="F89" s="144">
        <v>2021</v>
      </c>
      <c r="G89" s="144">
        <f>'[3]TechWatHea-SingleDetached-RES'!$N$26</f>
        <v>0.9633267069663</v>
      </c>
      <c r="H89" s="144">
        <v>0.315287923478673</v>
      </c>
      <c r="I89" s="150">
        <f t="shared" si="32"/>
        <v>4</v>
      </c>
      <c r="J89" s="150">
        <f t="shared" si="33"/>
        <v>0.04</v>
      </c>
      <c r="K89" s="150">
        <f t="shared" si="34"/>
        <v>4</v>
      </c>
      <c r="L89" s="150">
        <f t="shared" si="35"/>
        <v>0.04</v>
      </c>
      <c r="M89" s="151">
        <f t="shared" si="35"/>
        <v>18</v>
      </c>
      <c r="N89" s="144">
        <v>31.54</v>
      </c>
      <c r="O89" s="144">
        <v>1</v>
      </c>
      <c r="R89" s="142"/>
      <c r="S89" s="131" t="s">
        <v>195</v>
      </c>
      <c r="T89" s="142"/>
      <c r="U89" s="142" t="s">
        <v>117</v>
      </c>
      <c r="V89" s="142" t="s">
        <v>118</v>
      </c>
      <c r="W89" s="142"/>
      <c r="X89" s="142"/>
      <c r="Y89" s="142" t="s">
        <v>119</v>
      </c>
      <c r="AC89" s="129">
        <v>0.124</v>
      </c>
    </row>
    <row r="90" spans="3:29">
      <c r="C90" s="143" t="s">
        <v>197</v>
      </c>
      <c r="D90" s="143" t="s">
        <v>131</v>
      </c>
      <c r="E90" s="143" t="s">
        <v>192</v>
      </c>
      <c r="F90" s="144">
        <v>2021</v>
      </c>
      <c r="G90" s="144">
        <f>'[3]TechWatHea-SingleDetached-RES'!$N$27</f>
        <v>0.9633267069663</v>
      </c>
      <c r="H90" s="144">
        <v>0.821415055286326</v>
      </c>
      <c r="I90" s="150">
        <f t="shared" si="32"/>
        <v>4</v>
      </c>
      <c r="J90" s="150">
        <f t="shared" si="33"/>
        <v>0.04</v>
      </c>
      <c r="K90" s="150">
        <f t="shared" si="34"/>
        <v>4</v>
      </c>
      <c r="L90" s="150">
        <f t="shared" si="35"/>
        <v>0.04</v>
      </c>
      <c r="M90" s="151">
        <f t="shared" si="35"/>
        <v>18</v>
      </c>
      <c r="N90" s="144">
        <v>31.54</v>
      </c>
      <c r="O90" s="144">
        <v>1</v>
      </c>
      <c r="R90" s="142"/>
      <c r="S90" s="131" t="s">
        <v>197</v>
      </c>
      <c r="T90" s="142"/>
      <c r="U90" s="142" t="s">
        <v>117</v>
      </c>
      <c r="V90" s="142" t="s">
        <v>118</v>
      </c>
      <c r="W90" s="142"/>
      <c r="X90" s="142"/>
      <c r="Y90" s="142" t="s">
        <v>119</v>
      </c>
      <c r="AC90" s="129"/>
    </row>
    <row r="91" spans="3:29">
      <c r="C91" s="143" t="s">
        <v>198</v>
      </c>
      <c r="D91" s="143" t="s">
        <v>133</v>
      </c>
      <c r="E91" s="143" t="s">
        <v>192</v>
      </c>
      <c r="F91" s="144">
        <v>2021</v>
      </c>
      <c r="G91" s="144">
        <f>'[3]TechWatHea-SingleDetached-RES'!$N$28</f>
        <v>0.9633267069663</v>
      </c>
      <c r="H91" s="145">
        <f>'[3]TechWatHea-SingleDetached-RES'!$N$59</f>
        <v>0.378345508174408</v>
      </c>
      <c r="I91" s="150">
        <f t="shared" si="32"/>
        <v>4</v>
      </c>
      <c r="J91" s="150">
        <f t="shared" si="33"/>
        <v>0.04</v>
      </c>
      <c r="K91" s="150">
        <f t="shared" si="34"/>
        <v>4</v>
      </c>
      <c r="L91" s="150">
        <f t="shared" si="35"/>
        <v>0.04</v>
      </c>
      <c r="M91" s="151">
        <f t="shared" si="35"/>
        <v>18</v>
      </c>
      <c r="N91" s="144">
        <v>31.54</v>
      </c>
      <c r="O91" s="144">
        <v>1</v>
      </c>
      <c r="R91" s="142"/>
      <c r="S91" s="131" t="s">
        <v>198</v>
      </c>
      <c r="T91" s="142"/>
      <c r="U91" s="142" t="s">
        <v>117</v>
      </c>
      <c r="V91" s="142" t="s">
        <v>118</v>
      </c>
      <c r="W91" s="142"/>
      <c r="X91" s="142"/>
      <c r="Y91" s="142" t="s">
        <v>119</v>
      </c>
      <c r="AC91" s="129">
        <v>0.124</v>
      </c>
    </row>
    <row r="92" spans="3:29">
      <c r="C92" s="131" t="s">
        <v>199</v>
      </c>
      <c r="D92" s="131" t="s">
        <v>127</v>
      </c>
      <c r="E92" s="131" t="s">
        <v>200</v>
      </c>
      <c r="F92" s="144">
        <v>2021</v>
      </c>
      <c r="G92" s="144">
        <f>'[3]TechWatHea-SingleAttached'!$N$23</f>
        <v>0.9633267069663</v>
      </c>
      <c r="H92" s="144">
        <v>0.138117250646714</v>
      </c>
      <c r="I92" s="150">
        <f t="shared" si="32"/>
        <v>4</v>
      </c>
      <c r="J92" s="150">
        <f t="shared" si="33"/>
        <v>0.04</v>
      </c>
      <c r="K92" s="150">
        <f t="shared" si="34"/>
        <v>4</v>
      </c>
      <c r="L92" s="150">
        <f t="shared" si="35"/>
        <v>0.04</v>
      </c>
      <c r="M92" s="151">
        <f t="shared" si="35"/>
        <v>18</v>
      </c>
      <c r="N92" s="144">
        <v>31.54</v>
      </c>
      <c r="O92" s="144">
        <v>1</v>
      </c>
      <c r="R92" s="142"/>
      <c r="S92" s="131" t="s">
        <v>199</v>
      </c>
      <c r="T92" s="142"/>
      <c r="U92" s="142" t="s">
        <v>117</v>
      </c>
      <c r="V92" s="142" t="s">
        <v>118</v>
      </c>
      <c r="W92" s="142"/>
      <c r="X92" s="142"/>
      <c r="Y92" s="142" t="s">
        <v>119</v>
      </c>
      <c r="AC92" s="129"/>
    </row>
    <row r="93" spans="3:29">
      <c r="C93" s="131" t="s">
        <v>201</v>
      </c>
      <c r="D93" s="131" t="s">
        <v>123</v>
      </c>
      <c r="E93" s="131" t="s">
        <v>200</v>
      </c>
      <c r="F93" s="144">
        <v>2021</v>
      </c>
      <c r="G93" s="144">
        <f>'[3]TechWatHea-SingleAttached'!$N$24</f>
        <v>0.9633267069663</v>
      </c>
      <c r="H93" s="144">
        <v>0.354678591350925</v>
      </c>
      <c r="I93" s="150">
        <f t="shared" si="32"/>
        <v>4</v>
      </c>
      <c r="J93" s="150">
        <f t="shared" si="33"/>
        <v>0.04</v>
      </c>
      <c r="K93" s="150">
        <f t="shared" si="34"/>
        <v>4</v>
      </c>
      <c r="L93" s="150">
        <f t="shared" si="35"/>
        <v>0.04</v>
      </c>
      <c r="M93" s="151">
        <f t="shared" si="35"/>
        <v>18</v>
      </c>
      <c r="N93" s="144">
        <v>31.54</v>
      </c>
      <c r="O93" s="144">
        <v>1</v>
      </c>
      <c r="R93" s="142"/>
      <c r="S93" s="131" t="s">
        <v>201</v>
      </c>
      <c r="T93" s="142"/>
      <c r="U93" s="142" t="s">
        <v>117</v>
      </c>
      <c r="V93" s="142" t="s">
        <v>118</v>
      </c>
      <c r="W93" s="142"/>
      <c r="X93" s="142"/>
      <c r="Y93" s="142" t="s">
        <v>119</v>
      </c>
      <c r="AC93" s="129">
        <v>0.124</v>
      </c>
    </row>
    <row r="94" spans="3:29">
      <c r="C94" s="131" t="s">
        <v>202</v>
      </c>
      <c r="D94" s="131" t="s">
        <v>115</v>
      </c>
      <c r="E94" s="131" t="s">
        <v>200</v>
      </c>
      <c r="F94" s="144">
        <v>2021</v>
      </c>
      <c r="G94" s="144">
        <f>'[3]TechWatHea-SingleAttached'!$N$25</f>
        <v>0.9633267069663</v>
      </c>
      <c r="H94" s="144">
        <v>0.132783850326185</v>
      </c>
      <c r="I94" s="150">
        <f t="shared" si="32"/>
        <v>4</v>
      </c>
      <c r="J94" s="150">
        <f t="shared" si="33"/>
        <v>0.04</v>
      </c>
      <c r="K94" s="150">
        <f t="shared" si="34"/>
        <v>4</v>
      </c>
      <c r="L94" s="150">
        <f t="shared" si="35"/>
        <v>0.04</v>
      </c>
      <c r="M94" s="151">
        <f t="shared" si="35"/>
        <v>18</v>
      </c>
      <c r="N94" s="144">
        <v>31.54</v>
      </c>
      <c r="O94" s="144">
        <v>1</v>
      </c>
      <c r="R94" s="142"/>
      <c r="S94" s="131" t="s">
        <v>202</v>
      </c>
      <c r="T94" s="142"/>
      <c r="U94" s="142" t="s">
        <v>117</v>
      </c>
      <c r="V94" s="142" t="s">
        <v>118</v>
      </c>
      <c r="W94" s="142"/>
      <c r="X94" s="142"/>
      <c r="Y94" s="142" t="s">
        <v>119</v>
      </c>
      <c r="AC94" s="129"/>
    </row>
    <row r="95" spans="3:29">
      <c r="C95" s="131" t="s">
        <v>203</v>
      </c>
      <c r="D95" s="131" t="s">
        <v>196</v>
      </c>
      <c r="E95" s="131" t="s">
        <v>200</v>
      </c>
      <c r="F95" s="144">
        <v>2021</v>
      </c>
      <c r="G95" s="144">
        <f>'[3]TechWatHea-SingleAttached'!$N$26</f>
        <v>0.9633267069663</v>
      </c>
      <c r="H95" s="144">
        <v>0.209532473451036</v>
      </c>
      <c r="I95" s="150">
        <f t="shared" si="32"/>
        <v>4</v>
      </c>
      <c r="J95" s="150">
        <f t="shared" si="33"/>
        <v>0.04</v>
      </c>
      <c r="K95" s="150">
        <f t="shared" si="34"/>
        <v>4</v>
      </c>
      <c r="L95" s="150">
        <f t="shared" si="35"/>
        <v>0.04</v>
      </c>
      <c r="M95" s="151">
        <f t="shared" si="35"/>
        <v>18</v>
      </c>
      <c r="N95" s="144">
        <v>31.54</v>
      </c>
      <c r="O95" s="144">
        <v>1</v>
      </c>
      <c r="R95" s="142"/>
      <c r="S95" s="131" t="s">
        <v>203</v>
      </c>
      <c r="T95" s="142"/>
      <c r="U95" s="142" t="s">
        <v>117</v>
      </c>
      <c r="V95" s="142" t="s">
        <v>118</v>
      </c>
      <c r="W95" s="142"/>
      <c r="X95" s="142"/>
      <c r="Y95" s="142" t="s">
        <v>119</v>
      </c>
      <c r="AC95">
        <v>0.65</v>
      </c>
    </row>
    <row r="96" spans="3:29">
      <c r="C96" s="131" t="s">
        <v>204</v>
      </c>
      <c r="D96" s="131" t="s">
        <v>131</v>
      </c>
      <c r="E96" s="131" t="s">
        <v>200</v>
      </c>
      <c r="F96" s="144">
        <v>2021</v>
      </c>
      <c r="G96" s="144">
        <f>'[3]TechWatHea-SingleAttached'!$N$27</f>
        <v>0.9633267069663</v>
      </c>
      <c r="H96" s="144">
        <v>0.404827071490822</v>
      </c>
      <c r="I96" s="150">
        <f t="shared" si="32"/>
        <v>4</v>
      </c>
      <c r="J96" s="150">
        <f t="shared" si="33"/>
        <v>0.04</v>
      </c>
      <c r="K96" s="150">
        <f t="shared" si="34"/>
        <v>4</v>
      </c>
      <c r="L96" s="150">
        <f t="shared" si="35"/>
        <v>0.04</v>
      </c>
      <c r="M96" s="151">
        <f t="shared" si="35"/>
        <v>18</v>
      </c>
      <c r="N96" s="144">
        <v>31.54</v>
      </c>
      <c r="O96" s="144">
        <v>1</v>
      </c>
      <c r="R96" s="142"/>
      <c r="S96" s="131" t="s">
        <v>204</v>
      </c>
      <c r="T96" s="142"/>
      <c r="U96" s="142" t="s">
        <v>117</v>
      </c>
      <c r="V96" s="142" t="s">
        <v>118</v>
      </c>
      <c r="W96" s="142"/>
      <c r="X96" s="142"/>
      <c r="Y96" s="142" t="s">
        <v>119</v>
      </c>
      <c r="AC96">
        <v>0.65</v>
      </c>
    </row>
    <row r="97" spans="3:29">
      <c r="C97" s="131" t="s">
        <v>205</v>
      </c>
      <c r="D97" s="131" t="s">
        <v>133</v>
      </c>
      <c r="E97" s="131" t="s">
        <v>200</v>
      </c>
      <c r="F97" s="144">
        <v>2021</v>
      </c>
      <c r="G97" s="144">
        <f>'[3]TechWatHea-SingleAttached'!$N$28</f>
        <v>0.9633267069663</v>
      </c>
      <c r="H97" s="145">
        <f>'[3]TechWatHea-SingleAttached'!$N$59</f>
        <v>0.247987847453136</v>
      </c>
      <c r="I97" s="150">
        <f t="shared" si="32"/>
        <v>4</v>
      </c>
      <c r="J97" s="150">
        <f t="shared" si="33"/>
        <v>0.04</v>
      </c>
      <c r="K97" s="150">
        <f t="shared" si="34"/>
        <v>4</v>
      </c>
      <c r="L97" s="150">
        <f t="shared" si="35"/>
        <v>0.04</v>
      </c>
      <c r="M97" s="151">
        <f t="shared" si="35"/>
        <v>18</v>
      </c>
      <c r="N97" s="144">
        <v>31.54</v>
      </c>
      <c r="O97" s="144">
        <v>1</v>
      </c>
      <c r="R97" s="142"/>
      <c r="S97" s="131" t="s">
        <v>205</v>
      </c>
      <c r="T97" s="142"/>
      <c r="U97" s="142" t="s">
        <v>117</v>
      </c>
      <c r="V97" s="142" t="s">
        <v>118</v>
      </c>
      <c r="W97" s="142"/>
      <c r="X97" s="142"/>
      <c r="Y97" s="142" t="s">
        <v>119</v>
      </c>
      <c r="AC97">
        <v>0.65</v>
      </c>
    </row>
    <row r="98" spans="3:29">
      <c r="C98" s="131" t="s">
        <v>206</v>
      </c>
      <c r="D98" s="131" t="s">
        <v>127</v>
      </c>
      <c r="E98" s="131" t="s">
        <v>207</v>
      </c>
      <c r="F98" s="144">
        <v>2021</v>
      </c>
      <c r="G98" s="146">
        <f>'[3]TechWatHea-Appartment'!$N$23</f>
        <v>0.9633267069663</v>
      </c>
      <c r="H98" s="144">
        <v>0.101179774061464</v>
      </c>
      <c r="I98" s="150">
        <f t="shared" si="32"/>
        <v>4</v>
      </c>
      <c r="J98" s="150">
        <f t="shared" si="33"/>
        <v>0.04</v>
      </c>
      <c r="K98" s="150">
        <f t="shared" si="34"/>
        <v>4</v>
      </c>
      <c r="L98" s="150">
        <f t="shared" si="35"/>
        <v>0.04</v>
      </c>
      <c r="M98" s="151">
        <f t="shared" si="35"/>
        <v>18</v>
      </c>
      <c r="N98" s="144">
        <v>31.54</v>
      </c>
      <c r="O98" s="144">
        <v>1</v>
      </c>
      <c r="R98" s="142"/>
      <c r="S98" s="131" t="s">
        <v>206</v>
      </c>
      <c r="T98" s="142"/>
      <c r="U98" s="142" t="s">
        <v>117</v>
      </c>
      <c r="V98" s="142" t="s">
        <v>118</v>
      </c>
      <c r="W98" s="142"/>
      <c r="X98" s="142"/>
      <c r="Y98" s="142" t="s">
        <v>119</v>
      </c>
      <c r="AC98">
        <v>0.65</v>
      </c>
    </row>
    <row r="99" spans="3:29">
      <c r="C99" s="131" t="s">
        <v>208</v>
      </c>
      <c r="D99" s="131" t="s">
        <v>123</v>
      </c>
      <c r="E99" s="131" t="s">
        <v>207</v>
      </c>
      <c r="F99" s="144">
        <v>2021</v>
      </c>
      <c r="G99" s="146">
        <f>'[3]TechWatHea-Appartment'!$N$24</f>
        <v>0.9633267069663</v>
      </c>
      <c r="H99" s="144">
        <v>0.24860663198917</v>
      </c>
      <c r="I99" s="150">
        <f t="shared" si="32"/>
        <v>4</v>
      </c>
      <c r="J99" s="150">
        <f t="shared" si="33"/>
        <v>0.04</v>
      </c>
      <c r="K99" s="150">
        <f t="shared" si="34"/>
        <v>4</v>
      </c>
      <c r="L99" s="150">
        <f t="shared" si="35"/>
        <v>0.04</v>
      </c>
      <c r="M99" s="151">
        <f t="shared" si="35"/>
        <v>18</v>
      </c>
      <c r="N99" s="144">
        <v>31.54</v>
      </c>
      <c r="O99" s="144">
        <v>1</v>
      </c>
      <c r="R99" s="142"/>
      <c r="S99" s="131" t="s">
        <v>208</v>
      </c>
      <c r="T99" s="142"/>
      <c r="U99" s="142" t="s">
        <v>117</v>
      </c>
      <c r="V99" s="142" t="s">
        <v>118</v>
      </c>
      <c r="W99" s="142"/>
      <c r="X99" s="142"/>
      <c r="Y99" s="142" t="s">
        <v>119</v>
      </c>
      <c r="AC99">
        <v>0.65</v>
      </c>
    </row>
    <row r="100" spans="3:29">
      <c r="C100" s="131" t="s">
        <v>209</v>
      </c>
      <c r="D100" s="131" t="s">
        <v>115</v>
      </c>
      <c r="E100" s="131" t="s">
        <v>207</v>
      </c>
      <c r="F100" s="144">
        <v>2021</v>
      </c>
      <c r="G100" s="146">
        <f>'[3]TechWatHea-Appartment'!$N$25</f>
        <v>0.9633267069663</v>
      </c>
      <c r="H100" s="144">
        <v>0.0885606517857261</v>
      </c>
      <c r="I100" s="150">
        <f t="shared" si="32"/>
        <v>4</v>
      </c>
      <c r="J100" s="150">
        <f t="shared" si="33"/>
        <v>0.04</v>
      </c>
      <c r="K100" s="150">
        <f t="shared" si="34"/>
        <v>4</v>
      </c>
      <c r="L100" s="150">
        <f t="shared" si="35"/>
        <v>0.04</v>
      </c>
      <c r="M100" s="151">
        <f t="shared" si="35"/>
        <v>18</v>
      </c>
      <c r="N100" s="144">
        <v>31.54</v>
      </c>
      <c r="O100" s="144">
        <v>1</v>
      </c>
      <c r="R100" s="142"/>
      <c r="S100" s="131" t="s">
        <v>209</v>
      </c>
      <c r="T100" s="142"/>
      <c r="U100" s="142" t="s">
        <v>117</v>
      </c>
      <c r="V100" s="142" t="s">
        <v>118</v>
      </c>
      <c r="W100" s="142"/>
      <c r="X100" s="142"/>
      <c r="Y100" s="142" t="s">
        <v>119</v>
      </c>
      <c r="AC100">
        <v>0.65</v>
      </c>
    </row>
    <row r="101" spans="3:29">
      <c r="C101" s="131" t="s">
        <v>210</v>
      </c>
      <c r="D101" s="131" t="s">
        <v>196</v>
      </c>
      <c r="E101" s="131" t="s">
        <v>207</v>
      </c>
      <c r="F101" s="144">
        <v>2021</v>
      </c>
      <c r="G101" s="146">
        <f>'[3]TechWatHea-Appartment'!$N$26</f>
        <v>0.9633267069663</v>
      </c>
      <c r="H101" s="144">
        <v>0.143923107198767</v>
      </c>
      <c r="I101" s="150">
        <f t="shared" si="32"/>
        <v>4</v>
      </c>
      <c r="J101" s="150">
        <f t="shared" si="33"/>
        <v>0.04</v>
      </c>
      <c r="K101" s="150">
        <f t="shared" si="34"/>
        <v>4</v>
      </c>
      <c r="L101" s="150">
        <f t="shared" si="35"/>
        <v>0.04</v>
      </c>
      <c r="M101" s="151">
        <f t="shared" si="35"/>
        <v>18</v>
      </c>
      <c r="N101" s="144">
        <v>31.54</v>
      </c>
      <c r="O101" s="144">
        <v>1</v>
      </c>
      <c r="R101" s="152"/>
      <c r="S101" s="131" t="s">
        <v>210</v>
      </c>
      <c r="T101" s="153"/>
      <c r="U101" s="152" t="s">
        <v>117</v>
      </c>
      <c r="V101" s="152" t="s">
        <v>118</v>
      </c>
      <c r="W101" s="152"/>
      <c r="X101" s="152"/>
      <c r="Y101" s="152" t="s">
        <v>119</v>
      </c>
      <c r="AC101">
        <v>0.65</v>
      </c>
    </row>
    <row r="102" spans="3:29">
      <c r="C102" s="131" t="s">
        <v>211</v>
      </c>
      <c r="D102" s="131" t="s">
        <v>131</v>
      </c>
      <c r="E102" s="131" t="s">
        <v>207</v>
      </c>
      <c r="F102" s="144">
        <v>2021</v>
      </c>
      <c r="G102" s="146">
        <f>'[3]TechWatHea-Appartment'!$N$27</f>
        <v>0.9633267069663</v>
      </c>
      <c r="H102" s="144">
        <v>0.281268478157475</v>
      </c>
      <c r="I102" s="150">
        <f t="shared" si="32"/>
        <v>4</v>
      </c>
      <c r="J102" s="150">
        <f t="shared" si="33"/>
        <v>0.04</v>
      </c>
      <c r="K102" s="150">
        <f t="shared" si="34"/>
        <v>4</v>
      </c>
      <c r="L102" s="150">
        <f t="shared" si="35"/>
        <v>0.04</v>
      </c>
      <c r="M102" s="151">
        <f t="shared" si="35"/>
        <v>18</v>
      </c>
      <c r="N102" s="144">
        <v>31.54</v>
      </c>
      <c r="O102" s="144">
        <v>1</v>
      </c>
      <c r="S102" s="131" t="s">
        <v>211</v>
      </c>
      <c r="U102" s="152" t="s">
        <v>117</v>
      </c>
      <c r="V102" s="152" t="s">
        <v>118</v>
      </c>
      <c r="W102" s="152"/>
      <c r="X102" s="152"/>
      <c r="Y102" s="152" t="s">
        <v>119</v>
      </c>
      <c r="AC102">
        <v>0.65</v>
      </c>
    </row>
    <row r="103" spans="3:29">
      <c r="C103" s="131" t="s">
        <v>212</v>
      </c>
      <c r="D103" s="131" t="s">
        <v>133</v>
      </c>
      <c r="E103" s="131" t="s">
        <v>207</v>
      </c>
      <c r="F103" s="144">
        <v>2021</v>
      </c>
      <c r="G103" s="146">
        <f>'[3]TechWatHea-Appartment'!$N$28</f>
        <v>0.9633267069663</v>
      </c>
      <c r="H103" s="145">
        <f>'[3]TechWatHea-Appartment'!$N$59</f>
        <v>0.17270772863852</v>
      </c>
      <c r="I103" s="150">
        <f t="shared" si="32"/>
        <v>4</v>
      </c>
      <c r="J103" s="150">
        <f t="shared" si="33"/>
        <v>0.04</v>
      </c>
      <c r="K103" s="150">
        <f t="shared" si="34"/>
        <v>4</v>
      </c>
      <c r="L103" s="150">
        <f t="shared" si="35"/>
        <v>0.04</v>
      </c>
      <c r="M103" s="151">
        <f t="shared" si="35"/>
        <v>18</v>
      </c>
      <c r="N103" s="144">
        <v>31.54</v>
      </c>
      <c r="O103" s="144">
        <v>1</v>
      </c>
      <c r="S103" s="131" t="s">
        <v>212</v>
      </c>
      <c r="U103" s="152" t="s">
        <v>117</v>
      </c>
      <c r="V103" s="152" t="s">
        <v>118</v>
      </c>
      <c r="W103" s="152"/>
      <c r="X103" s="152"/>
      <c r="Y103" s="152" t="s">
        <v>119</v>
      </c>
      <c r="AC103">
        <v>0.65</v>
      </c>
    </row>
    <row r="104" spans="3:29">
      <c r="C104" s="131" t="s">
        <v>213</v>
      </c>
      <c r="D104" s="131" t="s">
        <v>127</v>
      </c>
      <c r="E104" s="131" t="s">
        <v>214</v>
      </c>
      <c r="F104">
        <v>2021</v>
      </c>
      <c r="G104" s="147">
        <f>'[3]TechWatHea-MobileHome'!$N$23</f>
        <v>0.9633267069663</v>
      </c>
      <c r="H104">
        <v>0.0964593420357701</v>
      </c>
      <c r="I104" s="114">
        <f t="shared" si="32"/>
        <v>4</v>
      </c>
      <c r="J104" s="114">
        <f t="shared" si="33"/>
        <v>0.04</v>
      </c>
      <c r="K104" s="114">
        <f t="shared" si="34"/>
        <v>4</v>
      </c>
      <c r="L104" s="114">
        <f t="shared" si="35"/>
        <v>0.04</v>
      </c>
      <c r="M104" s="126">
        <f t="shared" si="35"/>
        <v>18</v>
      </c>
      <c r="N104">
        <v>31.54</v>
      </c>
      <c r="O104">
        <v>1</v>
      </c>
      <c r="S104" s="131" t="s">
        <v>213</v>
      </c>
      <c r="U104" s="152" t="s">
        <v>117</v>
      </c>
      <c r="V104" s="152" t="s">
        <v>118</v>
      </c>
      <c r="W104" s="152"/>
      <c r="X104" s="152"/>
      <c r="Y104" s="152" t="s">
        <v>119</v>
      </c>
      <c r="AC104">
        <v>0.65</v>
      </c>
    </row>
    <row r="105" spans="3:29">
      <c r="C105" s="131" t="s">
        <v>215</v>
      </c>
      <c r="D105" s="131" t="s">
        <v>123</v>
      </c>
      <c r="E105" s="131" t="s">
        <v>214</v>
      </c>
      <c r="F105">
        <v>2021</v>
      </c>
      <c r="G105" s="147">
        <f>'[3]TechWatHea-MobileHome'!$N$24</f>
        <v>0.9633267069663</v>
      </c>
      <c r="H105">
        <v>0.238284635968276</v>
      </c>
      <c r="I105" s="114">
        <f t="shared" si="32"/>
        <v>4</v>
      </c>
      <c r="J105" s="114">
        <f t="shared" si="33"/>
        <v>0.04</v>
      </c>
      <c r="K105" s="114">
        <f t="shared" si="34"/>
        <v>4</v>
      </c>
      <c r="L105" s="114">
        <f t="shared" si="35"/>
        <v>0.04</v>
      </c>
      <c r="M105" s="126">
        <f t="shared" si="35"/>
        <v>18</v>
      </c>
      <c r="N105">
        <v>31.54</v>
      </c>
      <c r="O105">
        <v>1</v>
      </c>
      <c r="S105" s="131" t="s">
        <v>215</v>
      </c>
      <c r="U105" s="152" t="s">
        <v>117</v>
      </c>
      <c r="V105" s="152" t="s">
        <v>118</v>
      </c>
      <c r="W105" s="152"/>
      <c r="X105" s="152"/>
      <c r="Y105" s="152" t="s">
        <v>119</v>
      </c>
      <c r="AC105">
        <v>0.65</v>
      </c>
    </row>
    <row r="106" spans="3:29">
      <c r="C106" s="131" t="s">
        <v>216</v>
      </c>
      <c r="D106" s="131" t="s">
        <v>115</v>
      </c>
      <c r="E106" s="131" t="s">
        <v>214</v>
      </c>
      <c r="F106">
        <v>2021</v>
      </c>
      <c r="G106" s="147">
        <f>'[3]TechWatHea-MobileHome'!$N$25</f>
        <v>0.9633267069663</v>
      </c>
      <c r="H106">
        <v>0.0970861518499944</v>
      </c>
      <c r="I106" s="114">
        <f t="shared" si="32"/>
        <v>4</v>
      </c>
      <c r="J106" s="114">
        <f t="shared" si="33"/>
        <v>0.04</v>
      </c>
      <c r="K106" s="114">
        <f t="shared" si="34"/>
        <v>4</v>
      </c>
      <c r="L106" s="114">
        <f t="shared" si="35"/>
        <v>0.04</v>
      </c>
      <c r="M106" s="126">
        <f t="shared" si="35"/>
        <v>18</v>
      </c>
      <c r="N106">
        <v>31.54</v>
      </c>
      <c r="O106">
        <v>1</v>
      </c>
      <c r="S106" s="131" t="s">
        <v>216</v>
      </c>
      <c r="U106" s="152" t="s">
        <v>117</v>
      </c>
      <c r="V106" s="152" t="s">
        <v>118</v>
      </c>
      <c r="W106" s="152"/>
      <c r="X106" s="152"/>
      <c r="Y106" s="152" t="s">
        <v>119</v>
      </c>
      <c r="AC106">
        <v>0.65</v>
      </c>
    </row>
    <row r="107" spans="3:29">
      <c r="C107" s="131" t="s">
        <v>217</v>
      </c>
      <c r="D107" s="131" t="s">
        <v>196</v>
      </c>
      <c r="E107" s="131" t="s">
        <v>214</v>
      </c>
      <c r="F107">
        <v>2021</v>
      </c>
      <c r="G107" s="147">
        <f>'[3]TechWatHea-MobileHome'!$N$26</f>
        <v>0.9633267069663</v>
      </c>
      <c r="H107">
        <v>0.156352937048249</v>
      </c>
      <c r="I107" s="114">
        <v>4</v>
      </c>
      <c r="J107" s="114">
        <v>0.04</v>
      </c>
      <c r="K107" s="114">
        <f t="shared" ref="K107:K109" si="36">I107</f>
        <v>4</v>
      </c>
      <c r="L107" s="114">
        <f t="shared" si="23"/>
        <v>0.04</v>
      </c>
      <c r="M107" s="126">
        <f t="shared" ref="M107:M109" si="37">M106</f>
        <v>18</v>
      </c>
      <c r="N107">
        <v>31.54</v>
      </c>
      <c r="O107">
        <v>1</v>
      </c>
      <c r="S107" s="131" t="s">
        <v>217</v>
      </c>
      <c r="U107" s="152" t="s">
        <v>117</v>
      </c>
      <c r="V107" s="152" t="s">
        <v>118</v>
      </c>
      <c r="W107" s="152"/>
      <c r="X107" s="152"/>
      <c r="Y107" s="152" t="s">
        <v>119</v>
      </c>
      <c r="AC107">
        <v>0.65</v>
      </c>
    </row>
    <row r="108" spans="3:29">
      <c r="C108" s="131" t="s">
        <v>218</v>
      </c>
      <c r="D108" s="131" t="s">
        <v>131</v>
      </c>
      <c r="E108" s="131" t="s">
        <v>214</v>
      </c>
      <c r="F108">
        <v>2021</v>
      </c>
      <c r="G108" s="147">
        <f>'[3]TechWatHea-MobileHome'!$N$27</f>
        <v>0.9633267069663</v>
      </c>
      <c r="H108">
        <v>0.308140357277919</v>
      </c>
      <c r="I108" s="114">
        <v>4</v>
      </c>
      <c r="J108" s="114">
        <f>J107</f>
        <v>0.04</v>
      </c>
      <c r="K108" s="114">
        <f t="shared" si="36"/>
        <v>4</v>
      </c>
      <c r="L108" s="114">
        <f t="shared" si="23"/>
        <v>0.04</v>
      </c>
      <c r="M108" s="126">
        <f t="shared" si="37"/>
        <v>18</v>
      </c>
      <c r="N108">
        <v>31.54</v>
      </c>
      <c r="O108">
        <v>1</v>
      </c>
      <c r="S108" s="131" t="s">
        <v>218</v>
      </c>
      <c r="U108" s="152" t="s">
        <v>117</v>
      </c>
      <c r="V108" s="152" t="s">
        <v>118</v>
      </c>
      <c r="W108" s="152"/>
      <c r="X108" s="152"/>
      <c r="Y108" s="152" t="s">
        <v>119</v>
      </c>
      <c r="AC108">
        <v>0.65</v>
      </c>
    </row>
    <row r="109" spans="3:29">
      <c r="C109" s="131" t="s">
        <v>219</v>
      </c>
      <c r="D109" s="131" t="s">
        <v>133</v>
      </c>
      <c r="E109" s="131" t="s">
        <v>214</v>
      </c>
      <c r="F109">
        <v>2021</v>
      </c>
      <c r="G109" s="147">
        <f>'[3]TechWatHea-MobileHome'!$N$28</f>
        <v>0.9633267069663</v>
      </c>
      <c r="H109" s="130">
        <f>'[3]TechWatHea-MobileHome'!$N$59</f>
        <v>0.179264684836042</v>
      </c>
      <c r="I109" s="115">
        <f>I108</f>
        <v>4</v>
      </c>
      <c r="J109" s="115">
        <f>J108</f>
        <v>0.04</v>
      </c>
      <c r="K109" s="115">
        <f t="shared" si="36"/>
        <v>4</v>
      </c>
      <c r="L109" s="115">
        <f t="shared" si="23"/>
        <v>0.04</v>
      </c>
      <c r="M109" s="126">
        <f t="shared" si="37"/>
        <v>18</v>
      </c>
      <c r="N109">
        <v>31.54</v>
      </c>
      <c r="O109">
        <v>1</v>
      </c>
      <c r="S109" s="131" t="s">
        <v>219</v>
      </c>
      <c r="U109" s="152" t="s">
        <v>117</v>
      </c>
      <c r="V109" s="152" t="s">
        <v>118</v>
      </c>
      <c r="W109" s="152"/>
      <c r="X109" s="152"/>
      <c r="Y109" s="152" t="s">
        <v>119</v>
      </c>
      <c r="AC109">
        <v>0.65</v>
      </c>
    </row>
    <row r="110" spans="3:29">
      <c r="C110" s="131" t="s">
        <v>220</v>
      </c>
      <c r="D110" s="131" t="s">
        <v>127</v>
      </c>
      <c r="E110" s="131" t="s">
        <v>221</v>
      </c>
      <c r="F110">
        <v>2021</v>
      </c>
      <c r="G110" s="130">
        <f>'[3]Tech-Appliance'!$N$24</f>
        <v>0.8</v>
      </c>
      <c r="H110">
        <v>0.0454585176842925</v>
      </c>
      <c r="I110" s="115">
        <f t="shared" ref="I110:I117" si="38">I109</f>
        <v>4</v>
      </c>
      <c r="J110" s="115">
        <f t="shared" ref="J110:J117" si="39">J109</f>
        <v>0.04</v>
      </c>
      <c r="K110" s="115">
        <f t="shared" ref="K110:K117" si="40">I110</f>
        <v>4</v>
      </c>
      <c r="L110" s="115">
        <f t="shared" ref="L110:L117" si="41">J110</f>
        <v>0.04</v>
      </c>
      <c r="M110" s="126">
        <v>11</v>
      </c>
      <c r="N110">
        <v>31.54</v>
      </c>
      <c r="O110">
        <v>1</v>
      </c>
      <c r="S110" s="131" t="s">
        <v>220</v>
      </c>
      <c r="U110" s="152" t="s">
        <v>117</v>
      </c>
      <c r="V110" s="152" t="s">
        <v>118</v>
      </c>
      <c r="W110" s="152"/>
      <c r="X110" s="152"/>
      <c r="Y110" s="152" t="s">
        <v>119</v>
      </c>
      <c r="AC110">
        <v>0.65</v>
      </c>
    </row>
    <row r="111" spans="3:29">
      <c r="C111" s="131" t="s">
        <v>222</v>
      </c>
      <c r="D111" s="131" t="s">
        <v>127</v>
      </c>
      <c r="E111" s="131" t="s">
        <v>223</v>
      </c>
      <c r="F111">
        <v>2021</v>
      </c>
      <c r="G111" s="130">
        <f>'[3]Tech-Appliance'!$N$25</f>
        <v>0.8</v>
      </c>
      <c r="H111">
        <v>0.0454585176842925</v>
      </c>
      <c r="I111" s="115">
        <f t="shared" si="38"/>
        <v>4</v>
      </c>
      <c r="J111" s="115">
        <f t="shared" si="39"/>
        <v>0.04</v>
      </c>
      <c r="K111" s="115">
        <f t="shared" si="40"/>
        <v>4</v>
      </c>
      <c r="L111" s="115">
        <f t="shared" si="41"/>
        <v>0.04</v>
      </c>
      <c r="M111" s="126">
        <v>11</v>
      </c>
      <c r="N111">
        <v>31.54</v>
      </c>
      <c r="O111">
        <v>1</v>
      </c>
      <c r="S111" s="131" t="s">
        <v>222</v>
      </c>
      <c r="U111" s="152" t="s">
        <v>117</v>
      </c>
      <c r="V111" s="152" t="s">
        <v>118</v>
      </c>
      <c r="W111" s="152"/>
      <c r="X111" s="152"/>
      <c r="Y111" s="152" t="s">
        <v>119</v>
      </c>
      <c r="AC111">
        <v>0.65</v>
      </c>
    </row>
    <row r="112" spans="3:29">
      <c r="C112" s="131" t="s">
        <v>224</v>
      </c>
      <c r="D112" s="131" t="s">
        <v>127</v>
      </c>
      <c r="E112" s="131" t="s">
        <v>225</v>
      </c>
      <c r="F112">
        <v>2021</v>
      </c>
      <c r="G112" s="130">
        <f>'[3]Tech-Appliance'!$N$26</f>
        <v>0.8</v>
      </c>
      <c r="H112">
        <v>0.0454585176842925</v>
      </c>
      <c r="I112" s="115">
        <f t="shared" si="38"/>
        <v>4</v>
      </c>
      <c r="J112" s="115">
        <f t="shared" si="39"/>
        <v>0.04</v>
      </c>
      <c r="K112" s="115">
        <f t="shared" si="40"/>
        <v>4</v>
      </c>
      <c r="L112" s="115">
        <f t="shared" si="41"/>
        <v>0.04</v>
      </c>
      <c r="M112" s="126">
        <v>11</v>
      </c>
      <c r="N112">
        <v>31.54</v>
      </c>
      <c r="O112">
        <v>1</v>
      </c>
      <c r="S112" s="131" t="s">
        <v>224</v>
      </c>
      <c r="U112" s="152" t="s">
        <v>117</v>
      </c>
      <c r="V112" s="152" t="s">
        <v>118</v>
      </c>
      <c r="W112" s="152"/>
      <c r="X112" s="152"/>
      <c r="Y112" s="152" t="s">
        <v>119</v>
      </c>
      <c r="AC112">
        <v>0.65</v>
      </c>
    </row>
    <row r="113" spans="3:29">
      <c r="C113" s="131" t="s">
        <v>226</v>
      </c>
      <c r="D113" s="131" t="s">
        <v>127</v>
      </c>
      <c r="E113" s="131" t="s">
        <v>227</v>
      </c>
      <c r="F113">
        <v>2021</v>
      </c>
      <c r="G113" s="130">
        <f>'[3]Tech-Appliance'!$N$27</f>
        <v>0.8</v>
      </c>
      <c r="H113">
        <v>0.0454585176842925</v>
      </c>
      <c r="I113" s="115">
        <f t="shared" si="38"/>
        <v>4</v>
      </c>
      <c r="J113" s="115">
        <f t="shared" si="39"/>
        <v>0.04</v>
      </c>
      <c r="K113" s="115">
        <f t="shared" si="40"/>
        <v>4</v>
      </c>
      <c r="L113" s="115">
        <f t="shared" si="41"/>
        <v>0.04</v>
      </c>
      <c r="M113" s="126">
        <v>11</v>
      </c>
      <c r="N113">
        <v>31.54</v>
      </c>
      <c r="O113">
        <v>1</v>
      </c>
      <c r="S113" s="131" t="s">
        <v>226</v>
      </c>
      <c r="U113" s="152" t="s">
        <v>117</v>
      </c>
      <c r="V113" s="152" t="s">
        <v>118</v>
      </c>
      <c r="W113" s="152"/>
      <c r="X113" s="152"/>
      <c r="Y113" s="152" t="s">
        <v>119</v>
      </c>
      <c r="AC113">
        <v>0.65</v>
      </c>
    </row>
    <row r="114" spans="3:29">
      <c r="C114" s="131" t="s">
        <v>228</v>
      </c>
      <c r="D114" s="131" t="s">
        <v>127</v>
      </c>
      <c r="E114" s="131" t="s">
        <v>229</v>
      </c>
      <c r="F114">
        <v>2021</v>
      </c>
      <c r="G114" s="130">
        <f>'[3]Tech-Appliance'!$N$28</f>
        <v>0.8</v>
      </c>
      <c r="H114">
        <v>0.0454585176842925</v>
      </c>
      <c r="I114" s="115">
        <f t="shared" si="38"/>
        <v>4</v>
      </c>
      <c r="J114" s="115">
        <f t="shared" si="39"/>
        <v>0.04</v>
      </c>
      <c r="K114" s="115">
        <f t="shared" si="40"/>
        <v>4</v>
      </c>
      <c r="L114" s="115">
        <f t="shared" si="41"/>
        <v>0.04</v>
      </c>
      <c r="M114" s="126">
        <v>11</v>
      </c>
      <c r="N114">
        <v>31.54</v>
      </c>
      <c r="O114">
        <v>1</v>
      </c>
      <c r="S114" s="131" t="s">
        <v>228</v>
      </c>
      <c r="U114" s="152" t="s">
        <v>117</v>
      </c>
      <c r="V114" s="152" t="s">
        <v>118</v>
      </c>
      <c r="W114" s="152"/>
      <c r="X114" s="152"/>
      <c r="Y114" s="152" t="s">
        <v>119</v>
      </c>
      <c r="AC114">
        <v>0.65</v>
      </c>
    </row>
    <row r="115" spans="3:29">
      <c r="C115" s="131" t="s">
        <v>230</v>
      </c>
      <c r="D115" s="131" t="s">
        <v>127</v>
      </c>
      <c r="E115" s="131" t="s">
        <v>231</v>
      </c>
      <c r="F115">
        <v>2021</v>
      </c>
      <c r="G115" s="130">
        <f>'[3]Tech-Appliance'!$N$29</f>
        <v>0.8</v>
      </c>
      <c r="H115">
        <v>0.0454585176842925</v>
      </c>
      <c r="I115" s="115">
        <f t="shared" si="38"/>
        <v>4</v>
      </c>
      <c r="J115" s="115">
        <f t="shared" si="39"/>
        <v>0.04</v>
      </c>
      <c r="K115" s="115">
        <f t="shared" si="40"/>
        <v>4</v>
      </c>
      <c r="L115" s="115">
        <f t="shared" si="41"/>
        <v>0.04</v>
      </c>
      <c r="M115" s="126">
        <v>11</v>
      </c>
      <c r="N115">
        <v>31.54</v>
      </c>
      <c r="O115">
        <v>1</v>
      </c>
      <c r="S115" s="131" t="s">
        <v>230</v>
      </c>
      <c r="U115" s="152" t="s">
        <v>117</v>
      </c>
      <c r="V115" s="152" t="s">
        <v>118</v>
      </c>
      <c r="W115" s="152"/>
      <c r="X115" s="152"/>
      <c r="Y115" s="152" t="s">
        <v>119</v>
      </c>
      <c r="AC115">
        <v>0.65</v>
      </c>
    </row>
    <row r="116" spans="3:29">
      <c r="C116" s="131" t="s">
        <v>232</v>
      </c>
      <c r="D116" s="131" t="s">
        <v>127</v>
      </c>
      <c r="E116" s="131" t="s">
        <v>233</v>
      </c>
      <c r="F116">
        <v>2021</v>
      </c>
      <c r="G116" s="130">
        <f>'[3]Tech-Appliance'!$N$30</f>
        <v>0.8</v>
      </c>
      <c r="H116">
        <v>0.0454585176842925</v>
      </c>
      <c r="I116" s="115">
        <f t="shared" si="38"/>
        <v>4</v>
      </c>
      <c r="J116" s="115">
        <f t="shared" si="39"/>
        <v>0.04</v>
      </c>
      <c r="K116" s="115">
        <f t="shared" si="40"/>
        <v>4</v>
      </c>
      <c r="L116" s="115">
        <f t="shared" si="41"/>
        <v>0.04</v>
      </c>
      <c r="M116" s="126">
        <v>11</v>
      </c>
      <c r="N116">
        <v>31.54</v>
      </c>
      <c r="O116">
        <v>1</v>
      </c>
      <c r="S116" s="131" t="s">
        <v>232</v>
      </c>
      <c r="U116" s="152" t="s">
        <v>117</v>
      </c>
      <c r="V116" s="152" t="s">
        <v>118</v>
      </c>
      <c r="W116" s="152"/>
      <c r="X116" s="152"/>
      <c r="Y116" s="152" t="s">
        <v>119</v>
      </c>
      <c r="AC116">
        <v>0.65</v>
      </c>
    </row>
    <row r="117" spans="3:29">
      <c r="C117" s="131" t="s">
        <v>234</v>
      </c>
      <c r="D117" s="131" t="s">
        <v>127</v>
      </c>
      <c r="E117" s="131" t="s">
        <v>235</v>
      </c>
      <c r="F117">
        <v>2021</v>
      </c>
      <c r="G117" s="130">
        <f>[3]TechLighting!$N$23</f>
        <v>0.695684634187153</v>
      </c>
      <c r="H117">
        <v>0.02343</v>
      </c>
      <c r="I117" s="115">
        <f t="shared" si="38"/>
        <v>4</v>
      </c>
      <c r="J117" s="115">
        <f t="shared" si="39"/>
        <v>0.04</v>
      </c>
      <c r="K117" s="115">
        <f t="shared" si="40"/>
        <v>4</v>
      </c>
      <c r="L117" s="115">
        <f t="shared" si="41"/>
        <v>0.04</v>
      </c>
      <c r="M117" s="126">
        <v>15</v>
      </c>
      <c r="N117">
        <v>31.54</v>
      </c>
      <c r="O117">
        <v>1</v>
      </c>
      <c r="S117" s="131" t="s">
        <v>234</v>
      </c>
      <c r="U117" s="152" t="s">
        <v>117</v>
      </c>
      <c r="V117" s="152" t="s">
        <v>118</v>
      </c>
      <c r="W117" s="152"/>
      <c r="X117" s="152"/>
      <c r="Y117" s="152" t="s">
        <v>119</v>
      </c>
      <c r="AC117">
        <v>0.65</v>
      </c>
    </row>
    <row r="118" spans="29:29">
      <c r="AC118">
        <v>0.65</v>
      </c>
    </row>
    <row r="119" spans="29:29">
      <c r="AC119">
        <v>0.8</v>
      </c>
    </row>
    <row r="120" spans="29:29">
      <c r="AC120">
        <v>0.8</v>
      </c>
    </row>
    <row r="121" spans="29:29">
      <c r="AC121">
        <v>0.8</v>
      </c>
    </row>
    <row r="122" spans="29:29">
      <c r="AC122">
        <v>0.8</v>
      </c>
    </row>
    <row r="123" spans="29:29">
      <c r="AC123">
        <v>0.8</v>
      </c>
    </row>
    <row r="124" spans="29:29">
      <c r="AC124">
        <v>0.8</v>
      </c>
    </row>
    <row r="125" spans="29:29">
      <c r="AC125">
        <v>0.8</v>
      </c>
    </row>
    <row r="126" spans="29:29">
      <c r="AC126">
        <v>0.8</v>
      </c>
    </row>
  </sheetData>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X225"/>
  <sheetViews>
    <sheetView zoomScale="72" zoomScaleNormal="72" workbookViewId="0">
      <selection activeCell="H1" sqref="H1"/>
    </sheetView>
  </sheetViews>
  <sheetFormatPr defaultColWidth="9" defaultRowHeight="14.5"/>
  <cols>
    <col min="2" max="2" width="23.8181818181818" customWidth="1"/>
    <col min="4" max="4" width="17.3636363636364" customWidth="1"/>
    <col min="6" max="7" width="9" style="105"/>
    <col min="8" max="8" width="9" style="106"/>
    <col min="9" max="9" width="9" style="107"/>
    <col min="10" max="10" width="14" style="107" customWidth="1"/>
    <col min="11" max="11" width="11.6363636363636" style="107" customWidth="1"/>
    <col min="12" max="12" width="9" style="105"/>
    <col min="14" max="14" width="10.4545454545455" customWidth="1"/>
    <col min="18" max="18" width="24.8181818181818" customWidth="1"/>
    <col min="19" max="19" width="9.27272727272727" customWidth="1"/>
  </cols>
  <sheetData>
    <row r="1" spans="8:8">
      <c r="H1" s="106" t="s">
        <v>1</v>
      </c>
    </row>
    <row r="4" spans="4:24">
      <c r="D4" s="108" t="s">
        <v>3</v>
      </c>
      <c r="Q4" s="123" t="s">
        <v>4</v>
      </c>
      <c r="R4" s="123"/>
      <c r="S4" s="124"/>
      <c r="T4" s="124"/>
      <c r="U4" s="124"/>
      <c r="V4" s="124"/>
      <c r="W4" s="124"/>
      <c r="X4" s="124"/>
    </row>
    <row r="5" spans="2:24">
      <c r="B5" s="109" t="s">
        <v>5</v>
      </c>
      <c r="C5" s="109" t="s">
        <v>6</v>
      </c>
      <c r="D5" s="109" t="s">
        <v>7</v>
      </c>
      <c r="E5" s="110" t="s">
        <v>8</v>
      </c>
      <c r="F5" s="111" t="s">
        <v>9</v>
      </c>
      <c r="G5" s="111" t="s">
        <v>10</v>
      </c>
      <c r="H5" s="112" t="s">
        <v>12</v>
      </c>
      <c r="I5" s="116" t="s">
        <v>13</v>
      </c>
      <c r="J5" s="116" t="s">
        <v>15</v>
      </c>
      <c r="K5" s="116" t="s">
        <v>16</v>
      </c>
      <c r="L5" s="117" t="s">
        <v>18</v>
      </c>
      <c r="M5" s="118" t="s">
        <v>17</v>
      </c>
      <c r="N5" s="119" t="s">
        <v>113</v>
      </c>
      <c r="Q5" s="125" t="s">
        <v>20</v>
      </c>
      <c r="R5" s="125" t="s">
        <v>5</v>
      </c>
      <c r="S5" s="125" t="s">
        <v>22</v>
      </c>
      <c r="T5" s="125" t="s">
        <v>23</v>
      </c>
      <c r="U5" s="125" t="s">
        <v>24</v>
      </c>
      <c r="V5" s="125" t="s">
        <v>25</v>
      </c>
      <c r="W5" s="125" t="s">
        <v>26</v>
      </c>
      <c r="X5" s="125" t="s">
        <v>27</v>
      </c>
    </row>
    <row r="6" spans="2:21">
      <c r="B6" s="113" t="s">
        <v>236</v>
      </c>
      <c r="C6" s="113" t="s">
        <v>237</v>
      </c>
      <c r="D6" s="113" t="s">
        <v>238</v>
      </c>
      <c r="E6">
        <v>2021</v>
      </c>
      <c r="F6" s="114">
        <v>0.7</v>
      </c>
      <c r="G6" s="114">
        <v>0.023</v>
      </c>
      <c r="H6" s="115">
        <v>4</v>
      </c>
      <c r="I6" s="120">
        <v>0.04</v>
      </c>
      <c r="J6" s="120">
        <f>H6</f>
        <v>4</v>
      </c>
      <c r="K6" s="120">
        <f>I6</f>
        <v>0.04</v>
      </c>
      <c r="L6" s="114">
        <v>22</v>
      </c>
      <c r="M6">
        <v>31.54</v>
      </c>
      <c r="Q6" t="s">
        <v>44</v>
      </c>
      <c r="R6" s="113" t="s">
        <v>236</v>
      </c>
      <c r="T6" s="113" t="s">
        <v>117</v>
      </c>
      <c r="U6" s="113" t="s">
        <v>118</v>
      </c>
    </row>
    <row r="7" spans="2:21">
      <c r="B7" s="113" t="s">
        <v>239</v>
      </c>
      <c r="C7" s="113" t="s">
        <v>237</v>
      </c>
      <c r="D7" s="113" t="s">
        <v>240</v>
      </c>
      <c r="E7">
        <v>2021</v>
      </c>
      <c r="F7" s="114">
        <f>F6</f>
        <v>0.7</v>
      </c>
      <c r="G7" s="114">
        <f t="shared" ref="G7:L7" si="0">G6</f>
        <v>0.023</v>
      </c>
      <c r="H7" s="115">
        <f t="shared" si="0"/>
        <v>4</v>
      </c>
      <c r="I7" s="120">
        <f t="shared" si="0"/>
        <v>0.04</v>
      </c>
      <c r="J7" s="120">
        <f t="shared" si="0"/>
        <v>4</v>
      </c>
      <c r="K7" s="120">
        <f t="shared" si="0"/>
        <v>0.04</v>
      </c>
      <c r="L7" s="114">
        <f t="shared" si="0"/>
        <v>22</v>
      </c>
      <c r="M7">
        <v>31.54</v>
      </c>
      <c r="R7" s="113" t="s">
        <v>239</v>
      </c>
      <c r="T7" s="113" t="s">
        <v>117</v>
      </c>
      <c r="U7" s="113" t="s">
        <v>118</v>
      </c>
    </row>
    <row r="8" spans="2:21">
      <c r="B8" s="113" t="s">
        <v>241</v>
      </c>
      <c r="C8" s="113" t="s">
        <v>237</v>
      </c>
      <c r="D8" s="113" t="s">
        <v>242</v>
      </c>
      <c r="E8">
        <v>2021</v>
      </c>
      <c r="F8" s="114">
        <f t="shared" ref="F8:F15" si="1">F7</f>
        <v>0.7</v>
      </c>
      <c r="G8" s="114">
        <f t="shared" ref="G8:G15" si="2">G7</f>
        <v>0.023</v>
      </c>
      <c r="H8" s="115">
        <f t="shared" ref="H8:H16" si="3">H7</f>
        <v>4</v>
      </c>
      <c r="I8" s="120">
        <f t="shared" ref="I8:I16" si="4">I7</f>
        <v>0.04</v>
      </c>
      <c r="J8" s="120">
        <f t="shared" ref="J8:J15" si="5">J7</f>
        <v>4</v>
      </c>
      <c r="K8" s="120">
        <f t="shared" ref="K8:K15" si="6">K7</f>
        <v>0.04</v>
      </c>
      <c r="L8" s="114">
        <f t="shared" ref="L8:L15" si="7">L7</f>
        <v>22</v>
      </c>
      <c r="M8">
        <v>31.54</v>
      </c>
      <c r="R8" s="113" t="s">
        <v>241</v>
      </c>
      <c r="T8" s="113" t="s">
        <v>117</v>
      </c>
      <c r="U8" s="113" t="s">
        <v>118</v>
      </c>
    </row>
    <row r="9" spans="2:21">
      <c r="B9" s="113" t="s">
        <v>243</v>
      </c>
      <c r="C9" s="113" t="s">
        <v>237</v>
      </c>
      <c r="D9" s="113" t="s">
        <v>244</v>
      </c>
      <c r="E9">
        <v>2021</v>
      </c>
      <c r="F9" s="114">
        <f t="shared" si="1"/>
        <v>0.7</v>
      </c>
      <c r="G9" s="114">
        <f t="shared" si="2"/>
        <v>0.023</v>
      </c>
      <c r="H9" s="115">
        <f t="shared" si="3"/>
        <v>4</v>
      </c>
      <c r="I9" s="120">
        <f t="shared" si="4"/>
        <v>0.04</v>
      </c>
      <c r="J9" s="120">
        <f t="shared" si="5"/>
        <v>4</v>
      </c>
      <c r="K9" s="120">
        <f t="shared" si="6"/>
        <v>0.04</v>
      </c>
      <c r="L9" s="114">
        <f t="shared" si="7"/>
        <v>22</v>
      </c>
      <c r="M9">
        <v>31.54</v>
      </c>
      <c r="R9" s="113" t="s">
        <v>243</v>
      </c>
      <c r="T9" s="113" t="s">
        <v>117</v>
      </c>
      <c r="U9" s="113" t="s">
        <v>118</v>
      </c>
    </row>
    <row r="10" spans="2:21">
      <c r="B10" s="113" t="s">
        <v>245</v>
      </c>
      <c r="C10" s="113" t="s">
        <v>237</v>
      </c>
      <c r="D10" s="113" t="s">
        <v>246</v>
      </c>
      <c r="E10">
        <v>2021</v>
      </c>
      <c r="F10" s="114">
        <f t="shared" si="1"/>
        <v>0.7</v>
      </c>
      <c r="G10" s="114">
        <f t="shared" si="2"/>
        <v>0.023</v>
      </c>
      <c r="H10" s="115">
        <f t="shared" si="3"/>
        <v>4</v>
      </c>
      <c r="I10" s="120">
        <f t="shared" si="4"/>
        <v>0.04</v>
      </c>
      <c r="J10" s="120">
        <f t="shared" si="5"/>
        <v>4</v>
      </c>
      <c r="K10" s="120">
        <f t="shared" si="6"/>
        <v>0.04</v>
      </c>
      <c r="L10" s="114">
        <f t="shared" si="7"/>
        <v>22</v>
      </c>
      <c r="M10">
        <v>31.54</v>
      </c>
      <c r="R10" s="113" t="s">
        <v>245</v>
      </c>
      <c r="T10" s="113" t="s">
        <v>117</v>
      </c>
      <c r="U10" s="113" t="s">
        <v>118</v>
      </c>
    </row>
    <row r="11" spans="2:21">
      <c r="B11" s="113" t="s">
        <v>247</v>
      </c>
      <c r="C11" s="113" t="s">
        <v>237</v>
      </c>
      <c r="D11" s="113" t="s">
        <v>248</v>
      </c>
      <c r="E11">
        <v>2021</v>
      </c>
      <c r="F11" s="114">
        <f t="shared" si="1"/>
        <v>0.7</v>
      </c>
      <c r="G11" s="114">
        <f t="shared" si="2"/>
        <v>0.023</v>
      </c>
      <c r="H11" s="115">
        <f t="shared" si="3"/>
        <v>4</v>
      </c>
      <c r="I11" s="120">
        <f t="shared" si="4"/>
        <v>0.04</v>
      </c>
      <c r="J11" s="120">
        <f t="shared" si="5"/>
        <v>4</v>
      </c>
      <c r="K11" s="120">
        <f t="shared" si="6"/>
        <v>0.04</v>
      </c>
      <c r="L11" s="114">
        <f t="shared" si="7"/>
        <v>22</v>
      </c>
      <c r="M11">
        <v>31.54</v>
      </c>
      <c r="R11" s="113" t="s">
        <v>247</v>
      </c>
      <c r="T11" s="113" t="s">
        <v>117</v>
      </c>
      <c r="U11" s="113" t="s">
        <v>118</v>
      </c>
    </row>
    <row r="12" spans="2:21">
      <c r="B12" s="113" t="s">
        <v>249</v>
      </c>
      <c r="C12" s="113" t="s">
        <v>237</v>
      </c>
      <c r="D12" s="113" t="s">
        <v>250</v>
      </c>
      <c r="E12">
        <v>2021</v>
      </c>
      <c r="F12" s="114">
        <f t="shared" si="1"/>
        <v>0.7</v>
      </c>
      <c r="G12" s="114">
        <f t="shared" si="2"/>
        <v>0.023</v>
      </c>
      <c r="H12" s="115">
        <f t="shared" si="3"/>
        <v>4</v>
      </c>
      <c r="I12" s="120">
        <f t="shared" si="4"/>
        <v>0.04</v>
      </c>
      <c r="J12" s="120">
        <f t="shared" si="5"/>
        <v>4</v>
      </c>
      <c r="K12" s="120">
        <f t="shared" si="6"/>
        <v>0.04</v>
      </c>
      <c r="L12" s="114">
        <f t="shared" si="7"/>
        <v>22</v>
      </c>
      <c r="M12">
        <v>31.54</v>
      </c>
      <c r="R12" s="113" t="s">
        <v>249</v>
      </c>
      <c r="T12" s="113" t="s">
        <v>117</v>
      </c>
      <c r="U12" s="113" t="s">
        <v>118</v>
      </c>
    </row>
    <row r="13" spans="2:21">
      <c r="B13" s="113" t="s">
        <v>251</v>
      </c>
      <c r="C13" s="113" t="s">
        <v>237</v>
      </c>
      <c r="D13" s="113" t="s">
        <v>252</v>
      </c>
      <c r="E13">
        <v>2021</v>
      </c>
      <c r="F13" s="114">
        <f t="shared" si="1"/>
        <v>0.7</v>
      </c>
      <c r="G13" s="114">
        <f t="shared" si="2"/>
        <v>0.023</v>
      </c>
      <c r="H13" s="115">
        <f t="shared" si="3"/>
        <v>4</v>
      </c>
      <c r="I13" s="120">
        <f t="shared" si="4"/>
        <v>0.04</v>
      </c>
      <c r="J13" s="120">
        <f t="shared" si="5"/>
        <v>4</v>
      </c>
      <c r="K13" s="120">
        <f t="shared" si="6"/>
        <v>0.04</v>
      </c>
      <c r="L13" s="114">
        <f t="shared" si="7"/>
        <v>22</v>
      </c>
      <c r="M13">
        <v>31.54</v>
      </c>
      <c r="R13" s="113" t="s">
        <v>251</v>
      </c>
      <c r="T13" s="113" t="s">
        <v>117</v>
      </c>
      <c r="U13" s="113" t="s">
        <v>118</v>
      </c>
    </row>
    <row r="14" spans="2:21">
      <c r="B14" s="113" t="s">
        <v>253</v>
      </c>
      <c r="C14" s="113" t="s">
        <v>237</v>
      </c>
      <c r="D14" s="113" t="s">
        <v>254</v>
      </c>
      <c r="E14">
        <v>2021</v>
      </c>
      <c r="F14" s="114">
        <f t="shared" si="1"/>
        <v>0.7</v>
      </c>
      <c r="G14" s="114">
        <f t="shared" si="2"/>
        <v>0.023</v>
      </c>
      <c r="H14" s="115">
        <f t="shared" si="3"/>
        <v>4</v>
      </c>
      <c r="I14" s="120">
        <f t="shared" si="4"/>
        <v>0.04</v>
      </c>
      <c r="J14" s="120">
        <f t="shared" si="5"/>
        <v>4</v>
      </c>
      <c r="K14" s="120">
        <f t="shared" si="6"/>
        <v>0.04</v>
      </c>
      <c r="L14" s="114">
        <f t="shared" si="7"/>
        <v>22</v>
      </c>
      <c r="M14">
        <v>31.54</v>
      </c>
      <c r="R14" s="113" t="s">
        <v>253</v>
      </c>
      <c r="T14" s="113" t="s">
        <v>117</v>
      </c>
      <c r="U14" s="113" t="s">
        <v>118</v>
      </c>
    </row>
    <row r="15" spans="2:21">
      <c r="B15" s="113" t="s">
        <v>255</v>
      </c>
      <c r="C15" s="113" t="s">
        <v>237</v>
      </c>
      <c r="D15" s="113" t="s">
        <v>256</v>
      </c>
      <c r="E15">
        <v>2021</v>
      </c>
      <c r="F15" s="114">
        <f t="shared" si="1"/>
        <v>0.7</v>
      </c>
      <c r="G15" s="114">
        <f t="shared" si="2"/>
        <v>0.023</v>
      </c>
      <c r="H15" s="115">
        <f t="shared" si="3"/>
        <v>4</v>
      </c>
      <c r="I15" s="120">
        <f t="shared" si="4"/>
        <v>0.04</v>
      </c>
      <c r="J15" s="120">
        <f t="shared" si="5"/>
        <v>4</v>
      </c>
      <c r="K15" s="120">
        <f t="shared" si="6"/>
        <v>0.04</v>
      </c>
      <c r="L15" s="114">
        <f t="shared" si="7"/>
        <v>22</v>
      </c>
      <c r="M15">
        <v>31.54</v>
      </c>
      <c r="R15" s="113" t="s">
        <v>255</v>
      </c>
      <c r="T15" s="113" t="s">
        <v>117</v>
      </c>
      <c r="U15" s="113" t="s">
        <v>118</v>
      </c>
    </row>
    <row r="16" spans="2:21">
      <c r="B16" s="113" t="s">
        <v>257</v>
      </c>
      <c r="C16" s="113" t="s">
        <v>237</v>
      </c>
      <c r="D16" s="113" t="s">
        <v>258</v>
      </c>
      <c r="E16">
        <v>2021</v>
      </c>
      <c r="F16" s="105">
        <v>1</v>
      </c>
      <c r="G16" s="105">
        <v>0.1</v>
      </c>
      <c r="H16" s="106">
        <f t="shared" si="3"/>
        <v>4</v>
      </c>
      <c r="I16" s="121">
        <f t="shared" si="4"/>
        <v>0.04</v>
      </c>
      <c r="J16" s="121">
        <f t="shared" ref="J16" si="8">H16</f>
        <v>4</v>
      </c>
      <c r="K16" s="121">
        <f t="shared" ref="K16" si="9">I16</f>
        <v>0.04</v>
      </c>
      <c r="L16" s="105">
        <v>10</v>
      </c>
      <c r="M16">
        <v>31.54</v>
      </c>
      <c r="R16" s="113" t="s">
        <v>257</v>
      </c>
      <c r="T16" s="113" t="s">
        <v>117</v>
      </c>
      <c r="U16" s="113" t="s">
        <v>118</v>
      </c>
    </row>
    <row r="17" spans="2:21">
      <c r="B17" s="113" t="s">
        <v>259</v>
      </c>
      <c r="C17" s="113" t="s">
        <v>237</v>
      </c>
      <c r="D17" s="113" t="s">
        <v>260</v>
      </c>
      <c r="E17">
        <v>2021</v>
      </c>
      <c r="F17" s="105">
        <v>1</v>
      </c>
      <c r="G17" s="105">
        <v>0.1</v>
      </c>
      <c r="H17" s="106">
        <f t="shared" ref="H17:H80" si="10">H16</f>
        <v>4</v>
      </c>
      <c r="I17" s="121">
        <f t="shared" ref="I17:I80" si="11">I16</f>
        <v>0.04</v>
      </c>
      <c r="J17" s="121">
        <f t="shared" ref="J17:J80" si="12">H17</f>
        <v>4</v>
      </c>
      <c r="K17" s="121">
        <f t="shared" ref="K17:K80" si="13">I17</f>
        <v>0.04</v>
      </c>
      <c r="L17" s="105">
        <v>10</v>
      </c>
      <c r="M17">
        <v>31.54</v>
      </c>
      <c r="R17" s="113" t="s">
        <v>259</v>
      </c>
      <c r="T17" s="113" t="s">
        <v>117</v>
      </c>
      <c r="U17" s="113" t="s">
        <v>118</v>
      </c>
    </row>
    <row r="18" spans="2:21">
      <c r="B18" s="113" t="s">
        <v>261</v>
      </c>
      <c r="C18" s="113" t="s">
        <v>237</v>
      </c>
      <c r="D18" s="113" t="s">
        <v>262</v>
      </c>
      <c r="E18">
        <v>2021</v>
      </c>
      <c r="F18" s="105">
        <v>1</v>
      </c>
      <c r="G18" s="105">
        <v>0.1</v>
      </c>
      <c r="H18" s="106">
        <f t="shared" si="10"/>
        <v>4</v>
      </c>
      <c r="I18" s="121">
        <f t="shared" si="11"/>
        <v>0.04</v>
      </c>
      <c r="J18" s="121">
        <f t="shared" si="12"/>
        <v>4</v>
      </c>
      <c r="K18" s="121">
        <f t="shared" si="13"/>
        <v>0.04</v>
      </c>
      <c r="L18" s="105">
        <v>10</v>
      </c>
      <c r="M18">
        <v>31.54</v>
      </c>
      <c r="R18" s="113" t="s">
        <v>261</v>
      </c>
      <c r="T18" s="113" t="s">
        <v>117</v>
      </c>
      <c r="U18" s="113" t="s">
        <v>118</v>
      </c>
    </row>
    <row r="19" spans="2:21">
      <c r="B19" s="113" t="s">
        <v>263</v>
      </c>
      <c r="C19" s="113" t="s">
        <v>237</v>
      </c>
      <c r="D19" s="113" t="s">
        <v>264</v>
      </c>
      <c r="E19">
        <v>2021</v>
      </c>
      <c r="F19" s="105">
        <v>1</v>
      </c>
      <c r="G19" s="105">
        <v>0.1</v>
      </c>
      <c r="H19" s="106">
        <f t="shared" si="10"/>
        <v>4</v>
      </c>
      <c r="I19" s="121">
        <f t="shared" si="11"/>
        <v>0.04</v>
      </c>
      <c r="J19" s="121">
        <f t="shared" si="12"/>
        <v>4</v>
      </c>
      <c r="K19" s="121">
        <f t="shared" si="13"/>
        <v>0.04</v>
      </c>
      <c r="L19" s="105">
        <v>10</v>
      </c>
      <c r="M19">
        <v>31.54</v>
      </c>
      <c r="R19" s="113" t="s">
        <v>263</v>
      </c>
      <c r="T19" s="113" t="s">
        <v>117</v>
      </c>
      <c r="U19" s="113" t="s">
        <v>118</v>
      </c>
    </row>
    <row r="20" spans="2:21">
      <c r="B20" s="113" t="s">
        <v>265</v>
      </c>
      <c r="C20" s="113" t="s">
        <v>237</v>
      </c>
      <c r="D20" s="113" t="s">
        <v>266</v>
      </c>
      <c r="E20">
        <v>2021</v>
      </c>
      <c r="F20" s="105">
        <v>1</v>
      </c>
      <c r="G20" s="105">
        <v>0.1</v>
      </c>
      <c r="H20" s="106">
        <f t="shared" si="10"/>
        <v>4</v>
      </c>
      <c r="I20" s="121">
        <f t="shared" si="11"/>
        <v>0.04</v>
      </c>
      <c r="J20" s="121">
        <f t="shared" si="12"/>
        <v>4</v>
      </c>
      <c r="K20" s="121">
        <f t="shared" si="13"/>
        <v>0.04</v>
      </c>
      <c r="L20" s="105">
        <v>10</v>
      </c>
      <c r="M20">
        <v>31.54</v>
      </c>
      <c r="R20" s="113" t="s">
        <v>265</v>
      </c>
      <c r="T20" s="113" t="s">
        <v>117</v>
      </c>
      <c r="U20" s="113" t="s">
        <v>118</v>
      </c>
    </row>
    <row r="21" spans="2:21">
      <c r="B21" s="113" t="s">
        <v>267</v>
      </c>
      <c r="C21" s="113" t="s">
        <v>237</v>
      </c>
      <c r="D21" s="113" t="s">
        <v>268</v>
      </c>
      <c r="E21">
        <v>2021</v>
      </c>
      <c r="F21" s="105">
        <v>1</v>
      </c>
      <c r="G21" s="105">
        <v>0.1</v>
      </c>
      <c r="H21" s="106">
        <f t="shared" si="10"/>
        <v>4</v>
      </c>
      <c r="I21" s="121">
        <f t="shared" si="11"/>
        <v>0.04</v>
      </c>
      <c r="J21" s="121">
        <f t="shared" si="12"/>
        <v>4</v>
      </c>
      <c r="K21" s="121">
        <f t="shared" si="13"/>
        <v>0.04</v>
      </c>
      <c r="L21" s="105">
        <v>10</v>
      </c>
      <c r="M21">
        <v>31.54</v>
      </c>
      <c r="R21" s="113" t="s">
        <v>267</v>
      </c>
      <c r="T21" s="113" t="s">
        <v>117</v>
      </c>
      <c r="U21" s="113" t="s">
        <v>118</v>
      </c>
    </row>
    <row r="22" spans="2:21">
      <c r="B22" s="113" t="s">
        <v>269</v>
      </c>
      <c r="C22" s="113" t="s">
        <v>237</v>
      </c>
      <c r="D22" s="113" t="s">
        <v>270</v>
      </c>
      <c r="E22">
        <v>2021</v>
      </c>
      <c r="F22" s="105">
        <v>1</v>
      </c>
      <c r="G22" s="105">
        <v>0.1</v>
      </c>
      <c r="H22" s="106">
        <f t="shared" si="10"/>
        <v>4</v>
      </c>
      <c r="I22" s="121">
        <f t="shared" si="11"/>
        <v>0.04</v>
      </c>
      <c r="J22" s="121">
        <f t="shared" si="12"/>
        <v>4</v>
      </c>
      <c r="K22" s="121">
        <f t="shared" si="13"/>
        <v>0.04</v>
      </c>
      <c r="L22" s="105">
        <v>10</v>
      </c>
      <c r="M22">
        <v>31.54</v>
      </c>
      <c r="R22" s="113" t="s">
        <v>269</v>
      </c>
      <c r="T22" s="113" t="s">
        <v>117</v>
      </c>
      <c r="U22" s="113" t="s">
        <v>118</v>
      </c>
    </row>
    <row r="23" spans="2:21">
      <c r="B23" s="113" t="s">
        <v>271</v>
      </c>
      <c r="C23" s="113" t="s">
        <v>237</v>
      </c>
      <c r="D23" s="113" t="s">
        <v>272</v>
      </c>
      <c r="E23">
        <v>2021</v>
      </c>
      <c r="F23" s="105">
        <v>1</v>
      </c>
      <c r="G23" s="105">
        <v>0.1</v>
      </c>
      <c r="H23" s="106">
        <f t="shared" si="10"/>
        <v>4</v>
      </c>
      <c r="I23" s="121">
        <f t="shared" si="11"/>
        <v>0.04</v>
      </c>
      <c r="J23" s="121">
        <f t="shared" si="12"/>
        <v>4</v>
      </c>
      <c r="K23" s="121">
        <f t="shared" si="13"/>
        <v>0.04</v>
      </c>
      <c r="L23" s="105">
        <v>10</v>
      </c>
      <c r="M23">
        <v>31.54</v>
      </c>
      <c r="R23" s="113" t="s">
        <v>271</v>
      </c>
      <c r="T23" s="113" t="s">
        <v>117</v>
      </c>
      <c r="U23" s="113" t="s">
        <v>118</v>
      </c>
    </row>
    <row r="24" spans="2:21">
      <c r="B24" s="113" t="s">
        <v>273</v>
      </c>
      <c r="C24" s="113" t="s">
        <v>237</v>
      </c>
      <c r="D24" s="113" t="s">
        <v>274</v>
      </c>
      <c r="E24">
        <v>2021</v>
      </c>
      <c r="F24" s="105">
        <v>1</v>
      </c>
      <c r="G24" s="105">
        <v>0.1</v>
      </c>
      <c r="H24" s="106">
        <f t="shared" si="10"/>
        <v>4</v>
      </c>
      <c r="I24" s="121">
        <f t="shared" si="11"/>
        <v>0.04</v>
      </c>
      <c r="J24" s="121">
        <f t="shared" si="12"/>
        <v>4</v>
      </c>
      <c r="K24" s="121">
        <f t="shared" si="13"/>
        <v>0.04</v>
      </c>
      <c r="L24" s="105">
        <v>10</v>
      </c>
      <c r="M24">
        <v>31.54</v>
      </c>
      <c r="R24" s="113" t="s">
        <v>273</v>
      </c>
      <c r="T24" s="113" t="s">
        <v>117</v>
      </c>
      <c r="U24" s="113" t="s">
        <v>118</v>
      </c>
    </row>
    <row r="25" spans="2:21">
      <c r="B25" s="113" t="s">
        <v>275</v>
      </c>
      <c r="C25" s="113" t="s">
        <v>237</v>
      </c>
      <c r="D25" s="113" t="s">
        <v>276</v>
      </c>
      <c r="E25">
        <v>2021</v>
      </c>
      <c r="F25" s="105">
        <v>1</v>
      </c>
      <c r="G25" s="105">
        <v>0.1</v>
      </c>
      <c r="H25" s="106">
        <f t="shared" si="10"/>
        <v>4</v>
      </c>
      <c r="I25" s="121">
        <f t="shared" si="11"/>
        <v>0.04</v>
      </c>
      <c r="J25" s="121">
        <f t="shared" si="12"/>
        <v>4</v>
      </c>
      <c r="K25" s="121">
        <f t="shared" si="13"/>
        <v>0.04</v>
      </c>
      <c r="L25" s="105">
        <v>10</v>
      </c>
      <c r="M25">
        <v>31.54</v>
      </c>
      <c r="R25" s="113" t="s">
        <v>275</v>
      </c>
      <c r="T25" s="113" t="s">
        <v>117</v>
      </c>
      <c r="U25" s="113" t="s">
        <v>118</v>
      </c>
    </row>
    <row r="26" spans="2:21">
      <c r="B26" s="113" t="s">
        <v>277</v>
      </c>
      <c r="C26" s="113" t="s">
        <v>237</v>
      </c>
      <c r="D26" s="113" t="s">
        <v>278</v>
      </c>
      <c r="E26">
        <v>2021</v>
      </c>
      <c r="F26" s="105">
        <v>1</v>
      </c>
      <c r="G26" s="105">
        <v>0.1</v>
      </c>
      <c r="H26" s="106">
        <f t="shared" si="10"/>
        <v>4</v>
      </c>
      <c r="I26" s="121">
        <f t="shared" si="11"/>
        <v>0.04</v>
      </c>
      <c r="J26" s="121">
        <f t="shared" si="12"/>
        <v>4</v>
      </c>
      <c r="K26" s="121">
        <f t="shared" si="13"/>
        <v>0.04</v>
      </c>
      <c r="L26" s="105">
        <v>15</v>
      </c>
      <c r="M26" s="122">
        <v>31.54</v>
      </c>
      <c r="R26" s="113" t="s">
        <v>277</v>
      </c>
      <c r="T26" s="113" t="s">
        <v>117</v>
      </c>
      <c r="U26" s="113" t="s">
        <v>118</v>
      </c>
    </row>
    <row r="27" spans="2:21">
      <c r="B27" s="113" t="s">
        <v>279</v>
      </c>
      <c r="C27" s="113" t="s">
        <v>280</v>
      </c>
      <c r="D27" s="113" t="s">
        <v>278</v>
      </c>
      <c r="E27">
        <v>2021</v>
      </c>
      <c r="F27" s="105">
        <v>1</v>
      </c>
      <c r="G27" s="105">
        <v>0.1</v>
      </c>
      <c r="H27" s="106">
        <f t="shared" si="10"/>
        <v>4</v>
      </c>
      <c r="I27" s="121">
        <f t="shared" si="11"/>
        <v>0.04</v>
      </c>
      <c r="J27" s="121">
        <f t="shared" si="12"/>
        <v>4</v>
      </c>
      <c r="K27" s="121">
        <f t="shared" si="13"/>
        <v>0.04</v>
      </c>
      <c r="L27" s="105">
        <v>15</v>
      </c>
      <c r="M27" s="122">
        <v>1</v>
      </c>
      <c r="R27" s="113" t="s">
        <v>279</v>
      </c>
      <c r="T27" s="113" t="s">
        <v>117</v>
      </c>
      <c r="U27" s="113" t="s">
        <v>281</v>
      </c>
    </row>
    <row r="28" spans="2:21">
      <c r="B28" s="113" t="s">
        <v>282</v>
      </c>
      <c r="C28" s="113" t="s">
        <v>283</v>
      </c>
      <c r="D28" s="113" t="s">
        <v>278</v>
      </c>
      <c r="E28">
        <v>2021</v>
      </c>
      <c r="F28" s="105">
        <v>1</v>
      </c>
      <c r="G28" s="105">
        <v>0.1</v>
      </c>
      <c r="H28" s="106">
        <f t="shared" si="10"/>
        <v>4</v>
      </c>
      <c r="I28" s="121">
        <f t="shared" si="11"/>
        <v>0.04</v>
      </c>
      <c r="J28" s="121">
        <f t="shared" si="12"/>
        <v>4</v>
      </c>
      <c r="K28" s="121">
        <f t="shared" si="13"/>
        <v>0.04</v>
      </c>
      <c r="L28" s="105">
        <v>15</v>
      </c>
      <c r="M28" s="122">
        <v>1</v>
      </c>
      <c r="R28" s="113" t="s">
        <v>282</v>
      </c>
      <c r="T28" s="113" t="s">
        <v>117</v>
      </c>
      <c r="U28" s="113" t="s">
        <v>281</v>
      </c>
    </row>
    <row r="29" spans="2:21">
      <c r="B29" s="113" t="s">
        <v>284</v>
      </c>
      <c r="C29" s="113" t="s">
        <v>285</v>
      </c>
      <c r="D29" s="113" t="s">
        <v>278</v>
      </c>
      <c r="E29">
        <v>2021</v>
      </c>
      <c r="F29" s="105">
        <v>1</v>
      </c>
      <c r="G29" s="105">
        <v>0.1</v>
      </c>
      <c r="H29" s="106">
        <f t="shared" si="10"/>
        <v>4</v>
      </c>
      <c r="I29" s="121">
        <f t="shared" si="11"/>
        <v>0.04</v>
      </c>
      <c r="J29" s="121">
        <f t="shared" si="12"/>
        <v>4</v>
      </c>
      <c r="K29" s="121">
        <f t="shared" si="13"/>
        <v>0.04</v>
      </c>
      <c r="L29" s="105">
        <v>15</v>
      </c>
      <c r="M29" s="122">
        <v>1</v>
      </c>
      <c r="R29" s="113" t="s">
        <v>284</v>
      </c>
      <c r="T29" s="113" t="s">
        <v>117</v>
      </c>
      <c r="U29" s="113" t="s">
        <v>281</v>
      </c>
    </row>
    <row r="30" spans="2:21">
      <c r="B30" s="113" t="s">
        <v>286</v>
      </c>
      <c r="C30" s="113" t="s">
        <v>287</v>
      </c>
      <c r="D30" s="113" t="s">
        <v>278</v>
      </c>
      <c r="E30">
        <v>2021</v>
      </c>
      <c r="F30" s="105">
        <v>1</v>
      </c>
      <c r="G30" s="105">
        <v>0.1</v>
      </c>
      <c r="H30" s="106">
        <f t="shared" si="10"/>
        <v>4</v>
      </c>
      <c r="I30" s="121">
        <f t="shared" si="11"/>
        <v>0.04</v>
      </c>
      <c r="J30" s="121">
        <f t="shared" si="12"/>
        <v>4</v>
      </c>
      <c r="K30" s="121">
        <f t="shared" si="13"/>
        <v>0.04</v>
      </c>
      <c r="L30" s="105">
        <v>15</v>
      </c>
      <c r="M30" s="122">
        <v>1</v>
      </c>
      <c r="R30" s="113" t="s">
        <v>286</v>
      </c>
      <c r="T30" s="113" t="s">
        <v>117</v>
      </c>
      <c r="U30" s="113" t="s">
        <v>281</v>
      </c>
    </row>
    <row r="31" spans="2:21">
      <c r="B31" s="113" t="s">
        <v>288</v>
      </c>
      <c r="C31" s="113" t="s">
        <v>289</v>
      </c>
      <c r="D31" s="113" t="s">
        <v>278</v>
      </c>
      <c r="E31">
        <v>2021</v>
      </c>
      <c r="F31" s="105">
        <v>1</v>
      </c>
      <c r="G31" s="105">
        <v>0.1</v>
      </c>
      <c r="H31" s="106">
        <f t="shared" si="10"/>
        <v>4</v>
      </c>
      <c r="I31" s="121">
        <f t="shared" si="11"/>
        <v>0.04</v>
      </c>
      <c r="J31" s="121">
        <f t="shared" si="12"/>
        <v>4</v>
      </c>
      <c r="K31" s="121">
        <f t="shared" si="13"/>
        <v>0.04</v>
      </c>
      <c r="L31" s="105">
        <v>15</v>
      </c>
      <c r="M31" s="122">
        <v>1</v>
      </c>
      <c r="R31" s="113" t="s">
        <v>288</v>
      </c>
      <c r="T31" s="113" t="s">
        <v>117</v>
      </c>
      <c r="U31" s="113" t="s">
        <v>281</v>
      </c>
    </row>
    <row r="32" spans="2:21">
      <c r="B32" s="113" t="s">
        <v>290</v>
      </c>
      <c r="C32" s="113" t="s">
        <v>237</v>
      </c>
      <c r="D32" s="113" t="s">
        <v>291</v>
      </c>
      <c r="E32">
        <v>2021</v>
      </c>
      <c r="F32" s="105">
        <v>1</v>
      </c>
      <c r="G32" s="105">
        <v>0.1</v>
      </c>
      <c r="H32" s="106">
        <f t="shared" si="10"/>
        <v>4</v>
      </c>
      <c r="I32" s="121">
        <f t="shared" si="11"/>
        <v>0.04</v>
      </c>
      <c r="J32" s="121">
        <f t="shared" si="12"/>
        <v>4</v>
      </c>
      <c r="K32" s="121">
        <f t="shared" si="13"/>
        <v>0.04</v>
      </c>
      <c r="L32" s="105">
        <v>15</v>
      </c>
      <c r="M32" s="122">
        <v>31.54</v>
      </c>
      <c r="R32" s="113" t="s">
        <v>290</v>
      </c>
      <c r="T32" s="113" t="s">
        <v>117</v>
      </c>
      <c r="U32" s="113" t="s">
        <v>118</v>
      </c>
    </row>
    <row r="33" spans="2:21">
      <c r="B33" s="113" t="s">
        <v>292</v>
      </c>
      <c r="C33" s="113" t="s">
        <v>280</v>
      </c>
      <c r="D33" s="113" t="s">
        <v>291</v>
      </c>
      <c r="E33">
        <v>2021</v>
      </c>
      <c r="F33" s="105">
        <v>1</v>
      </c>
      <c r="G33" s="105">
        <v>0.1</v>
      </c>
      <c r="H33" s="106">
        <f t="shared" si="10"/>
        <v>4</v>
      </c>
      <c r="I33" s="121">
        <f t="shared" si="11"/>
        <v>0.04</v>
      </c>
      <c r="J33" s="121">
        <f t="shared" si="12"/>
        <v>4</v>
      </c>
      <c r="K33" s="121">
        <f t="shared" si="13"/>
        <v>0.04</v>
      </c>
      <c r="L33" s="105">
        <v>15</v>
      </c>
      <c r="M33" s="122">
        <v>1</v>
      </c>
      <c r="R33" s="113" t="s">
        <v>292</v>
      </c>
      <c r="T33" s="113" t="s">
        <v>117</v>
      </c>
      <c r="U33" s="113" t="s">
        <v>281</v>
      </c>
    </row>
    <row r="34" spans="2:21">
      <c r="B34" s="113" t="s">
        <v>293</v>
      </c>
      <c r="C34" s="113" t="s">
        <v>283</v>
      </c>
      <c r="D34" s="113" t="s">
        <v>291</v>
      </c>
      <c r="E34">
        <v>2021</v>
      </c>
      <c r="F34" s="105">
        <v>1</v>
      </c>
      <c r="G34" s="105">
        <v>0.1</v>
      </c>
      <c r="H34" s="106">
        <f t="shared" si="10"/>
        <v>4</v>
      </c>
      <c r="I34" s="121">
        <f t="shared" si="11"/>
        <v>0.04</v>
      </c>
      <c r="J34" s="121">
        <f t="shared" si="12"/>
        <v>4</v>
      </c>
      <c r="K34" s="121">
        <f t="shared" si="13"/>
        <v>0.04</v>
      </c>
      <c r="L34" s="105">
        <v>15</v>
      </c>
      <c r="M34" s="122">
        <v>1</v>
      </c>
      <c r="R34" s="113" t="s">
        <v>293</v>
      </c>
      <c r="T34" s="113" t="s">
        <v>117</v>
      </c>
      <c r="U34" s="113" t="s">
        <v>281</v>
      </c>
    </row>
    <row r="35" spans="2:21">
      <c r="B35" s="113" t="s">
        <v>294</v>
      </c>
      <c r="C35" s="113" t="s">
        <v>285</v>
      </c>
      <c r="D35" s="113" t="s">
        <v>291</v>
      </c>
      <c r="E35">
        <v>2021</v>
      </c>
      <c r="F35" s="105">
        <v>1</v>
      </c>
      <c r="G35" s="105">
        <v>0.1</v>
      </c>
      <c r="H35" s="106">
        <f t="shared" si="10"/>
        <v>4</v>
      </c>
      <c r="I35" s="121">
        <f t="shared" si="11"/>
        <v>0.04</v>
      </c>
      <c r="J35" s="121">
        <f t="shared" si="12"/>
        <v>4</v>
      </c>
      <c r="K35" s="121">
        <f t="shared" si="13"/>
        <v>0.04</v>
      </c>
      <c r="L35" s="105">
        <v>15</v>
      </c>
      <c r="M35" s="122">
        <v>1</v>
      </c>
      <c r="R35" s="113" t="s">
        <v>294</v>
      </c>
      <c r="T35" s="113" t="s">
        <v>117</v>
      </c>
      <c r="U35" s="113" t="s">
        <v>281</v>
      </c>
    </row>
    <row r="36" spans="2:21">
      <c r="B36" s="113" t="s">
        <v>295</v>
      </c>
      <c r="C36" s="113" t="s">
        <v>287</v>
      </c>
      <c r="D36" s="113" t="s">
        <v>291</v>
      </c>
      <c r="E36">
        <v>2021</v>
      </c>
      <c r="F36" s="105">
        <v>1</v>
      </c>
      <c r="G36" s="105">
        <v>0.1</v>
      </c>
      <c r="H36" s="106">
        <f t="shared" si="10"/>
        <v>4</v>
      </c>
      <c r="I36" s="121">
        <f t="shared" si="11"/>
        <v>0.04</v>
      </c>
      <c r="J36" s="121">
        <f t="shared" si="12"/>
        <v>4</v>
      </c>
      <c r="K36" s="121">
        <f t="shared" si="13"/>
        <v>0.04</v>
      </c>
      <c r="L36" s="105">
        <v>15</v>
      </c>
      <c r="M36" s="122">
        <v>1</v>
      </c>
      <c r="R36" s="113" t="s">
        <v>295</v>
      </c>
      <c r="T36" s="113" t="s">
        <v>117</v>
      </c>
      <c r="U36" s="113" t="s">
        <v>281</v>
      </c>
    </row>
    <row r="37" spans="2:21">
      <c r="B37" s="113" t="s">
        <v>296</v>
      </c>
      <c r="C37" s="113" t="s">
        <v>289</v>
      </c>
      <c r="D37" s="113" t="s">
        <v>291</v>
      </c>
      <c r="E37">
        <v>2021</v>
      </c>
      <c r="F37" s="105">
        <v>1</v>
      </c>
      <c r="G37" s="105">
        <v>0.1</v>
      </c>
      <c r="H37" s="106">
        <f t="shared" si="10"/>
        <v>4</v>
      </c>
      <c r="I37" s="121">
        <f t="shared" si="11"/>
        <v>0.04</v>
      </c>
      <c r="J37" s="121">
        <f t="shared" si="12"/>
        <v>4</v>
      </c>
      <c r="K37" s="121">
        <f t="shared" si="13"/>
        <v>0.04</v>
      </c>
      <c r="L37" s="105">
        <v>15</v>
      </c>
      <c r="M37" s="122">
        <v>1</v>
      </c>
      <c r="R37" s="113" t="s">
        <v>296</v>
      </c>
      <c r="T37" s="113" t="s">
        <v>117</v>
      </c>
      <c r="U37" s="113" t="s">
        <v>281</v>
      </c>
    </row>
    <row r="38" spans="2:21">
      <c r="B38" s="113" t="s">
        <v>297</v>
      </c>
      <c r="C38" s="113" t="s">
        <v>237</v>
      </c>
      <c r="D38" s="113" t="s">
        <v>298</v>
      </c>
      <c r="E38">
        <v>2021</v>
      </c>
      <c r="F38" s="105">
        <v>1</v>
      </c>
      <c r="G38" s="105">
        <v>0.1</v>
      </c>
      <c r="H38" s="106">
        <f t="shared" si="10"/>
        <v>4</v>
      </c>
      <c r="I38" s="121">
        <f t="shared" si="11"/>
        <v>0.04</v>
      </c>
      <c r="J38" s="121">
        <f t="shared" si="12"/>
        <v>4</v>
      </c>
      <c r="K38" s="121">
        <f t="shared" si="13"/>
        <v>0.04</v>
      </c>
      <c r="L38" s="105">
        <v>15</v>
      </c>
      <c r="M38" s="122">
        <v>31.54</v>
      </c>
      <c r="R38" s="113" t="s">
        <v>297</v>
      </c>
      <c r="T38" s="113" t="s">
        <v>117</v>
      </c>
      <c r="U38" s="113" t="s">
        <v>118</v>
      </c>
    </row>
    <row r="39" spans="2:21">
      <c r="B39" s="113" t="s">
        <v>299</v>
      </c>
      <c r="C39" s="113" t="s">
        <v>280</v>
      </c>
      <c r="D39" s="113" t="s">
        <v>298</v>
      </c>
      <c r="E39">
        <v>2021</v>
      </c>
      <c r="F39" s="105">
        <v>1</v>
      </c>
      <c r="G39" s="105">
        <v>0.1</v>
      </c>
      <c r="H39" s="106">
        <f t="shared" si="10"/>
        <v>4</v>
      </c>
      <c r="I39" s="121">
        <f t="shared" si="11"/>
        <v>0.04</v>
      </c>
      <c r="J39" s="121">
        <f t="shared" si="12"/>
        <v>4</v>
      </c>
      <c r="K39" s="121">
        <f t="shared" si="13"/>
        <v>0.04</v>
      </c>
      <c r="L39" s="105">
        <v>15</v>
      </c>
      <c r="M39" s="122">
        <v>1</v>
      </c>
      <c r="R39" s="113" t="s">
        <v>299</v>
      </c>
      <c r="T39" s="113" t="s">
        <v>117</v>
      </c>
      <c r="U39" s="113" t="s">
        <v>281</v>
      </c>
    </row>
    <row r="40" spans="2:21">
      <c r="B40" s="113" t="s">
        <v>300</v>
      </c>
      <c r="C40" s="113" t="s">
        <v>283</v>
      </c>
      <c r="D40" s="113" t="s">
        <v>298</v>
      </c>
      <c r="E40">
        <v>2021</v>
      </c>
      <c r="F40" s="105">
        <v>1</v>
      </c>
      <c r="G40" s="105">
        <v>0.1</v>
      </c>
      <c r="H40" s="106">
        <f t="shared" si="10"/>
        <v>4</v>
      </c>
      <c r="I40" s="121">
        <f t="shared" si="11"/>
        <v>0.04</v>
      </c>
      <c r="J40" s="121">
        <f t="shared" si="12"/>
        <v>4</v>
      </c>
      <c r="K40" s="121">
        <f t="shared" si="13"/>
        <v>0.04</v>
      </c>
      <c r="L40" s="105">
        <v>15</v>
      </c>
      <c r="M40" s="122">
        <v>1</v>
      </c>
      <c r="R40" s="113" t="s">
        <v>300</v>
      </c>
      <c r="T40" s="113" t="s">
        <v>117</v>
      </c>
      <c r="U40" s="113" t="s">
        <v>281</v>
      </c>
    </row>
    <row r="41" spans="2:21">
      <c r="B41" s="113" t="s">
        <v>301</v>
      </c>
      <c r="C41" s="113" t="s">
        <v>285</v>
      </c>
      <c r="D41" s="113" t="s">
        <v>298</v>
      </c>
      <c r="E41">
        <v>2021</v>
      </c>
      <c r="F41" s="105">
        <v>1</v>
      </c>
      <c r="G41" s="105">
        <v>0.1</v>
      </c>
      <c r="H41" s="106">
        <f t="shared" si="10"/>
        <v>4</v>
      </c>
      <c r="I41" s="121">
        <f t="shared" si="11"/>
        <v>0.04</v>
      </c>
      <c r="J41" s="121">
        <f t="shared" si="12"/>
        <v>4</v>
      </c>
      <c r="K41" s="121">
        <f t="shared" si="13"/>
        <v>0.04</v>
      </c>
      <c r="L41" s="105">
        <v>15</v>
      </c>
      <c r="M41" s="122">
        <v>1</v>
      </c>
      <c r="R41" s="113" t="s">
        <v>301</v>
      </c>
      <c r="T41" s="113" t="s">
        <v>117</v>
      </c>
      <c r="U41" s="113" t="s">
        <v>281</v>
      </c>
    </row>
    <row r="42" spans="2:21">
      <c r="B42" s="113" t="s">
        <v>302</v>
      </c>
      <c r="C42" s="113" t="s">
        <v>287</v>
      </c>
      <c r="D42" s="113" t="s">
        <v>298</v>
      </c>
      <c r="E42">
        <v>2021</v>
      </c>
      <c r="F42" s="105">
        <v>1</v>
      </c>
      <c r="G42" s="105">
        <v>0.1</v>
      </c>
      <c r="H42" s="106">
        <f t="shared" si="10"/>
        <v>4</v>
      </c>
      <c r="I42" s="121">
        <f t="shared" si="11"/>
        <v>0.04</v>
      </c>
      <c r="J42" s="121">
        <f t="shared" si="12"/>
        <v>4</v>
      </c>
      <c r="K42" s="121">
        <f t="shared" si="13"/>
        <v>0.04</v>
      </c>
      <c r="L42" s="105">
        <v>15</v>
      </c>
      <c r="M42" s="122">
        <v>1</v>
      </c>
      <c r="R42" s="113" t="s">
        <v>302</v>
      </c>
      <c r="T42" s="113" t="s">
        <v>117</v>
      </c>
      <c r="U42" s="113" t="s">
        <v>281</v>
      </c>
    </row>
    <row r="43" spans="2:21">
      <c r="B43" s="113" t="s">
        <v>303</v>
      </c>
      <c r="C43" s="113" t="s">
        <v>289</v>
      </c>
      <c r="D43" s="113" t="s">
        <v>298</v>
      </c>
      <c r="E43">
        <v>2021</v>
      </c>
      <c r="F43" s="105">
        <v>1</v>
      </c>
      <c r="G43" s="105">
        <v>0.1</v>
      </c>
      <c r="H43" s="106">
        <f t="shared" si="10"/>
        <v>4</v>
      </c>
      <c r="I43" s="121">
        <f t="shared" si="11"/>
        <v>0.04</v>
      </c>
      <c r="J43" s="121">
        <f t="shared" si="12"/>
        <v>4</v>
      </c>
      <c r="K43" s="121">
        <f t="shared" si="13"/>
        <v>0.04</v>
      </c>
      <c r="L43" s="105">
        <v>15</v>
      </c>
      <c r="M43" s="122">
        <v>1</v>
      </c>
      <c r="R43" s="113" t="s">
        <v>303</v>
      </c>
      <c r="T43" s="113" t="s">
        <v>117</v>
      </c>
      <c r="U43" s="113" t="s">
        <v>281</v>
      </c>
    </row>
    <row r="44" spans="2:21">
      <c r="B44" s="113" t="s">
        <v>304</v>
      </c>
      <c r="C44" s="113" t="s">
        <v>237</v>
      </c>
      <c r="D44" s="113" t="s">
        <v>305</v>
      </c>
      <c r="E44">
        <v>2021</v>
      </c>
      <c r="F44" s="105">
        <v>1</v>
      </c>
      <c r="G44" s="105">
        <v>0.1</v>
      </c>
      <c r="H44" s="106">
        <f t="shared" si="10"/>
        <v>4</v>
      </c>
      <c r="I44" s="121">
        <f t="shared" si="11"/>
        <v>0.04</v>
      </c>
      <c r="J44" s="121">
        <f t="shared" si="12"/>
        <v>4</v>
      </c>
      <c r="K44" s="121">
        <f t="shared" si="13"/>
        <v>0.04</v>
      </c>
      <c r="L44" s="105">
        <v>15</v>
      </c>
      <c r="M44" s="122">
        <v>31.54</v>
      </c>
      <c r="R44" s="113" t="s">
        <v>304</v>
      </c>
      <c r="T44" s="113" t="s">
        <v>117</v>
      </c>
      <c r="U44" s="113" t="s">
        <v>118</v>
      </c>
    </row>
    <row r="45" spans="2:21">
      <c r="B45" s="113" t="s">
        <v>306</v>
      </c>
      <c r="C45" s="113" t="s">
        <v>280</v>
      </c>
      <c r="D45" s="113" t="s">
        <v>305</v>
      </c>
      <c r="E45">
        <v>2021</v>
      </c>
      <c r="F45" s="105">
        <v>1</v>
      </c>
      <c r="G45" s="105">
        <v>0.1</v>
      </c>
      <c r="H45" s="106">
        <f t="shared" si="10"/>
        <v>4</v>
      </c>
      <c r="I45" s="121">
        <f t="shared" si="11"/>
        <v>0.04</v>
      </c>
      <c r="J45" s="121">
        <f t="shared" si="12"/>
        <v>4</v>
      </c>
      <c r="K45" s="121">
        <f t="shared" si="13"/>
        <v>0.04</v>
      </c>
      <c r="L45" s="105">
        <v>15</v>
      </c>
      <c r="M45" s="122">
        <v>1</v>
      </c>
      <c r="R45" s="113" t="s">
        <v>306</v>
      </c>
      <c r="T45" s="113" t="s">
        <v>117</v>
      </c>
      <c r="U45" s="113" t="s">
        <v>281</v>
      </c>
    </row>
    <row r="46" spans="2:21">
      <c r="B46" s="113" t="s">
        <v>307</v>
      </c>
      <c r="C46" s="113" t="s">
        <v>283</v>
      </c>
      <c r="D46" s="113" t="s">
        <v>305</v>
      </c>
      <c r="E46">
        <v>2021</v>
      </c>
      <c r="F46" s="105">
        <v>1</v>
      </c>
      <c r="G46" s="105">
        <v>0.1</v>
      </c>
      <c r="H46" s="106">
        <f t="shared" si="10"/>
        <v>4</v>
      </c>
      <c r="I46" s="121">
        <f t="shared" si="11"/>
        <v>0.04</v>
      </c>
      <c r="J46" s="121">
        <f t="shared" si="12"/>
        <v>4</v>
      </c>
      <c r="K46" s="121">
        <f t="shared" si="13"/>
        <v>0.04</v>
      </c>
      <c r="L46" s="105">
        <v>15</v>
      </c>
      <c r="M46" s="122">
        <v>1</v>
      </c>
      <c r="R46" s="113" t="s">
        <v>307</v>
      </c>
      <c r="T46" s="113" t="s">
        <v>117</v>
      </c>
      <c r="U46" s="113" t="s">
        <v>281</v>
      </c>
    </row>
    <row r="47" spans="2:21">
      <c r="B47" s="113" t="s">
        <v>308</v>
      </c>
      <c r="C47" s="113" t="s">
        <v>285</v>
      </c>
      <c r="D47" s="113" t="s">
        <v>305</v>
      </c>
      <c r="E47">
        <v>2021</v>
      </c>
      <c r="F47" s="105">
        <v>1</v>
      </c>
      <c r="G47" s="105">
        <v>0.1</v>
      </c>
      <c r="H47" s="106">
        <f t="shared" si="10"/>
        <v>4</v>
      </c>
      <c r="I47" s="121">
        <f t="shared" si="11"/>
        <v>0.04</v>
      </c>
      <c r="J47" s="121">
        <f t="shared" si="12"/>
        <v>4</v>
      </c>
      <c r="K47" s="121">
        <f t="shared" si="13"/>
        <v>0.04</v>
      </c>
      <c r="L47" s="105">
        <v>15</v>
      </c>
      <c r="M47" s="122">
        <v>1</v>
      </c>
      <c r="R47" s="113" t="s">
        <v>308</v>
      </c>
      <c r="T47" s="113" t="s">
        <v>117</v>
      </c>
      <c r="U47" s="113" t="s">
        <v>281</v>
      </c>
    </row>
    <row r="48" spans="2:21">
      <c r="B48" s="113" t="s">
        <v>309</v>
      </c>
      <c r="C48" s="113" t="s">
        <v>287</v>
      </c>
      <c r="D48" s="113" t="s">
        <v>305</v>
      </c>
      <c r="E48">
        <v>2021</v>
      </c>
      <c r="F48" s="105">
        <v>1</v>
      </c>
      <c r="G48" s="105">
        <v>0.1</v>
      </c>
      <c r="H48" s="106">
        <f t="shared" si="10"/>
        <v>4</v>
      </c>
      <c r="I48" s="121">
        <f t="shared" si="11"/>
        <v>0.04</v>
      </c>
      <c r="J48" s="121">
        <f t="shared" si="12"/>
        <v>4</v>
      </c>
      <c r="K48" s="121">
        <f t="shared" si="13"/>
        <v>0.04</v>
      </c>
      <c r="L48" s="105">
        <v>15</v>
      </c>
      <c r="M48" s="122">
        <v>1</v>
      </c>
      <c r="R48" s="113" t="s">
        <v>309</v>
      </c>
      <c r="T48" s="113" t="s">
        <v>117</v>
      </c>
      <c r="U48" s="113" t="s">
        <v>281</v>
      </c>
    </row>
    <row r="49" spans="2:21">
      <c r="B49" s="113" t="s">
        <v>310</v>
      </c>
      <c r="C49" s="113" t="s">
        <v>289</v>
      </c>
      <c r="D49" s="113" t="s">
        <v>305</v>
      </c>
      <c r="E49">
        <v>2021</v>
      </c>
      <c r="F49" s="105">
        <v>1</v>
      </c>
      <c r="G49" s="105">
        <v>0.1</v>
      </c>
      <c r="H49" s="106">
        <f t="shared" si="10"/>
        <v>4</v>
      </c>
      <c r="I49" s="121">
        <f t="shared" si="11"/>
        <v>0.04</v>
      </c>
      <c r="J49" s="121">
        <f t="shared" si="12"/>
        <v>4</v>
      </c>
      <c r="K49" s="121">
        <f t="shared" si="13"/>
        <v>0.04</v>
      </c>
      <c r="L49" s="105">
        <v>15</v>
      </c>
      <c r="M49" s="122">
        <v>1</v>
      </c>
      <c r="R49" s="113" t="s">
        <v>310</v>
      </c>
      <c r="T49" s="113" t="s">
        <v>117</v>
      </c>
      <c r="U49" s="113" t="s">
        <v>281</v>
      </c>
    </row>
    <row r="50" spans="2:21">
      <c r="B50" s="113" t="s">
        <v>311</v>
      </c>
      <c r="C50" s="113" t="s">
        <v>237</v>
      </c>
      <c r="D50" s="113" t="s">
        <v>312</v>
      </c>
      <c r="E50">
        <v>2021</v>
      </c>
      <c r="F50" s="105">
        <v>1</v>
      </c>
      <c r="G50" s="105">
        <v>0.1</v>
      </c>
      <c r="H50" s="106">
        <f t="shared" si="10"/>
        <v>4</v>
      </c>
      <c r="I50" s="121">
        <f t="shared" si="11"/>
        <v>0.04</v>
      </c>
      <c r="J50" s="121">
        <f t="shared" si="12"/>
        <v>4</v>
      </c>
      <c r="K50" s="121">
        <f t="shared" si="13"/>
        <v>0.04</v>
      </c>
      <c r="L50" s="105">
        <v>15</v>
      </c>
      <c r="M50" s="122">
        <v>31.54</v>
      </c>
      <c r="R50" s="113" t="s">
        <v>311</v>
      </c>
      <c r="T50" s="113" t="s">
        <v>117</v>
      </c>
      <c r="U50" s="113" t="s">
        <v>118</v>
      </c>
    </row>
    <row r="51" spans="2:21">
      <c r="B51" s="113" t="s">
        <v>313</v>
      </c>
      <c r="C51" s="113" t="s">
        <v>280</v>
      </c>
      <c r="D51" s="113" t="s">
        <v>312</v>
      </c>
      <c r="E51">
        <v>2021</v>
      </c>
      <c r="F51" s="105">
        <v>1</v>
      </c>
      <c r="G51" s="105">
        <v>0.1</v>
      </c>
      <c r="H51" s="106">
        <f t="shared" si="10"/>
        <v>4</v>
      </c>
      <c r="I51" s="121">
        <f t="shared" si="11"/>
        <v>0.04</v>
      </c>
      <c r="J51" s="121">
        <f t="shared" si="12"/>
        <v>4</v>
      </c>
      <c r="K51" s="121">
        <f t="shared" si="13"/>
        <v>0.04</v>
      </c>
      <c r="L51" s="105">
        <v>15</v>
      </c>
      <c r="M51" s="122">
        <v>1</v>
      </c>
      <c r="R51" s="113" t="s">
        <v>313</v>
      </c>
      <c r="T51" s="113" t="s">
        <v>117</v>
      </c>
      <c r="U51" s="113" t="s">
        <v>281</v>
      </c>
    </row>
    <row r="52" spans="2:21">
      <c r="B52" s="113" t="s">
        <v>314</v>
      </c>
      <c r="C52" s="113" t="s">
        <v>283</v>
      </c>
      <c r="D52" s="113" t="s">
        <v>312</v>
      </c>
      <c r="E52">
        <v>2021</v>
      </c>
      <c r="F52" s="105">
        <v>1</v>
      </c>
      <c r="G52" s="105">
        <v>0.1</v>
      </c>
      <c r="H52" s="106">
        <f t="shared" si="10"/>
        <v>4</v>
      </c>
      <c r="I52" s="121">
        <f t="shared" si="11"/>
        <v>0.04</v>
      </c>
      <c r="J52" s="121">
        <f t="shared" si="12"/>
        <v>4</v>
      </c>
      <c r="K52" s="121">
        <f t="shared" si="13"/>
        <v>0.04</v>
      </c>
      <c r="L52" s="105">
        <v>15</v>
      </c>
      <c r="M52" s="122">
        <v>1</v>
      </c>
      <c r="R52" s="113" t="s">
        <v>314</v>
      </c>
      <c r="T52" s="113" t="s">
        <v>117</v>
      </c>
      <c r="U52" s="113" t="s">
        <v>281</v>
      </c>
    </row>
    <row r="53" spans="2:21">
      <c r="B53" s="113" t="s">
        <v>315</v>
      </c>
      <c r="C53" s="113" t="s">
        <v>285</v>
      </c>
      <c r="D53" s="113" t="s">
        <v>312</v>
      </c>
      <c r="E53">
        <v>2021</v>
      </c>
      <c r="F53" s="105">
        <v>1</v>
      </c>
      <c r="G53" s="105">
        <v>0.1</v>
      </c>
      <c r="H53" s="106">
        <f t="shared" si="10"/>
        <v>4</v>
      </c>
      <c r="I53" s="121">
        <f t="shared" si="11"/>
        <v>0.04</v>
      </c>
      <c r="J53" s="121">
        <f t="shared" si="12"/>
        <v>4</v>
      </c>
      <c r="K53" s="121">
        <f t="shared" si="13"/>
        <v>0.04</v>
      </c>
      <c r="L53" s="105">
        <v>15</v>
      </c>
      <c r="M53" s="122">
        <v>1</v>
      </c>
      <c r="R53" s="113" t="s">
        <v>315</v>
      </c>
      <c r="T53" s="113" t="s">
        <v>117</v>
      </c>
      <c r="U53" s="113" t="s">
        <v>281</v>
      </c>
    </row>
    <row r="54" spans="2:21">
      <c r="B54" s="113" t="s">
        <v>316</v>
      </c>
      <c r="C54" s="113" t="s">
        <v>287</v>
      </c>
      <c r="D54" s="113" t="s">
        <v>312</v>
      </c>
      <c r="E54">
        <v>2021</v>
      </c>
      <c r="F54" s="105">
        <v>1</v>
      </c>
      <c r="G54" s="105">
        <v>0.1</v>
      </c>
      <c r="H54" s="106">
        <f t="shared" si="10"/>
        <v>4</v>
      </c>
      <c r="I54" s="121">
        <f t="shared" si="11"/>
        <v>0.04</v>
      </c>
      <c r="J54" s="121">
        <f t="shared" si="12"/>
        <v>4</v>
      </c>
      <c r="K54" s="121">
        <f t="shared" si="13"/>
        <v>0.04</v>
      </c>
      <c r="L54" s="105">
        <v>15</v>
      </c>
      <c r="M54" s="122">
        <v>1</v>
      </c>
      <c r="R54" s="113" t="s">
        <v>316</v>
      </c>
      <c r="T54" s="113" t="s">
        <v>117</v>
      </c>
      <c r="U54" s="113" t="s">
        <v>281</v>
      </c>
    </row>
    <row r="55" spans="2:21">
      <c r="B55" s="113" t="s">
        <v>317</v>
      </c>
      <c r="C55" s="113" t="s">
        <v>289</v>
      </c>
      <c r="D55" s="113" t="s">
        <v>312</v>
      </c>
      <c r="E55">
        <v>2021</v>
      </c>
      <c r="F55" s="105">
        <v>1</v>
      </c>
      <c r="G55" s="105">
        <v>0.1</v>
      </c>
      <c r="H55" s="106">
        <f t="shared" si="10"/>
        <v>4</v>
      </c>
      <c r="I55" s="121">
        <f t="shared" si="11"/>
        <v>0.04</v>
      </c>
      <c r="J55" s="121">
        <f t="shared" si="12"/>
        <v>4</v>
      </c>
      <c r="K55" s="121">
        <f t="shared" si="13"/>
        <v>0.04</v>
      </c>
      <c r="L55" s="105">
        <v>15</v>
      </c>
      <c r="M55" s="122">
        <v>1</v>
      </c>
      <c r="R55" s="113" t="s">
        <v>317</v>
      </c>
      <c r="T55" s="113" t="s">
        <v>117</v>
      </c>
      <c r="U55" s="113" t="s">
        <v>281</v>
      </c>
    </row>
    <row r="56" spans="2:21">
      <c r="B56" s="113" t="s">
        <v>318</v>
      </c>
      <c r="C56" s="113" t="s">
        <v>237</v>
      </c>
      <c r="D56" s="113" t="s">
        <v>319</v>
      </c>
      <c r="E56">
        <v>2021</v>
      </c>
      <c r="F56" s="105">
        <v>1</v>
      </c>
      <c r="G56" s="105">
        <v>0.1</v>
      </c>
      <c r="H56" s="106">
        <f t="shared" si="10"/>
        <v>4</v>
      </c>
      <c r="I56" s="121">
        <f t="shared" si="11"/>
        <v>0.04</v>
      </c>
      <c r="J56" s="121">
        <f t="shared" si="12"/>
        <v>4</v>
      </c>
      <c r="K56" s="121">
        <f t="shared" si="13"/>
        <v>0.04</v>
      </c>
      <c r="L56" s="105">
        <v>15</v>
      </c>
      <c r="M56" s="122">
        <v>31.54</v>
      </c>
      <c r="R56" s="113" t="s">
        <v>318</v>
      </c>
      <c r="T56" s="113" t="s">
        <v>117</v>
      </c>
      <c r="U56" s="113" t="s">
        <v>118</v>
      </c>
    </row>
    <row r="57" spans="2:21">
      <c r="B57" s="113" t="s">
        <v>320</v>
      </c>
      <c r="C57" s="113" t="s">
        <v>280</v>
      </c>
      <c r="D57" s="113" t="s">
        <v>319</v>
      </c>
      <c r="E57">
        <v>2021</v>
      </c>
      <c r="F57" s="105">
        <v>1</v>
      </c>
      <c r="G57" s="105">
        <v>0.1</v>
      </c>
      <c r="H57" s="106">
        <f t="shared" si="10"/>
        <v>4</v>
      </c>
      <c r="I57" s="121">
        <f t="shared" si="11"/>
        <v>0.04</v>
      </c>
      <c r="J57" s="121">
        <f t="shared" si="12"/>
        <v>4</v>
      </c>
      <c r="K57" s="121">
        <f t="shared" si="13"/>
        <v>0.04</v>
      </c>
      <c r="L57" s="105">
        <v>15</v>
      </c>
      <c r="M57" s="122">
        <v>1</v>
      </c>
      <c r="R57" s="113" t="s">
        <v>320</v>
      </c>
      <c r="T57" s="113" t="s">
        <v>117</v>
      </c>
      <c r="U57" s="113" t="s">
        <v>281</v>
      </c>
    </row>
    <row r="58" spans="2:21">
      <c r="B58" s="113" t="s">
        <v>321</v>
      </c>
      <c r="C58" s="113" t="s">
        <v>283</v>
      </c>
      <c r="D58" s="113" t="s">
        <v>319</v>
      </c>
      <c r="E58">
        <v>2021</v>
      </c>
      <c r="F58" s="105">
        <v>1</v>
      </c>
      <c r="G58" s="105">
        <v>0.1</v>
      </c>
      <c r="H58" s="106">
        <f t="shared" si="10"/>
        <v>4</v>
      </c>
      <c r="I58" s="121">
        <f t="shared" si="11"/>
        <v>0.04</v>
      </c>
      <c r="J58" s="121">
        <f t="shared" si="12"/>
        <v>4</v>
      </c>
      <c r="K58" s="121">
        <f t="shared" si="13"/>
        <v>0.04</v>
      </c>
      <c r="L58" s="105">
        <v>15</v>
      </c>
      <c r="M58" s="122">
        <v>1</v>
      </c>
      <c r="R58" s="113" t="s">
        <v>321</v>
      </c>
      <c r="T58" s="113" t="s">
        <v>117</v>
      </c>
      <c r="U58" s="113" t="s">
        <v>281</v>
      </c>
    </row>
    <row r="59" spans="2:21">
      <c r="B59" s="113" t="s">
        <v>322</v>
      </c>
      <c r="C59" s="113" t="s">
        <v>285</v>
      </c>
      <c r="D59" s="113" t="s">
        <v>319</v>
      </c>
      <c r="E59">
        <v>2021</v>
      </c>
      <c r="F59" s="105">
        <v>1</v>
      </c>
      <c r="G59" s="105">
        <v>0.1</v>
      </c>
      <c r="H59" s="106">
        <f t="shared" si="10"/>
        <v>4</v>
      </c>
      <c r="I59" s="121">
        <f t="shared" si="11"/>
        <v>0.04</v>
      </c>
      <c r="J59" s="121">
        <f t="shared" si="12"/>
        <v>4</v>
      </c>
      <c r="K59" s="121">
        <f t="shared" si="13"/>
        <v>0.04</v>
      </c>
      <c r="L59" s="105">
        <v>15</v>
      </c>
      <c r="M59" s="122">
        <v>1</v>
      </c>
      <c r="R59" s="113" t="s">
        <v>322</v>
      </c>
      <c r="T59" s="113" t="s">
        <v>117</v>
      </c>
      <c r="U59" s="113" t="s">
        <v>281</v>
      </c>
    </row>
    <row r="60" spans="2:21">
      <c r="B60" s="113" t="s">
        <v>323</v>
      </c>
      <c r="C60" s="113" t="s">
        <v>287</v>
      </c>
      <c r="D60" s="113" t="s">
        <v>319</v>
      </c>
      <c r="E60">
        <v>2021</v>
      </c>
      <c r="F60" s="105">
        <v>1</v>
      </c>
      <c r="G60" s="105">
        <v>0.1</v>
      </c>
      <c r="H60" s="106">
        <f t="shared" si="10"/>
        <v>4</v>
      </c>
      <c r="I60" s="121">
        <f t="shared" si="11"/>
        <v>0.04</v>
      </c>
      <c r="J60" s="121">
        <f t="shared" si="12"/>
        <v>4</v>
      </c>
      <c r="K60" s="121">
        <f t="shared" si="13"/>
        <v>0.04</v>
      </c>
      <c r="L60" s="105">
        <v>15</v>
      </c>
      <c r="M60" s="122">
        <v>1</v>
      </c>
      <c r="R60" s="113" t="s">
        <v>323</v>
      </c>
      <c r="T60" s="113" t="s">
        <v>117</v>
      </c>
      <c r="U60" s="113" t="s">
        <v>281</v>
      </c>
    </row>
    <row r="61" spans="2:21">
      <c r="B61" s="113" t="s">
        <v>324</v>
      </c>
      <c r="C61" s="113" t="s">
        <v>289</v>
      </c>
      <c r="D61" s="113" t="s">
        <v>319</v>
      </c>
      <c r="E61">
        <v>2021</v>
      </c>
      <c r="F61" s="105">
        <v>1</v>
      </c>
      <c r="G61" s="105">
        <v>0.1</v>
      </c>
      <c r="H61" s="106">
        <f t="shared" si="10"/>
        <v>4</v>
      </c>
      <c r="I61" s="121">
        <f t="shared" si="11"/>
        <v>0.04</v>
      </c>
      <c r="J61" s="121">
        <f t="shared" si="12"/>
        <v>4</v>
      </c>
      <c r="K61" s="121">
        <f t="shared" si="13"/>
        <v>0.04</v>
      </c>
      <c r="L61" s="105">
        <v>15</v>
      </c>
      <c r="M61" s="122">
        <v>1</v>
      </c>
      <c r="R61" s="113" t="s">
        <v>324</v>
      </c>
      <c r="T61" s="113" t="s">
        <v>117</v>
      </c>
      <c r="U61" s="113" t="s">
        <v>281</v>
      </c>
    </row>
    <row r="62" spans="2:21">
      <c r="B62" s="113" t="s">
        <v>325</v>
      </c>
      <c r="C62" s="113" t="s">
        <v>237</v>
      </c>
      <c r="D62" s="113" t="s">
        <v>326</v>
      </c>
      <c r="E62">
        <v>2021</v>
      </c>
      <c r="F62" s="105">
        <v>1</v>
      </c>
      <c r="G62" s="105">
        <v>0.1</v>
      </c>
      <c r="H62" s="106">
        <f t="shared" si="10"/>
        <v>4</v>
      </c>
      <c r="I62" s="121">
        <f t="shared" si="11"/>
        <v>0.04</v>
      </c>
      <c r="J62" s="121">
        <f t="shared" si="12"/>
        <v>4</v>
      </c>
      <c r="K62" s="121">
        <f t="shared" si="13"/>
        <v>0.04</v>
      </c>
      <c r="L62" s="105">
        <v>15</v>
      </c>
      <c r="M62" s="122">
        <v>31.54</v>
      </c>
      <c r="R62" s="113" t="s">
        <v>325</v>
      </c>
      <c r="T62" s="113" t="s">
        <v>117</v>
      </c>
      <c r="U62" s="113" t="s">
        <v>118</v>
      </c>
    </row>
    <row r="63" spans="2:21">
      <c r="B63" s="113" t="s">
        <v>327</v>
      </c>
      <c r="C63" s="113" t="s">
        <v>280</v>
      </c>
      <c r="D63" s="113" t="s">
        <v>326</v>
      </c>
      <c r="E63">
        <v>2021</v>
      </c>
      <c r="F63" s="105">
        <v>1</v>
      </c>
      <c r="G63" s="105">
        <v>0.1</v>
      </c>
      <c r="H63" s="106">
        <f t="shared" si="10"/>
        <v>4</v>
      </c>
      <c r="I63" s="121">
        <f t="shared" si="11"/>
        <v>0.04</v>
      </c>
      <c r="J63" s="121">
        <f t="shared" si="12"/>
        <v>4</v>
      </c>
      <c r="K63" s="121">
        <f t="shared" si="13"/>
        <v>0.04</v>
      </c>
      <c r="L63" s="105">
        <v>15</v>
      </c>
      <c r="M63" s="122">
        <v>1</v>
      </c>
      <c r="R63" s="113" t="s">
        <v>327</v>
      </c>
      <c r="T63" s="113" t="s">
        <v>117</v>
      </c>
      <c r="U63" s="113" t="s">
        <v>281</v>
      </c>
    </row>
    <row r="64" spans="2:21">
      <c r="B64" s="113" t="s">
        <v>328</v>
      </c>
      <c r="C64" s="113" t="s">
        <v>283</v>
      </c>
      <c r="D64" s="113" t="s">
        <v>326</v>
      </c>
      <c r="E64">
        <v>2021</v>
      </c>
      <c r="F64" s="105">
        <v>1</v>
      </c>
      <c r="G64" s="105">
        <v>0.1</v>
      </c>
      <c r="H64" s="106">
        <f t="shared" si="10"/>
        <v>4</v>
      </c>
      <c r="I64" s="121">
        <f t="shared" si="11"/>
        <v>0.04</v>
      </c>
      <c r="J64" s="121">
        <f t="shared" si="12"/>
        <v>4</v>
      </c>
      <c r="K64" s="121">
        <f t="shared" si="13"/>
        <v>0.04</v>
      </c>
      <c r="L64" s="105">
        <v>15</v>
      </c>
      <c r="M64" s="122">
        <v>1</v>
      </c>
      <c r="R64" s="113" t="s">
        <v>328</v>
      </c>
      <c r="T64" s="113" t="s">
        <v>117</v>
      </c>
      <c r="U64" s="113" t="s">
        <v>281</v>
      </c>
    </row>
    <row r="65" spans="2:21">
      <c r="B65" s="113" t="s">
        <v>329</v>
      </c>
      <c r="C65" s="113" t="s">
        <v>285</v>
      </c>
      <c r="D65" s="113" t="s">
        <v>326</v>
      </c>
      <c r="E65">
        <v>2021</v>
      </c>
      <c r="F65" s="105">
        <v>1</v>
      </c>
      <c r="G65" s="105">
        <v>0.1</v>
      </c>
      <c r="H65" s="106">
        <f t="shared" si="10"/>
        <v>4</v>
      </c>
      <c r="I65" s="121">
        <f t="shared" si="11"/>
        <v>0.04</v>
      </c>
      <c r="J65" s="121">
        <f t="shared" si="12"/>
        <v>4</v>
      </c>
      <c r="K65" s="121">
        <f t="shared" si="13"/>
        <v>0.04</v>
      </c>
      <c r="L65" s="105">
        <v>15</v>
      </c>
      <c r="M65" s="122">
        <v>1</v>
      </c>
      <c r="R65" s="113" t="s">
        <v>329</v>
      </c>
      <c r="T65" s="113" t="s">
        <v>117</v>
      </c>
      <c r="U65" s="113" t="s">
        <v>281</v>
      </c>
    </row>
    <row r="66" spans="2:21">
      <c r="B66" s="113" t="s">
        <v>330</v>
      </c>
      <c r="C66" s="113" t="s">
        <v>287</v>
      </c>
      <c r="D66" s="113" t="s">
        <v>326</v>
      </c>
      <c r="E66">
        <v>2021</v>
      </c>
      <c r="F66" s="105">
        <v>1</v>
      </c>
      <c r="G66" s="105">
        <v>0.1</v>
      </c>
      <c r="H66" s="106">
        <f t="shared" si="10"/>
        <v>4</v>
      </c>
      <c r="I66" s="121">
        <f t="shared" si="11"/>
        <v>0.04</v>
      </c>
      <c r="J66" s="121">
        <f t="shared" si="12"/>
        <v>4</v>
      </c>
      <c r="K66" s="121">
        <f t="shared" si="13"/>
        <v>0.04</v>
      </c>
      <c r="L66" s="105">
        <v>15</v>
      </c>
      <c r="M66" s="122">
        <v>1</v>
      </c>
      <c r="R66" s="113" t="s">
        <v>330</v>
      </c>
      <c r="T66" s="113" t="s">
        <v>117</v>
      </c>
      <c r="U66" s="113" t="s">
        <v>281</v>
      </c>
    </row>
    <row r="67" spans="2:21">
      <c r="B67" s="113" t="s">
        <v>331</v>
      </c>
      <c r="C67" s="113" t="s">
        <v>289</v>
      </c>
      <c r="D67" s="113" t="s">
        <v>326</v>
      </c>
      <c r="E67">
        <v>2021</v>
      </c>
      <c r="F67" s="105">
        <v>1</v>
      </c>
      <c r="G67" s="105">
        <v>0.1</v>
      </c>
      <c r="H67" s="106">
        <f t="shared" si="10"/>
        <v>4</v>
      </c>
      <c r="I67" s="121">
        <f t="shared" si="11"/>
        <v>0.04</v>
      </c>
      <c r="J67" s="121">
        <f t="shared" si="12"/>
        <v>4</v>
      </c>
      <c r="K67" s="121">
        <f t="shared" si="13"/>
        <v>0.04</v>
      </c>
      <c r="L67" s="105">
        <v>15</v>
      </c>
      <c r="M67" s="122">
        <v>1</v>
      </c>
      <c r="R67" s="113" t="s">
        <v>331</v>
      </c>
      <c r="T67" s="113" t="s">
        <v>117</v>
      </c>
      <c r="U67" s="113" t="s">
        <v>281</v>
      </c>
    </row>
    <row r="68" spans="2:21">
      <c r="B68" s="113" t="s">
        <v>332</v>
      </c>
      <c r="C68" s="113" t="s">
        <v>237</v>
      </c>
      <c r="D68" s="113" t="s">
        <v>333</v>
      </c>
      <c r="E68">
        <v>2021</v>
      </c>
      <c r="F68" s="105">
        <v>1</v>
      </c>
      <c r="G68" s="105">
        <v>0.1</v>
      </c>
      <c r="H68" s="106">
        <f t="shared" si="10"/>
        <v>4</v>
      </c>
      <c r="I68" s="121">
        <f t="shared" si="11"/>
        <v>0.04</v>
      </c>
      <c r="J68" s="121">
        <f t="shared" si="12"/>
        <v>4</v>
      </c>
      <c r="K68" s="121">
        <f t="shared" si="13"/>
        <v>0.04</v>
      </c>
      <c r="L68" s="105">
        <v>15</v>
      </c>
      <c r="M68" s="122">
        <v>31.54</v>
      </c>
      <c r="R68" s="113" t="s">
        <v>332</v>
      </c>
      <c r="T68" s="113" t="s">
        <v>117</v>
      </c>
      <c r="U68" s="113" t="s">
        <v>118</v>
      </c>
    </row>
    <row r="69" spans="2:21">
      <c r="B69" s="113" t="s">
        <v>334</v>
      </c>
      <c r="C69" s="113" t="s">
        <v>280</v>
      </c>
      <c r="D69" s="113" t="s">
        <v>333</v>
      </c>
      <c r="E69">
        <v>2021</v>
      </c>
      <c r="F69" s="105">
        <v>1</v>
      </c>
      <c r="G69" s="105">
        <v>0.1</v>
      </c>
      <c r="H69" s="106">
        <f t="shared" si="10"/>
        <v>4</v>
      </c>
      <c r="I69" s="121">
        <f t="shared" si="11"/>
        <v>0.04</v>
      </c>
      <c r="J69" s="121">
        <f t="shared" si="12"/>
        <v>4</v>
      </c>
      <c r="K69" s="121">
        <f t="shared" si="13"/>
        <v>0.04</v>
      </c>
      <c r="L69" s="105">
        <v>15</v>
      </c>
      <c r="M69" s="122">
        <v>1</v>
      </c>
      <c r="R69" s="113" t="s">
        <v>334</v>
      </c>
      <c r="T69" s="113" t="s">
        <v>117</v>
      </c>
      <c r="U69" s="113" t="s">
        <v>281</v>
      </c>
    </row>
    <row r="70" spans="2:21">
      <c r="B70" s="113" t="s">
        <v>335</v>
      </c>
      <c r="C70" s="113" t="s">
        <v>283</v>
      </c>
      <c r="D70" s="113" t="s">
        <v>333</v>
      </c>
      <c r="E70">
        <v>2021</v>
      </c>
      <c r="F70" s="105">
        <v>1</v>
      </c>
      <c r="G70" s="105">
        <v>0.1</v>
      </c>
      <c r="H70" s="106">
        <f t="shared" si="10"/>
        <v>4</v>
      </c>
      <c r="I70" s="121">
        <f t="shared" si="11"/>
        <v>0.04</v>
      </c>
      <c r="J70" s="121">
        <f t="shared" si="12"/>
        <v>4</v>
      </c>
      <c r="K70" s="121">
        <f t="shared" si="13"/>
        <v>0.04</v>
      </c>
      <c r="L70" s="105">
        <v>15</v>
      </c>
      <c r="M70" s="122">
        <v>1</v>
      </c>
      <c r="R70" s="113" t="s">
        <v>335</v>
      </c>
      <c r="T70" s="113" t="s">
        <v>117</v>
      </c>
      <c r="U70" s="113" t="s">
        <v>281</v>
      </c>
    </row>
    <row r="71" spans="2:21">
      <c r="B71" s="113" t="s">
        <v>336</v>
      </c>
      <c r="C71" s="113" t="s">
        <v>285</v>
      </c>
      <c r="D71" s="113" t="s">
        <v>333</v>
      </c>
      <c r="E71">
        <v>2021</v>
      </c>
      <c r="F71" s="105">
        <v>1</v>
      </c>
      <c r="G71" s="105">
        <v>0.1</v>
      </c>
      <c r="H71" s="106">
        <f t="shared" si="10"/>
        <v>4</v>
      </c>
      <c r="I71" s="121">
        <f t="shared" si="11"/>
        <v>0.04</v>
      </c>
      <c r="J71" s="121">
        <f t="shared" si="12"/>
        <v>4</v>
      </c>
      <c r="K71" s="121">
        <f t="shared" si="13"/>
        <v>0.04</v>
      </c>
      <c r="L71" s="105">
        <v>15</v>
      </c>
      <c r="M71" s="122">
        <v>1</v>
      </c>
      <c r="R71" s="113" t="s">
        <v>336</v>
      </c>
      <c r="T71" s="113" t="s">
        <v>117</v>
      </c>
      <c r="U71" s="113" t="s">
        <v>281</v>
      </c>
    </row>
    <row r="72" spans="2:21">
      <c r="B72" s="113" t="s">
        <v>337</v>
      </c>
      <c r="C72" s="113" t="s">
        <v>287</v>
      </c>
      <c r="D72" s="113" t="s">
        <v>333</v>
      </c>
      <c r="E72">
        <v>2021</v>
      </c>
      <c r="F72" s="105">
        <v>1</v>
      </c>
      <c r="G72" s="105">
        <v>0.1</v>
      </c>
      <c r="H72" s="106">
        <f t="shared" si="10"/>
        <v>4</v>
      </c>
      <c r="I72" s="121">
        <f t="shared" si="11"/>
        <v>0.04</v>
      </c>
      <c r="J72" s="121">
        <f t="shared" si="12"/>
        <v>4</v>
      </c>
      <c r="K72" s="121">
        <f t="shared" si="13"/>
        <v>0.04</v>
      </c>
      <c r="L72" s="105">
        <v>15</v>
      </c>
      <c r="M72" s="122">
        <v>1</v>
      </c>
      <c r="R72" s="113" t="s">
        <v>337</v>
      </c>
      <c r="T72" s="113" t="s">
        <v>117</v>
      </c>
      <c r="U72" s="113" t="s">
        <v>281</v>
      </c>
    </row>
    <row r="73" spans="2:21">
      <c r="B73" s="113" t="s">
        <v>338</v>
      </c>
      <c r="C73" s="113" t="s">
        <v>289</v>
      </c>
      <c r="D73" s="113" t="s">
        <v>333</v>
      </c>
      <c r="E73">
        <v>2021</v>
      </c>
      <c r="F73" s="105">
        <v>1</v>
      </c>
      <c r="G73" s="105">
        <v>0.1</v>
      </c>
      <c r="H73" s="106">
        <f t="shared" si="10"/>
        <v>4</v>
      </c>
      <c r="I73" s="121">
        <f t="shared" si="11"/>
        <v>0.04</v>
      </c>
      <c r="J73" s="121">
        <f t="shared" si="12"/>
        <v>4</v>
      </c>
      <c r="K73" s="121">
        <f t="shared" si="13"/>
        <v>0.04</v>
      </c>
      <c r="L73" s="105">
        <v>15</v>
      </c>
      <c r="M73" s="122">
        <v>1</v>
      </c>
      <c r="R73" s="113" t="s">
        <v>338</v>
      </c>
      <c r="T73" s="113" t="s">
        <v>117</v>
      </c>
      <c r="U73" s="113" t="s">
        <v>281</v>
      </c>
    </row>
    <row r="74" spans="2:21">
      <c r="B74" s="113" t="s">
        <v>339</v>
      </c>
      <c r="C74" s="113" t="s">
        <v>237</v>
      </c>
      <c r="D74" s="113" t="s">
        <v>340</v>
      </c>
      <c r="E74">
        <v>2021</v>
      </c>
      <c r="F74" s="105">
        <v>1</v>
      </c>
      <c r="G74" s="105">
        <v>0.1</v>
      </c>
      <c r="H74" s="106">
        <f t="shared" si="10"/>
        <v>4</v>
      </c>
      <c r="I74" s="121">
        <f t="shared" si="11"/>
        <v>0.04</v>
      </c>
      <c r="J74" s="121">
        <f t="shared" si="12"/>
        <v>4</v>
      </c>
      <c r="K74" s="121">
        <f t="shared" si="13"/>
        <v>0.04</v>
      </c>
      <c r="L74" s="105">
        <v>15</v>
      </c>
      <c r="M74" s="122">
        <v>31.54</v>
      </c>
      <c r="R74" s="113" t="s">
        <v>339</v>
      </c>
      <c r="T74" s="113" t="s">
        <v>117</v>
      </c>
      <c r="U74" s="113" t="s">
        <v>118</v>
      </c>
    </row>
    <row r="75" spans="2:21">
      <c r="B75" s="113" t="s">
        <v>341</v>
      </c>
      <c r="C75" s="113" t="s">
        <v>280</v>
      </c>
      <c r="D75" s="113" t="s">
        <v>340</v>
      </c>
      <c r="E75">
        <v>2021</v>
      </c>
      <c r="F75" s="105">
        <v>1</v>
      </c>
      <c r="G75" s="105">
        <v>0.1</v>
      </c>
      <c r="H75" s="106">
        <f t="shared" si="10"/>
        <v>4</v>
      </c>
      <c r="I75" s="121">
        <f t="shared" si="11"/>
        <v>0.04</v>
      </c>
      <c r="J75" s="121">
        <f t="shared" si="12"/>
        <v>4</v>
      </c>
      <c r="K75" s="121">
        <f t="shared" si="13"/>
        <v>0.04</v>
      </c>
      <c r="L75" s="105">
        <v>15</v>
      </c>
      <c r="M75" s="122">
        <v>1</v>
      </c>
      <c r="R75" s="113" t="s">
        <v>341</v>
      </c>
      <c r="T75" s="113" t="s">
        <v>117</v>
      </c>
      <c r="U75" s="113" t="s">
        <v>281</v>
      </c>
    </row>
    <row r="76" spans="2:21">
      <c r="B76" s="113" t="s">
        <v>342</v>
      </c>
      <c r="C76" s="113" t="s">
        <v>283</v>
      </c>
      <c r="D76" s="113" t="s">
        <v>340</v>
      </c>
      <c r="E76">
        <v>2021</v>
      </c>
      <c r="F76" s="105">
        <v>1</v>
      </c>
      <c r="G76" s="105">
        <v>0.1</v>
      </c>
      <c r="H76" s="106">
        <f t="shared" si="10"/>
        <v>4</v>
      </c>
      <c r="I76" s="121">
        <f t="shared" si="11"/>
        <v>0.04</v>
      </c>
      <c r="J76" s="121">
        <f t="shared" si="12"/>
        <v>4</v>
      </c>
      <c r="K76" s="121">
        <f t="shared" si="13"/>
        <v>0.04</v>
      </c>
      <c r="L76" s="105">
        <v>15</v>
      </c>
      <c r="M76" s="122">
        <v>1</v>
      </c>
      <c r="R76" s="113" t="s">
        <v>342</v>
      </c>
      <c r="T76" s="113" t="s">
        <v>117</v>
      </c>
      <c r="U76" s="113" t="s">
        <v>281</v>
      </c>
    </row>
    <row r="77" spans="2:21">
      <c r="B77" s="113" t="s">
        <v>343</v>
      </c>
      <c r="C77" s="113" t="s">
        <v>285</v>
      </c>
      <c r="D77" s="113" t="s">
        <v>340</v>
      </c>
      <c r="E77">
        <v>2021</v>
      </c>
      <c r="F77" s="105">
        <v>1</v>
      </c>
      <c r="G77" s="105">
        <v>0.1</v>
      </c>
      <c r="H77" s="106">
        <f t="shared" si="10"/>
        <v>4</v>
      </c>
      <c r="I77" s="121">
        <f t="shared" si="11"/>
        <v>0.04</v>
      </c>
      <c r="J77" s="121">
        <f t="shared" si="12"/>
        <v>4</v>
      </c>
      <c r="K77" s="121">
        <f t="shared" si="13"/>
        <v>0.04</v>
      </c>
      <c r="L77" s="105">
        <v>15</v>
      </c>
      <c r="M77" s="122">
        <v>1</v>
      </c>
      <c r="R77" s="113" t="s">
        <v>343</v>
      </c>
      <c r="T77" s="113" t="s">
        <v>117</v>
      </c>
      <c r="U77" s="113" t="s">
        <v>281</v>
      </c>
    </row>
    <row r="78" spans="2:21">
      <c r="B78" s="113" t="s">
        <v>344</v>
      </c>
      <c r="C78" s="113" t="s">
        <v>287</v>
      </c>
      <c r="D78" s="113" t="s">
        <v>340</v>
      </c>
      <c r="E78">
        <v>2021</v>
      </c>
      <c r="F78" s="105">
        <v>1</v>
      </c>
      <c r="G78" s="105">
        <v>0.1</v>
      </c>
      <c r="H78" s="106">
        <f t="shared" si="10"/>
        <v>4</v>
      </c>
      <c r="I78" s="121">
        <f t="shared" si="11"/>
        <v>0.04</v>
      </c>
      <c r="J78" s="121">
        <f t="shared" si="12"/>
        <v>4</v>
      </c>
      <c r="K78" s="121">
        <f t="shared" si="13"/>
        <v>0.04</v>
      </c>
      <c r="L78" s="105">
        <v>15</v>
      </c>
      <c r="M78" s="122">
        <v>1</v>
      </c>
      <c r="R78" s="113" t="s">
        <v>344</v>
      </c>
      <c r="T78" s="113" t="s">
        <v>117</v>
      </c>
      <c r="U78" s="113" t="s">
        <v>281</v>
      </c>
    </row>
    <row r="79" spans="2:21">
      <c r="B79" s="113" t="s">
        <v>345</v>
      </c>
      <c r="C79" s="113" t="s">
        <v>289</v>
      </c>
      <c r="D79" s="113" t="s">
        <v>340</v>
      </c>
      <c r="E79">
        <v>2021</v>
      </c>
      <c r="F79" s="105">
        <v>1</v>
      </c>
      <c r="G79" s="105">
        <v>0.1</v>
      </c>
      <c r="H79" s="106">
        <f t="shared" si="10"/>
        <v>4</v>
      </c>
      <c r="I79" s="121">
        <f t="shared" si="11"/>
        <v>0.04</v>
      </c>
      <c r="J79" s="121">
        <f t="shared" si="12"/>
        <v>4</v>
      </c>
      <c r="K79" s="121">
        <f t="shared" si="13"/>
        <v>0.04</v>
      </c>
      <c r="L79" s="105">
        <v>15</v>
      </c>
      <c r="M79" s="122">
        <v>1</v>
      </c>
      <c r="R79" s="113" t="s">
        <v>345</v>
      </c>
      <c r="T79" s="113" t="s">
        <v>117</v>
      </c>
      <c r="U79" s="113" t="s">
        <v>281</v>
      </c>
    </row>
    <row r="80" spans="2:21">
      <c r="B80" s="113" t="s">
        <v>346</v>
      </c>
      <c r="C80" s="113" t="s">
        <v>237</v>
      </c>
      <c r="D80" s="113" t="s">
        <v>347</v>
      </c>
      <c r="E80">
        <v>2021</v>
      </c>
      <c r="F80" s="105">
        <v>1</v>
      </c>
      <c r="G80" s="105">
        <v>0.1</v>
      </c>
      <c r="H80" s="106">
        <f t="shared" si="10"/>
        <v>4</v>
      </c>
      <c r="I80" s="121">
        <f t="shared" si="11"/>
        <v>0.04</v>
      </c>
      <c r="J80" s="121">
        <f t="shared" si="12"/>
        <v>4</v>
      </c>
      <c r="K80" s="121">
        <f t="shared" si="13"/>
        <v>0.04</v>
      </c>
      <c r="L80" s="105">
        <v>15</v>
      </c>
      <c r="M80" s="122">
        <v>31.54</v>
      </c>
      <c r="R80" s="113" t="s">
        <v>346</v>
      </c>
      <c r="T80" s="113" t="s">
        <v>117</v>
      </c>
      <c r="U80" s="113" t="s">
        <v>118</v>
      </c>
    </row>
    <row r="81" spans="2:21">
      <c r="B81" s="113" t="s">
        <v>348</v>
      </c>
      <c r="C81" s="113" t="s">
        <v>280</v>
      </c>
      <c r="D81" s="113" t="s">
        <v>347</v>
      </c>
      <c r="E81">
        <v>2021</v>
      </c>
      <c r="F81" s="105">
        <v>1</v>
      </c>
      <c r="G81" s="105">
        <v>0.1</v>
      </c>
      <c r="H81" s="106">
        <f t="shared" ref="H81:H144" si="14">H80</f>
        <v>4</v>
      </c>
      <c r="I81" s="121">
        <f t="shared" ref="I81:I144" si="15">I80</f>
        <v>0.04</v>
      </c>
      <c r="J81" s="121">
        <f t="shared" ref="J81:J144" si="16">H81</f>
        <v>4</v>
      </c>
      <c r="K81" s="121">
        <f t="shared" ref="K81:K144" si="17">I81</f>
        <v>0.04</v>
      </c>
      <c r="L81" s="105">
        <v>15</v>
      </c>
      <c r="M81" s="122">
        <v>1</v>
      </c>
      <c r="R81" s="113" t="s">
        <v>348</v>
      </c>
      <c r="T81" s="113" t="s">
        <v>117</v>
      </c>
      <c r="U81" s="113" t="s">
        <v>281</v>
      </c>
    </row>
    <row r="82" spans="2:21">
      <c r="B82" s="113" t="s">
        <v>349</v>
      </c>
      <c r="C82" s="113" t="s">
        <v>283</v>
      </c>
      <c r="D82" s="113" t="s">
        <v>347</v>
      </c>
      <c r="E82">
        <v>2021</v>
      </c>
      <c r="F82" s="105">
        <v>1</v>
      </c>
      <c r="G82" s="105">
        <v>0.1</v>
      </c>
      <c r="H82" s="106">
        <f t="shared" si="14"/>
        <v>4</v>
      </c>
      <c r="I82" s="121">
        <f t="shared" si="15"/>
        <v>0.04</v>
      </c>
      <c r="J82" s="121">
        <f t="shared" si="16"/>
        <v>4</v>
      </c>
      <c r="K82" s="121">
        <f t="shared" si="17"/>
        <v>0.04</v>
      </c>
      <c r="L82" s="105">
        <v>15</v>
      </c>
      <c r="M82" s="122">
        <v>1</v>
      </c>
      <c r="R82" s="113" t="s">
        <v>349</v>
      </c>
      <c r="T82" s="113" t="s">
        <v>117</v>
      </c>
      <c r="U82" s="113" t="s">
        <v>281</v>
      </c>
    </row>
    <row r="83" spans="2:21">
      <c r="B83" s="113" t="s">
        <v>350</v>
      </c>
      <c r="C83" s="113" t="s">
        <v>285</v>
      </c>
      <c r="D83" s="113" t="s">
        <v>347</v>
      </c>
      <c r="E83">
        <v>2021</v>
      </c>
      <c r="F83" s="105">
        <v>1</v>
      </c>
      <c r="G83" s="105">
        <v>0.1</v>
      </c>
      <c r="H83" s="106">
        <f t="shared" si="14"/>
        <v>4</v>
      </c>
      <c r="I83" s="121">
        <f t="shared" si="15"/>
        <v>0.04</v>
      </c>
      <c r="J83" s="121">
        <f t="shared" si="16"/>
        <v>4</v>
      </c>
      <c r="K83" s="121">
        <f t="shared" si="17"/>
        <v>0.04</v>
      </c>
      <c r="L83" s="105">
        <v>15</v>
      </c>
      <c r="M83" s="122">
        <v>1</v>
      </c>
      <c r="R83" s="113" t="s">
        <v>350</v>
      </c>
      <c r="T83" s="113" t="s">
        <v>117</v>
      </c>
      <c r="U83" s="113" t="s">
        <v>281</v>
      </c>
    </row>
    <row r="84" spans="2:21">
      <c r="B84" s="113" t="s">
        <v>351</v>
      </c>
      <c r="C84" s="113" t="s">
        <v>287</v>
      </c>
      <c r="D84" s="113" t="s">
        <v>347</v>
      </c>
      <c r="E84">
        <v>2021</v>
      </c>
      <c r="F84" s="105">
        <v>1</v>
      </c>
      <c r="G84" s="105">
        <v>0.1</v>
      </c>
      <c r="H84" s="106">
        <f t="shared" si="14"/>
        <v>4</v>
      </c>
      <c r="I84" s="121">
        <f t="shared" si="15"/>
        <v>0.04</v>
      </c>
      <c r="J84" s="121">
        <f t="shared" si="16"/>
        <v>4</v>
      </c>
      <c r="K84" s="121">
        <f t="shared" si="17"/>
        <v>0.04</v>
      </c>
      <c r="L84" s="105">
        <v>15</v>
      </c>
      <c r="M84" s="122">
        <v>1</v>
      </c>
      <c r="R84" s="113" t="s">
        <v>351</v>
      </c>
      <c r="T84" s="113" t="s">
        <v>117</v>
      </c>
      <c r="U84" s="113" t="s">
        <v>281</v>
      </c>
    </row>
    <row r="85" spans="2:21">
      <c r="B85" s="113" t="s">
        <v>352</v>
      </c>
      <c r="C85" s="113" t="s">
        <v>289</v>
      </c>
      <c r="D85" s="113" t="s">
        <v>347</v>
      </c>
      <c r="E85">
        <v>2021</v>
      </c>
      <c r="F85" s="105">
        <v>1</v>
      </c>
      <c r="G85" s="105">
        <v>0.1</v>
      </c>
      <c r="H85" s="106">
        <f t="shared" si="14"/>
        <v>4</v>
      </c>
      <c r="I85" s="121">
        <f t="shared" si="15"/>
        <v>0.04</v>
      </c>
      <c r="J85" s="121">
        <f t="shared" si="16"/>
        <v>4</v>
      </c>
      <c r="K85" s="121">
        <f t="shared" si="17"/>
        <v>0.04</v>
      </c>
      <c r="L85" s="105">
        <v>15</v>
      </c>
      <c r="M85" s="122">
        <v>1</v>
      </c>
      <c r="R85" s="113" t="s">
        <v>352</v>
      </c>
      <c r="T85" s="113" t="s">
        <v>117</v>
      </c>
      <c r="U85" s="113" t="s">
        <v>281</v>
      </c>
    </row>
    <row r="86" spans="2:21">
      <c r="B86" s="113" t="s">
        <v>353</v>
      </c>
      <c r="C86" s="113" t="s">
        <v>237</v>
      </c>
      <c r="D86" s="113" t="s">
        <v>354</v>
      </c>
      <c r="E86">
        <v>2021</v>
      </c>
      <c r="F86" s="105">
        <v>1</v>
      </c>
      <c r="G86" s="105">
        <v>0.1</v>
      </c>
      <c r="H86" s="106">
        <f t="shared" si="14"/>
        <v>4</v>
      </c>
      <c r="I86" s="121">
        <f t="shared" si="15"/>
        <v>0.04</v>
      </c>
      <c r="J86" s="121">
        <f t="shared" si="16"/>
        <v>4</v>
      </c>
      <c r="K86" s="121">
        <f t="shared" si="17"/>
        <v>0.04</v>
      </c>
      <c r="L86" s="105">
        <v>15</v>
      </c>
      <c r="M86" s="122">
        <v>31.54</v>
      </c>
      <c r="R86" s="113" t="s">
        <v>353</v>
      </c>
      <c r="T86" s="113" t="s">
        <v>117</v>
      </c>
      <c r="U86" s="113" t="s">
        <v>118</v>
      </c>
    </row>
    <row r="87" spans="2:21">
      <c r="B87" s="113" t="s">
        <v>355</v>
      </c>
      <c r="C87" s="113" t="s">
        <v>280</v>
      </c>
      <c r="D87" s="113" t="s">
        <v>354</v>
      </c>
      <c r="E87">
        <v>2021</v>
      </c>
      <c r="F87" s="105">
        <v>1</v>
      </c>
      <c r="G87" s="105">
        <v>0.1</v>
      </c>
      <c r="H87" s="106">
        <f t="shared" si="14"/>
        <v>4</v>
      </c>
      <c r="I87" s="121">
        <f t="shared" si="15"/>
        <v>0.04</v>
      </c>
      <c r="J87" s="121">
        <f t="shared" si="16"/>
        <v>4</v>
      </c>
      <c r="K87" s="121">
        <f t="shared" si="17"/>
        <v>0.04</v>
      </c>
      <c r="L87" s="105">
        <v>15</v>
      </c>
      <c r="M87" s="122">
        <v>1</v>
      </c>
      <c r="R87" s="113" t="s">
        <v>355</v>
      </c>
      <c r="T87" s="113" t="s">
        <v>117</v>
      </c>
      <c r="U87" s="113" t="s">
        <v>281</v>
      </c>
    </row>
    <row r="88" spans="2:21">
      <c r="B88" s="113" t="s">
        <v>356</v>
      </c>
      <c r="C88" s="113" t="s">
        <v>283</v>
      </c>
      <c r="D88" s="113" t="s">
        <v>354</v>
      </c>
      <c r="E88">
        <v>2021</v>
      </c>
      <c r="F88" s="105">
        <v>1</v>
      </c>
      <c r="G88" s="105">
        <v>0.1</v>
      </c>
      <c r="H88" s="106">
        <f t="shared" si="14"/>
        <v>4</v>
      </c>
      <c r="I88" s="121">
        <f t="shared" si="15"/>
        <v>0.04</v>
      </c>
      <c r="J88" s="121">
        <f t="shared" si="16"/>
        <v>4</v>
      </c>
      <c r="K88" s="121">
        <f t="shared" si="17"/>
        <v>0.04</v>
      </c>
      <c r="L88" s="105">
        <v>15</v>
      </c>
      <c r="M88" s="122">
        <v>1</v>
      </c>
      <c r="R88" s="113" t="s">
        <v>356</v>
      </c>
      <c r="T88" s="113" t="s">
        <v>117</v>
      </c>
      <c r="U88" s="113" t="s">
        <v>281</v>
      </c>
    </row>
    <row r="89" spans="2:21">
      <c r="B89" s="113" t="s">
        <v>357</v>
      </c>
      <c r="C89" s="113" t="s">
        <v>285</v>
      </c>
      <c r="D89" s="113" t="s">
        <v>354</v>
      </c>
      <c r="E89">
        <v>2021</v>
      </c>
      <c r="F89" s="105">
        <v>1</v>
      </c>
      <c r="G89" s="105">
        <v>0.1</v>
      </c>
      <c r="H89" s="106">
        <f t="shared" si="14"/>
        <v>4</v>
      </c>
      <c r="I89" s="121">
        <f t="shared" si="15"/>
        <v>0.04</v>
      </c>
      <c r="J89" s="121">
        <f t="shared" si="16"/>
        <v>4</v>
      </c>
      <c r="K89" s="121">
        <f t="shared" si="17"/>
        <v>0.04</v>
      </c>
      <c r="L89" s="105">
        <v>15</v>
      </c>
      <c r="M89" s="122">
        <v>1</v>
      </c>
      <c r="R89" s="113" t="s">
        <v>357</v>
      </c>
      <c r="T89" s="113" t="s">
        <v>117</v>
      </c>
      <c r="U89" s="113" t="s">
        <v>281</v>
      </c>
    </row>
    <row r="90" spans="2:21">
      <c r="B90" s="113" t="s">
        <v>358</v>
      </c>
      <c r="C90" s="113" t="s">
        <v>287</v>
      </c>
      <c r="D90" s="113" t="s">
        <v>354</v>
      </c>
      <c r="E90">
        <v>2021</v>
      </c>
      <c r="F90" s="105">
        <v>1</v>
      </c>
      <c r="G90" s="105">
        <v>0.1</v>
      </c>
      <c r="H90" s="106">
        <f t="shared" si="14"/>
        <v>4</v>
      </c>
      <c r="I90" s="121">
        <f t="shared" si="15"/>
        <v>0.04</v>
      </c>
      <c r="J90" s="121">
        <f t="shared" si="16"/>
        <v>4</v>
      </c>
      <c r="K90" s="121">
        <f t="shared" si="17"/>
        <v>0.04</v>
      </c>
      <c r="L90" s="105">
        <v>15</v>
      </c>
      <c r="M90" s="122">
        <v>1</v>
      </c>
      <c r="R90" s="113" t="s">
        <v>358</v>
      </c>
      <c r="T90" s="113" t="s">
        <v>117</v>
      </c>
      <c r="U90" s="113" t="s">
        <v>281</v>
      </c>
    </row>
    <row r="91" spans="2:21">
      <c r="B91" s="113" t="s">
        <v>359</v>
      </c>
      <c r="C91" s="113" t="s">
        <v>289</v>
      </c>
      <c r="D91" s="113" t="s">
        <v>354</v>
      </c>
      <c r="E91">
        <v>2021</v>
      </c>
      <c r="F91" s="105">
        <v>1</v>
      </c>
      <c r="G91" s="105">
        <v>0.1</v>
      </c>
      <c r="H91" s="106">
        <f t="shared" si="14"/>
        <v>4</v>
      </c>
      <c r="I91" s="121">
        <f t="shared" si="15"/>
        <v>0.04</v>
      </c>
      <c r="J91" s="121">
        <f t="shared" si="16"/>
        <v>4</v>
      </c>
      <c r="K91" s="121">
        <f t="shared" si="17"/>
        <v>0.04</v>
      </c>
      <c r="L91" s="105">
        <v>15</v>
      </c>
      <c r="M91" s="122">
        <v>1</v>
      </c>
      <c r="R91" s="113" t="s">
        <v>359</v>
      </c>
      <c r="T91" s="113" t="s">
        <v>117</v>
      </c>
      <c r="U91" s="113" t="s">
        <v>281</v>
      </c>
    </row>
    <row r="92" spans="2:21">
      <c r="B92" s="113" t="s">
        <v>360</v>
      </c>
      <c r="C92" s="113" t="s">
        <v>237</v>
      </c>
      <c r="D92" s="113" t="s">
        <v>361</v>
      </c>
      <c r="E92">
        <v>2021</v>
      </c>
      <c r="F92" s="105">
        <v>1</v>
      </c>
      <c r="G92" s="105">
        <v>0.1</v>
      </c>
      <c r="H92" s="106">
        <f t="shared" si="14"/>
        <v>4</v>
      </c>
      <c r="I92" s="121">
        <f t="shared" si="15"/>
        <v>0.04</v>
      </c>
      <c r="J92" s="121">
        <f t="shared" si="16"/>
        <v>4</v>
      </c>
      <c r="K92" s="121">
        <f t="shared" si="17"/>
        <v>0.04</v>
      </c>
      <c r="L92" s="105">
        <v>15</v>
      </c>
      <c r="M92" s="122">
        <v>31.54</v>
      </c>
      <c r="R92" s="113" t="s">
        <v>360</v>
      </c>
      <c r="T92" s="113" t="s">
        <v>117</v>
      </c>
      <c r="U92" s="113" t="s">
        <v>118</v>
      </c>
    </row>
    <row r="93" spans="2:21">
      <c r="B93" s="113" t="s">
        <v>362</v>
      </c>
      <c r="C93" s="113" t="s">
        <v>280</v>
      </c>
      <c r="D93" s="113" t="s">
        <v>361</v>
      </c>
      <c r="E93">
        <v>2021</v>
      </c>
      <c r="F93" s="105">
        <v>1</v>
      </c>
      <c r="G93" s="105">
        <v>0.1</v>
      </c>
      <c r="H93" s="106">
        <f t="shared" si="14"/>
        <v>4</v>
      </c>
      <c r="I93" s="121">
        <f t="shared" si="15"/>
        <v>0.04</v>
      </c>
      <c r="J93" s="121">
        <f t="shared" si="16"/>
        <v>4</v>
      </c>
      <c r="K93" s="121">
        <f t="shared" si="17"/>
        <v>0.04</v>
      </c>
      <c r="L93" s="105">
        <v>15</v>
      </c>
      <c r="M93" s="122">
        <v>1</v>
      </c>
      <c r="R93" s="113" t="s">
        <v>362</v>
      </c>
      <c r="T93" s="113" t="s">
        <v>117</v>
      </c>
      <c r="U93" s="113" t="s">
        <v>281</v>
      </c>
    </row>
    <row r="94" spans="2:21">
      <c r="B94" s="113" t="s">
        <v>363</v>
      </c>
      <c r="C94" s="113" t="s">
        <v>283</v>
      </c>
      <c r="D94" s="113" t="s">
        <v>361</v>
      </c>
      <c r="E94">
        <v>2021</v>
      </c>
      <c r="F94" s="105">
        <v>1</v>
      </c>
      <c r="G94" s="105">
        <v>0.1</v>
      </c>
      <c r="H94" s="106">
        <f t="shared" si="14"/>
        <v>4</v>
      </c>
      <c r="I94" s="121">
        <f t="shared" si="15"/>
        <v>0.04</v>
      </c>
      <c r="J94" s="121">
        <f t="shared" si="16"/>
        <v>4</v>
      </c>
      <c r="K94" s="121">
        <f t="shared" si="17"/>
        <v>0.04</v>
      </c>
      <c r="L94" s="105">
        <v>15</v>
      </c>
      <c r="M94" s="122">
        <v>1</v>
      </c>
      <c r="R94" s="113" t="s">
        <v>363</v>
      </c>
      <c r="T94" s="113" t="s">
        <v>117</v>
      </c>
      <c r="U94" s="113" t="s">
        <v>281</v>
      </c>
    </row>
    <row r="95" spans="2:21">
      <c r="B95" s="113" t="s">
        <v>364</v>
      </c>
      <c r="C95" s="113" t="s">
        <v>285</v>
      </c>
      <c r="D95" s="113" t="s">
        <v>361</v>
      </c>
      <c r="E95">
        <v>2021</v>
      </c>
      <c r="F95" s="105">
        <v>1</v>
      </c>
      <c r="G95" s="105">
        <v>0.1</v>
      </c>
      <c r="H95" s="106">
        <f t="shared" si="14"/>
        <v>4</v>
      </c>
      <c r="I95" s="121">
        <f t="shared" si="15"/>
        <v>0.04</v>
      </c>
      <c r="J95" s="121">
        <f t="shared" si="16"/>
        <v>4</v>
      </c>
      <c r="K95" s="121">
        <f t="shared" si="17"/>
        <v>0.04</v>
      </c>
      <c r="L95" s="105">
        <v>15</v>
      </c>
      <c r="M95" s="122">
        <v>1</v>
      </c>
      <c r="R95" s="113" t="s">
        <v>364</v>
      </c>
      <c r="T95" s="113" t="s">
        <v>117</v>
      </c>
      <c r="U95" s="113" t="s">
        <v>281</v>
      </c>
    </row>
    <row r="96" spans="2:21">
      <c r="B96" s="113" t="s">
        <v>365</v>
      </c>
      <c r="C96" s="113" t="s">
        <v>287</v>
      </c>
      <c r="D96" s="113" t="s">
        <v>361</v>
      </c>
      <c r="E96">
        <v>2021</v>
      </c>
      <c r="F96" s="105">
        <v>1</v>
      </c>
      <c r="G96" s="105">
        <v>0.1</v>
      </c>
      <c r="H96" s="106">
        <f t="shared" si="14"/>
        <v>4</v>
      </c>
      <c r="I96" s="121">
        <f t="shared" si="15"/>
        <v>0.04</v>
      </c>
      <c r="J96" s="121">
        <f t="shared" si="16"/>
        <v>4</v>
      </c>
      <c r="K96" s="121">
        <f t="shared" si="17"/>
        <v>0.04</v>
      </c>
      <c r="L96" s="105">
        <v>15</v>
      </c>
      <c r="M96" s="122">
        <v>1</v>
      </c>
      <c r="R96" s="113" t="s">
        <v>365</v>
      </c>
      <c r="T96" s="113" t="s">
        <v>117</v>
      </c>
      <c r="U96" s="113" t="s">
        <v>281</v>
      </c>
    </row>
    <row r="97" spans="2:21">
      <c r="B97" s="113" t="s">
        <v>366</v>
      </c>
      <c r="C97" s="113" t="s">
        <v>289</v>
      </c>
      <c r="D97" s="113" t="s">
        <v>361</v>
      </c>
      <c r="E97">
        <v>2021</v>
      </c>
      <c r="F97" s="105">
        <v>1</v>
      </c>
      <c r="G97" s="105">
        <v>0.1</v>
      </c>
      <c r="H97" s="106">
        <f t="shared" si="14"/>
        <v>4</v>
      </c>
      <c r="I97" s="121">
        <f t="shared" si="15"/>
        <v>0.04</v>
      </c>
      <c r="J97" s="121">
        <f t="shared" si="16"/>
        <v>4</v>
      </c>
      <c r="K97" s="121">
        <f t="shared" si="17"/>
        <v>0.04</v>
      </c>
      <c r="L97" s="105">
        <v>15</v>
      </c>
      <c r="M97" s="122">
        <v>1</v>
      </c>
      <c r="R97" s="113" t="s">
        <v>366</v>
      </c>
      <c r="T97" s="113" t="s">
        <v>117</v>
      </c>
      <c r="U97" s="113" t="s">
        <v>281</v>
      </c>
    </row>
    <row r="98" spans="2:21">
      <c r="B98" s="113" t="s">
        <v>367</v>
      </c>
      <c r="C98" s="113" t="s">
        <v>237</v>
      </c>
      <c r="D98" s="113" t="s">
        <v>368</v>
      </c>
      <c r="E98">
        <v>2021</v>
      </c>
      <c r="F98" s="105">
        <v>1</v>
      </c>
      <c r="G98" s="105">
        <v>0.1</v>
      </c>
      <c r="H98" s="106">
        <f t="shared" si="14"/>
        <v>4</v>
      </c>
      <c r="I98" s="121">
        <f t="shared" si="15"/>
        <v>0.04</v>
      </c>
      <c r="J98" s="121">
        <f t="shared" si="16"/>
        <v>4</v>
      </c>
      <c r="K98" s="121">
        <f t="shared" si="17"/>
        <v>0.04</v>
      </c>
      <c r="L98" s="105">
        <v>15</v>
      </c>
      <c r="M98" s="122">
        <v>31.54</v>
      </c>
      <c r="R98" s="113" t="s">
        <v>367</v>
      </c>
      <c r="T98" s="113" t="s">
        <v>117</v>
      </c>
      <c r="U98" s="113" t="s">
        <v>118</v>
      </c>
    </row>
    <row r="99" spans="2:21">
      <c r="B99" s="113" t="s">
        <v>369</v>
      </c>
      <c r="C99" s="113" t="s">
        <v>280</v>
      </c>
      <c r="D99" s="113" t="s">
        <v>368</v>
      </c>
      <c r="E99">
        <v>2021</v>
      </c>
      <c r="F99" s="105">
        <v>1</v>
      </c>
      <c r="G99" s="105">
        <v>0.1</v>
      </c>
      <c r="H99" s="106">
        <f t="shared" si="14"/>
        <v>4</v>
      </c>
      <c r="I99" s="121">
        <f t="shared" si="15"/>
        <v>0.04</v>
      </c>
      <c r="J99" s="121">
        <f t="shared" si="16"/>
        <v>4</v>
      </c>
      <c r="K99" s="121">
        <f t="shared" si="17"/>
        <v>0.04</v>
      </c>
      <c r="L99" s="105">
        <v>15</v>
      </c>
      <c r="M99" s="122">
        <v>1</v>
      </c>
      <c r="R99" s="113" t="s">
        <v>369</v>
      </c>
      <c r="T99" s="113" t="s">
        <v>117</v>
      </c>
      <c r="U99" s="113" t="s">
        <v>281</v>
      </c>
    </row>
    <row r="100" spans="2:21">
      <c r="B100" s="113" t="s">
        <v>370</v>
      </c>
      <c r="C100" s="113" t="s">
        <v>283</v>
      </c>
      <c r="D100" s="113" t="s">
        <v>368</v>
      </c>
      <c r="E100">
        <v>2021</v>
      </c>
      <c r="F100" s="105">
        <v>1</v>
      </c>
      <c r="G100" s="105">
        <v>0.1</v>
      </c>
      <c r="H100" s="106">
        <f t="shared" si="14"/>
        <v>4</v>
      </c>
      <c r="I100" s="121">
        <f t="shared" si="15"/>
        <v>0.04</v>
      </c>
      <c r="J100" s="121">
        <f t="shared" si="16"/>
        <v>4</v>
      </c>
      <c r="K100" s="121">
        <f t="shared" si="17"/>
        <v>0.04</v>
      </c>
      <c r="L100" s="105">
        <v>15</v>
      </c>
      <c r="M100" s="122">
        <v>1</v>
      </c>
      <c r="R100" s="113" t="s">
        <v>370</v>
      </c>
      <c r="T100" s="113" t="s">
        <v>117</v>
      </c>
      <c r="U100" s="113" t="s">
        <v>281</v>
      </c>
    </row>
    <row r="101" spans="2:21">
      <c r="B101" s="113" t="s">
        <v>371</v>
      </c>
      <c r="C101" s="113" t="s">
        <v>285</v>
      </c>
      <c r="D101" s="113" t="s">
        <v>368</v>
      </c>
      <c r="E101">
        <v>2021</v>
      </c>
      <c r="F101" s="105">
        <v>1</v>
      </c>
      <c r="G101" s="105">
        <v>0.1</v>
      </c>
      <c r="H101" s="106">
        <f t="shared" si="14"/>
        <v>4</v>
      </c>
      <c r="I101" s="121">
        <f t="shared" si="15"/>
        <v>0.04</v>
      </c>
      <c r="J101" s="121">
        <f t="shared" si="16"/>
        <v>4</v>
      </c>
      <c r="K101" s="121">
        <f t="shared" si="17"/>
        <v>0.04</v>
      </c>
      <c r="L101" s="105">
        <v>15</v>
      </c>
      <c r="M101" s="122">
        <v>1</v>
      </c>
      <c r="R101" s="113" t="s">
        <v>371</v>
      </c>
      <c r="T101" s="113" t="s">
        <v>117</v>
      </c>
      <c r="U101" s="113" t="s">
        <v>281</v>
      </c>
    </row>
    <row r="102" spans="2:21">
      <c r="B102" s="113" t="s">
        <v>372</v>
      </c>
      <c r="C102" s="113" t="s">
        <v>287</v>
      </c>
      <c r="D102" s="113" t="s">
        <v>368</v>
      </c>
      <c r="E102">
        <v>2021</v>
      </c>
      <c r="F102" s="105">
        <v>1</v>
      </c>
      <c r="G102" s="105">
        <v>0.1</v>
      </c>
      <c r="H102" s="106">
        <f t="shared" si="14"/>
        <v>4</v>
      </c>
      <c r="I102" s="121">
        <f t="shared" si="15"/>
        <v>0.04</v>
      </c>
      <c r="J102" s="121">
        <f t="shared" si="16"/>
        <v>4</v>
      </c>
      <c r="K102" s="121">
        <f t="shared" si="17"/>
        <v>0.04</v>
      </c>
      <c r="L102" s="105">
        <v>15</v>
      </c>
      <c r="M102" s="122">
        <v>1</v>
      </c>
      <c r="R102" s="113" t="s">
        <v>372</v>
      </c>
      <c r="T102" s="113" t="s">
        <v>117</v>
      </c>
      <c r="U102" s="113" t="s">
        <v>281</v>
      </c>
    </row>
    <row r="103" spans="2:21">
      <c r="B103" s="113" t="s">
        <v>373</v>
      </c>
      <c r="C103" s="113" t="s">
        <v>289</v>
      </c>
      <c r="D103" s="113" t="s">
        <v>368</v>
      </c>
      <c r="E103">
        <v>2021</v>
      </c>
      <c r="F103" s="105">
        <v>1</v>
      </c>
      <c r="G103" s="105">
        <v>0.1</v>
      </c>
      <c r="H103" s="106">
        <f t="shared" si="14"/>
        <v>4</v>
      </c>
      <c r="I103" s="121">
        <f t="shared" si="15"/>
        <v>0.04</v>
      </c>
      <c r="J103" s="121">
        <f t="shared" si="16"/>
        <v>4</v>
      </c>
      <c r="K103" s="121">
        <f t="shared" si="17"/>
        <v>0.04</v>
      </c>
      <c r="L103" s="105">
        <v>15</v>
      </c>
      <c r="M103" s="122">
        <v>1</v>
      </c>
      <c r="R103" s="113" t="s">
        <v>373</v>
      </c>
      <c r="T103" s="113" t="s">
        <v>117</v>
      </c>
      <c r="U103" s="113" t="s">
        <v>281</v>
      </c>
    </row>
    <row r="104" spans="2:21">
      <c r="B104" s="113" t="s">
        <v>374</v>
      </c>
      <c r="C104" s="113" t="s">
        <v>237</v>
      </c>
      <c r="D104" s="113" t="s">
        <v>375</v>
      </c>
      <c r="E104">
        <v>2021</v>
      </c>
      <c r="F104" s="105">
        <v>1</v>
      </c>
      <c r="G104" s="105">
        <v>0.1</v>
      </c>
      <c r="H104" s="106">
        <f t="shared" si="14"/>
        <v>4</v>
      </c>
      <c r="I104" s="121">
        <f t="shared" si="15"/>
        <v>0.04</v>
      </c>
      <c r="J104" s="121">
        <f t="shared" si="16"/>
        <v>4</v>
      </c>
      <c r="K104" s="121">
        <f t="shared" si="17"/>
        <v>0.04</v>
      </c>
      <c r="L104" s="105">
        <v>15</v>
      </c>
      <c r="M104" s="122">
        <v>31.54</v>
      </c>
      <c r="R104" s="113" t="s">
        <v>374</v>
      </c>
      <c r="T104" s="113" t="s">
        <v>117</v>
      </c>
      <c r="U104" s="113" t="s">
        <v>118</v>
      </c>
    </row>
    <row r="105" spans="2:21">
      <c r="B105" s="113" t="s">
        <v>376</v>
      </c>
      <c r="C105" s="113" t="s">
        <v>280</v>
      </c>
      <c r="D105" s="113" t="s">
        <v>375</v>
      </c>
      <c r="E105">
        <v>2021</v>
      </c>
      <c r="F105" s="105">
        <v>1</v>
      </c>
      <c r="G105" s="105">
        <v>0.1</v>
      </c>
      <c r="H105" s="106">
        <f t="shared" si="14"/>
        <v>4</v>
      </c>
      <c r="I105" s="121">
        <f t="shared" si="15"/>
        <v>0.04</v>
      </c>
      <c r="J105" s="121">
        <f t="shared" si="16"/>
        <v>4</v>
      </c>
      <c r="K105" s="121">
        <f t="shared" si="17"/>
        <v>0.04</v>
      </c>
      <c r="L105" s="105">
        <v>15</v>
      </c>
      <c r="M105" s="122">
        <v>1</v>
      </c>
      <c r="R105" s="113" t="s">
        <v>376</v>
      </c>
      <c r="T105" s="113" t="s">
        <v>117</v>
      </c>
      <c r="U105" s="113" t="s">
        <v>281</v>
      </c>
    </row>
    <row r="106" spans="2:21">
      <c r="B106" s="113" t="s">
        <v>377</v>
      </c>
      <c r="C106" s="113" t="s">
        <v>283</v>
      </c>
      <c r="D106" s="113" t="s">
        <v>375</v>
      </c>
      <c r="E106">
        <v>2021</v>
      </c>
      <c r="F106" s="105">
        <v>1</v>
      </c>
      <c r="G106" s="105">
        <v>0.1</v>
      </c>
      <c r="H106" s="106">
        <f t="shared" si="14"/>
        <v>4</v>
      </c>
      <c r="I106" s="121">
        <f t="shared" si="15"/>
        <v>0.04</v>
      </c>
      <c r="J106" s="121">
        <f t="shared" si="16"/>
        <v>4</v>
      </c>
      <c r="K106" s="121">
        <f t="shared" si="17"/>
        <v>0.04</v>
      </c>
      <c r="L106" s="105">
        <v>15</v>
      </c>
      <c r="M106" s="122">
        <v>1</v>
      </c>
      <c r="R106" s="113" t="s">
        <v>377</v>
      </c>
      <c r="T106" s="113" t="s">
        <v>117</v>
      </c>
      <c r="U106" s="113" t="s">
        <v>281</v>
      </c>
    </row>
    <row r="107" spans="2:21">
      <c r="B107" s="113" t="s">
        <v>378</v>
      </c>
      <c r="C107" s="113" t="s">
        <v>285</v>
      </c>
      <c r="D107" s="113" t="s">
        <v>375</v>
      </c>
      <c r="E107">
        <v>2021</v>
      </c>
      <c r="F107" s="105">
        <v>1</v>
      </c>
      <c r="G107" s="105">
        <v>0.1</v>
      </c>
      <c r="H107" s="106">
        <f t="shared" si="14"/>
        <v>4</v>
      </c>
      <c r="I107" s="121">
        <f t="shared" si="15"/>
        <v>0.04</v>
      </c>
      <c r="J107" s="121">
        <f t="shared" si="16"/>
        <v>4</v>
      </c>
      <c r="K107" s="121">
        <f t="shared" si="17"/>
        <v>0.04</v>
      </c>
      <c r="L107" s="105">
        <v>15</v>
      </c>
      <c r="M107" s="122">
        <v>1</v>
      </c>
      <c r="R107" s="113" t="s">
        <v>378</v>
      </c>
      <c r="T107" s="113" t="s">
        <v>117</v>
      </c>
      <c r="U107" s="113" t="s">
        <v>281</v>
      </c>
    </row>
    <row r="108" spans="2:21">
      <c r="B108" s="113" t="s">
        <v>379</v>
      </c>
      <c r="C108" s="113" t="s">
        <v>287</v>
      </c>
      <c r="D108" s="113" t="s">
        <v>375</v>
      </c>
      <c r="E108">
        <v>2021</v>
      </c>
      <c r="F108" s="105">
        <v>1</v>
      </c>
      <c r="G108" s="105">
        <v>0.1</v>
      </c>
      <c r="H108" s="106">
        <f t="shared" si="14"/>
        <v>4</v>
      </c>
      <c r="I108" s="121">
        <f t="shared" si="15"/>
        <v>0.04</v>
      </c>
      <c r="J108" s="121">
        <f t="shared" si="16"/>
        <v>4</v>
      </c>
      <c r="K108" s="121">
        <f t="shared" si="17"/>
        <v>0.04</v>
      </c>
      <c r="L108" s="105">
        <v>15</v>
      </c>
      <c r="M108" s="122">
        <v>1</v>
      </c>
      <c r="R108" s="113" t="s">
        <v>379</v>
      </c>
      <c r="T108" s="113" t="s">
        <v>117</v>
      </c>
      <c r="U108" s="113" t="s">
        <v>281</v>
      </c>
    </row>
    <row r="109" spans="2:21">
      <c r="B109" s="113" t="s">
        <v>380</v>
      </c>
      <c r="C109" s="113" t="s">
        <v>289</v>
      </c>
      <c r="D109" s="113" t="s">
        <v>375</v>
      </c>
      <c r="E109">
        <v>2021</v>
      </c>
      <c r="F109" s="105">
        <v>1</v>
      </c>
      <c r="G109" s="105">
        <v>0.1</v>
      </c>
      <c r="H109" s="106">
        <f t="shared" si="14"/>
        <v>4</v>
      </c>
      <c r="I109" s="121">
        <f t="shared" si="15"/>
        <v>0.04</v>
      </c>
      <c r="J109" s="121">
        <f t="shared" si="16"/>
        <v>4</v>
      </c>
      <c r="K109" s="121">
        <f t="shared" si="17"/>
        <v>0.04</v>
      </c>
      <c r="L109" s="105">
        <v>15</v>
      </c>
      <c r="M109" s="122">
        <v>1</v>
      </c>
      <c r="R109" s="113" t="s">
        <v>380</v>
      </c>
      <c r="T109" s="113" t="s">
        <v>117</v>
      </c>
      <c r="U109" s="113" t="s">
        <v>281</v>
      </c>
    </row>
    <row r="110" spans="2:21">
      <c r="B110" s="113" t="s">
        <v>381</v>
      </c>
      <c r="C110" s="113" t="s">
        <v>237</v>
      </c>
      <c r="D110" s="113" t="s">
        <v>382</v>
      </c>
      <c r="E110">
        <v>2021</v>
      </c>
      <c r="F110" s="105">
        <v>1</v>
      </c>
      <c r="G110" s="105">
        <v>0.1</v>
      </c>
      <c r="H110" s="106">
        <f t="shared" si="14"/>
        <v>4</v>
      </c>
      <c r="I110" s="121">
        <f t="shared" si="15"/>
        <v>0.04</v>
      </c>
      <c r="J110" s="121">
        <f t="shared" si="16"/>
        <v>4</v>
      </c>
      <c r="K110" s="121">
        <f t="shared" si="17"/>
        <v>0.04</v>
      </c>
      <c r="L110" s="105">
        <v>15</v>
      </c>
      <c r="M110" s="122">
        <v>31.54</v>
      </c>
      <c r="R110" s="113" t="s">
        <v>381</v>
      </c>
      <c r="T110" s="113" t="s">
        <v>117</v>
      </c>
      <c r="U110" s="113" t="s">
        <v>118</v>
      </c>
    </row>
    <row r="111" spans="2:21">
      <c r="B111" s="113" t="s">
        <v>383</v>
      </c>
      <c r="C111" s="113" t="s">
        <v>280</v>
      </c>
      <c r="D111" s="113" t="s">
        <v>382</v>
      </c>
      <c r="E111">
        <v>2021</v>
      </c>
      <c r="F111" s="105">
        <v>1</v>
      </c>
      <c r="G111" s="105">
        <v>0.1</v>
      </c>
      <c r="H111" s="106">
        <f t="shared" si="14"/>
        <v>4</v>
      </c>
      <c r="I111" s="121">
        <f t="shared" si="15"/>
        <v>0.04</v>
      </c>
      <c r="J111" s="121">
        <f t="shared" si="16"/>
        <v>4</v>
      </c>
      <c r="K111" s="121">
        <f t="shared" si="17"/>
        <v>0.04</v>
      </c>
      <c r="L111" s="105">
        <v>15</v>
      </c>
      <c r="M111" s="122">
        <v>1</v>
      </c>
      <c r="R111" s="113" t="s">
        <v>383</v>
      </c>
      <c r="T111" s="113" t="s">
        <v>117</v>
      </c>
      <c r="U111" s="113" t="s">
        <v>281</v>
      </c>
    </row>
    <row r="112" spans="2:21">
      <c r="B112" s="113" t="s">
        <v>384</v>
      </c>
      <c r="C112" s="113" t="s">
        <v>283</v>
      </c>
      <c r="D112" s="113" t="s">
        <v>382</v>
      </c>
      <c r="E112">
        <v>2021</v>
      </c>
      <c r="F112" s="105">
        <v>1</v>
      </c>
      <c r="G112" s="105">
        <v>0.1</v>
      </c>
      <c r="H112" s="106">
        <f t="shared" si="14"/>
        <v>4</v>
      </c>
      <c r="I112" s="121">
        <f t="shared" si="15"/>
        <v>0.04</v>
      </c>
      <c r="J112" s="121">
        <f t="shared" si="16"/>
        <v>4</v>
      </c>
      <c r="K112" s="121">
        <f t="shared" si="17"/>
        <v>0.04</v>
      </c>
      <c r="L112" s="105">
        <v>15</v>
      </c>
      <c r="M112" s="122">
        <v>1</v>
      </c>
      <c r="R112" s="113" t="s">
        <v>384</v>
      </c>
      <c r="T112" s="113" t="s">
        <v>117</v>
      </c>
      <c r="U112" s="113" t="s">
        <v>281</v>
      </c>
    </row>
    <row r="113" spans="2:21">
      <c r="B113" s="113" t="s">
        <v>385</v>
      </c>
      <c r="C113" s="113" t="s">
        <v>285</v>
      </c>
      <c r="D113" s="113" t="s">
        <v>382</v>
      </c>
      <c r="E113">
        <v>2021</v>
      </c>
      <c r="F113" s="105">
        <v>1</v>
      </c>
      <c r="G113" s="105">
        <v>0.1</v>
      </c>
      <c r="H113" s="106">
        <f t="shared" si="14"/>
        <v>4</v>
      </c>
      <c r="I113" s="121">
        <f t="shared" si="15"/>
        <v>0.04</v>
      </c>
      <c r="J113" s="121">
        <f t="shared" si="16"/>
        <v>4</v>
      </c>
      <c r="K113" s="121">
        <f t="shared" si="17"/>
        <v>0.04</v>
      </c>
      <c r="L113" s="105">
        <v>15</v>
      </c>
      <c r="M113" s="122">
        <v>1</v>
      </c>
      <c r="R113" s="113" t="s">
        <v>385</v>
      </c>
      <c r="T113" s="113" t="s">
        <v>117</v>
      </c>
      <c r="U113" s="113" t="s">
        <v>281</v>
      </c>
    </row>
    <row r="114" spans="2:21">
      <c r="B114" s="113" t="s">
        <v>386</v>
      </c>
      <c r="C114" s="113" t="s">
        <v>287</v>
      </c>
      <c r="D114" s="113" t="s">
        <v>382</v>
      </c>
      <c r="E114">
        <v>2021</v>
      </c>
      <c r="F114" s="105">
        <v>1</v>
      </c>
      <c r="G114" s="105">
        <v>0.1</v>
      </c>
      <c r="H114" s="106">
        <f t="shared" si="14"/>
        <v>4</v>
      </c>
      <c r="I114" s="121">
        <f t="shared" si="15"/>
        <v>0.04</v>
      </c>
      <c r="J114" s="121">
        <f t="shared" si="16"/>
        <v>4</v>
      </c>
      <c r="K114" s="121">
        <f t="shared" si="17"/>
        <v>0.04</v>
      </c>
      <c r="L114" s="105">
        <v>15</v>
      </c>
      <c r="M114" s="122">
        <v>1</v>
      </c>
      <c r="R114" s="113" t="s">
        <v>386</v>
      </c>
      <c r="T114" s="113" t="s">
        <v>117</v>
      </c>
      <c r="U114" s="113" t="s">
        <v>281</v>
      </c>
    </row>
    <row r="115" spans="2:21">
      <c r="B115" s="113" t="s">
        <v>387</v>
      </c>
      <c r="C115" s="113" t="s">
        <v>289</v>
      </c>
      <c r="D115" s="113" t="s">
        <v>382</v>
      </c>
      <c r="E115">
        <v>2021</v>
      </c>
      <c r="F115" s="105">
        <v>1</v>
      </c>
      <c r="G115" s="105">
        <v>0.1</v>
      </c>
      <c r="H115" s="106">
        <f t="shared" si="14"/>
        <v>4</v>
      </c>
      <c r="I115" s="121">
        <f t="shared" si="15"/>
        <v>0.04</v>
      </c>
      <c r="J115" s="121">
        <f t="shared" si="16"/>
        <v>4</v>
      </c>
      <c r="K115" s="121">
        <f t="shared" si="17"/>
        <v>0.04</v>
      </c>
      <c r="L115" s="105">
        <v>15</v>
      </c>
      <c r="M115" s="122">
        <v>1</v>
      </c>
      <c r="R115" s="113" t="s">
        <v>387</v>
      </c>
      <c r="T115" s="113" t="s">
        <v>117</v>
      </c>
      <c r="U115" s="113" t="s">
        <v>281</v>
      </c>
    </row>
    <row r="116" spans="2:21">
      <c r="B116" s="113" t="s">
        <v>388</v>
      </c>
      <c r="C116" s="113" t="s">
        <v>237</v>
      </c>
      <c r="D116" s="113" t="s">
        <v>389</v>
      </c>
      <c r="E116">
        <v>2021</v>
      </c>
      <c r="F116" s="105">
        <v>1</v>
      </c>
      <c r="G116" s="105">
        <v>0.1</v>
      </c>
      <c r="H116" s="106">
        <f t="shared" si="14"/>
        <v>4</v>
      </c>
      <c r="I116" s="121">
        <f t="shared" si="15"/>
        <v>0.04</v>
      </c>
      <c r="J116" s="121">
        <f t="shared" si="16"/>
        <v>4</v>
      </c>
      <c r="K116" s="121">
        <f t="shared" si="17"/>
        <v>0.04</v>
      </c>
      <c r="L116" s="105">
        <v>15</v>
      </c>
      <c r="M116" s="122">
        <v>31.54</v>
      </c>
      <c r="R116" s="113" t="s">
        <v>388</v>
      </c>
      <c r="T116" s="113" t="s">
        <v>117</v>
      </c>
      <c r="U116" s="113" t="s">
        <v>118</v>
      </c>
    </row>
    <row r="117" spans="2:21">
      <c r="B117" s="113" t="s">
        <v>390</v>
      </c>
      <c r="C117" s="113" t="s">
        <v>280</v>
      </c>
      <c r="D117" s="113" t="s">
        <v>389</v>
      </c>
      <c r="E117">
        <v>2021</v>
      </c>
      <c r="F117" s="105">
        <v>1</v>
      </c>
      <c r="G117" s="105">
        <v>0.1</v>
      </c>
      <c r="H117" s="106">
        <f t="shared" si="14"/>
        <v>4</v>
      </c>
      <c r="I117" s="121">
        <f t="shared" si="15"/>
        <v>0.04</v>
      </c>
      <c r="J117" s="121">
        <f t="shared" si="16"/>
        <v>4</v>
      </c>
      <c r="K117" s="121">
        <f t="shared" si="17"/>
        <v>0.04</v>
      </c>
      <c r="L117" s="105">
        <v>15</v>
      </c>
      <c r="M117" s="122">
        <v>1</v>
      </c>
      <c r="R117" s="113" t="s">
        <v>390</v>
      </c>
      <c r="T117" s="113" t="s">
        <v>117</v>
      </c>
      <c r="U117" s="113" t="s">
        <v>281</v>
      </c>
    </row>
    <row r="118" spans="2:21">
      <c r="B118" s="113" t="s">
        <v>391</v>
      </c>
      <c r="C118" s="113" t="s">
        <v>283</v>
      </c>
      <c r="D118" s="113" t="s">
        <v>389</v>
      </c>
      <c r="E118">
        <v>2021</v>
      </c>
      <c r="F118" s="105">
        <v>1</v>
      </c>
      <c r="G118" s="105">
        <v>0.1</v>
      </c>
      <c r="H118" s="106">
        <f t="shared" si="14"/>
        <v>4</v>
      </c>
      <c r="I118" s="121">
        <f t="shared" si="15"/>
        <v>0.04</v>
      </c>
      <c r="J118" s="121">
        <f t="shared" si="16"/>
        <v>4</v>
      </c>
      <c r="K118" s="121">
        <f t="shared" si="17"/>
        <v>0.04</v>
      </c>
      <c r="L118" s="105">
        <v>15</v>
      </c>
      <c r="M118" s="122">
        <v>1</v>
      </c>
      <c r="R118" s="113" t="s">
        <v>391</v>
      </c>
      <c r="T118" s="113" t="s">
        <v>117</v>
      </c>
      <c r="U118" s="113" t="s">
        <v>281</v>
      </c>
    </row>
    <row r="119" spans="2:21">
      <c r="B119" s="113" t="s">
        <v>392</v>
      </c>
      <c r="C119" s="113" t="s">
        <v>285</v>
      </c>
      <c r="D119" s="113" t="s">
        <v>389</v>
      </c>
      <c r="E119">
        <v>2021</v>
      </c>
      <c r="F119" s="105">
        <v>1</v>
      </c>
      <c r="G119" s="105">
        <v>0.1</v>
      </c>
      <c r="H119" s="106">
        <f t="shared" si="14"/>
        <v>4</v>
      </c>
      <c r="I119" s="121">
        <f t="shared" si="15"/>
        <v>0.04</v>
      </c>
      <c r="J119" s="121">
        <f t="shared" si="16"/>
        <v>4</v>
      </c>
      <c r="K119" s="121">
        <f t="shared" si="17"/>
        <v>0.04</v>
      </c>
      <c r="L119" s="105">
        <v>15</v>
      </c>
      <c r="M119" s="122">
        <v>1</v>
      </c>
      <c r="R119" s="113" t="s">
        <v>392</v>
      </c>
      <c r="T119" s="113" t="s">
        <v>117</v>
      </c>
      <c r="U119" s="113" t="s">
        <v>281</v>
      </c>
    </row>
    <row r="120" spans="2:21">
      <c r="B120" s="113" t="s">
        <v>393</v>
      </c>
      <c r="C120" s="113" t="s">
        <v>287</v>
      </c>
      <c r="D120" s="113" t="s">
        <v>389</v>
      </c>
      <c r="E120">
        <v>2021</v>
      </c>
      <c r="F120" s="105">
        <v>1</v>
      </c>
      <c r="G120" s="105">
        <v>0.1</v>
      </c>
      <c r="H120" s="106">
        <f t="shared" si="14"/>
        <v>4</v>
      </c>
      <c r="I120" s="121">
        <f t="shared" si="15"/>
        <v>0.04</v>
      </c>
      <c r="J120" s="121">
        <f t="shared" si="16"/>
        <v>4</v>
      </c>
      <c r="K120" s="121">
        <f t="shared" si="17"/>
        <v>0.04</v>
      </c>
      <c r="L120" s="105">
        <v>15</v>
      </c>
      <c r="M120" s="122">
        <v>1</v>
      </c>
      <c r="R120" s="113" t="s">
        <v>393</v>
      </c>
      <c r="T120" s="113" t="s">
        <v>117</v>
      </c>
      <c r="U120" s="113" t="s">
        <v>281</v>
      </c>
    </row>
    <row r="121" spans="2:21">
      <c r="B121" s="113" t="s">
        <v>394</v>
      </c>
      <c r="C121" s="113" t="s">
        <v>289</v>
      </c>
      <c r="D121" s="113" t="s">
        <v>389</v>
      </c>
      <c r="E121">
        <v>2021</v>
      </c>
      <c r="F121" s="105">
        <v>1</v>
      </c>
      <c r="G121" s="105">
        <v>0.1</v>
      </c>
      <c r="H121" s="106">
        <f t="shared" si="14"/>
        <v>4</v>
      </c>
      <c r="I121" s="121">
        <f t="shared" si="15"/>
        <v>0.04</v>
      </c>
      <c r="J121" s="121">
        <f t="shared" si="16"/>
        <v>4</v>
      </c>
      <c r="K121" s="121">
        <f t="shared" si="17"/>
        <v>0.04</v>
      </c>
      <c r="L121" s="105">
        <v>15</v>
      </c>
      <c r="M121" s="122">
        <v>1</v>
      </c>
      <c r="R121" s="113" t="s">
        <v>394</v>
      </c>
      <c r="T121" s="113" t="s">
        <v>117</v>
      </c>
      <c r="U121" s="113" t="s">
        <v>281</v>
      </c>
    </row>
    <row r="122" spans="2:21">
      <c r="B122" s="113" t="s">
        <v>395</v>
      </c>
      <c r="C122" s="113" t="s">
        <v>237</v>
      </c>
      <c r="D122" s="113" t="s">
        <v>396</v>
      </c>
      <c r="E122">
        <v>2021</v>
      </c>
      <c r="F122" s="105">
        <v>1</v>
      </c>
      <c r="G122" s="105">
        <v>0.1</v>
      </c>
      <c r="H122" s="106">
        <f t="shared" si="14"/>
        <v>4</v>
      </c>
      <c r="I122" s="121">
        <f t="shared" si="15"/>
        <v>0.04</v>
      </c>
      <c r="J122" s="121">
        <f t="shared" si="16"/>
        <v>4</v>
      </c>
      <c r="K122" s="121">
        <f t="shared" si="17"/>
        <v>0.04</v>
      </c>
      <c r="L122" s="105">
        <v>15</v>
      </c>
      <c r="M122" s="122">
        <v>31.54</v>
      </c>
      <c r="R122" s="113" t="s">
        <v>395</v>
      </c>
      <c r="T122" s="113" t="s">
        <v>117</v>
      </c>
      <c r="U122" s="113" t="s">
        <v>118</v>
      </c>
    </row>
    <row r="123" spans="2:21">
      <c r="B123" s="113" t="s">
        <v>397</v>
      </c>
      <c r="C123" s="113" t="s">
        <v>280</v>
      </c>
      <c r="D123" s="113" t="s">
        <v>396</v>
      </c>
      <c r="E123">
        <v>2021</v>
      </c>
      <c r="F123" s="105">
        <v>1</v>
      </c>
      <c r="G123" s="105">
        <v>0.1</v>
      </c>
      <c r="H123" s="106">
        <f t="shared" si="14"/>
        <v>4</v>
      </c>
      <c r="I123" s="121">
        <f t="shared" si="15"/>
        <v>0.04</v>
      </c>
      <c r="J123" s="121">
        <f t="shared" si="16"/>
        <v>4</v>
      </c>
      <c r="K123" s="121">
        <f t="shared" si="17"/>
        <v>0.04</v>
      </c>
      <c r="L123" s="105">
        <v>15</v>
      </c>
      <c r="M123" s="122">
        <v>1</v>
      </c>
      <c r="R123" s="113" t="s">
        <v>397</v>
      </c>
      <c r="T123" s="113" t="s">
        <v>117</v>
      </c>
      <c r="U123" s="113" t="s">
        <v>281</v>
      </c>
    </row>
    <row r="124" spans="2:21">
      <c r="B124" s="113" t="s">
        <v>398</v>
      </c>
      <c r="C124" s="113" t="s">
        <v>283</v>
      </c>
      <c r="D124" s="113" t="s">
        <v>396</v>
      </c>
      <c r="E124">
        <v>2021</v>
      </c>
      <c r="F124" s="105">
        <v>1</v>
      </c>
      <c r="G124" s="105">
        <v>0.1</v>
      </c>
      <c r="H124" s="106">
        <f t="shared" si="14"/>
        <v>4</v>
      </c>
      <c r="I124" s="121">
        <f t="shared" si="15"/>
        <v>0.04</v>
      </c>
      <c r="J124" s="121">
        <f t="shared" si="16"/>
        <v>4</v>
      </c>
      <c r="K124" s="121">
        <f t="shared" si="17"/>
        <v>0.04</v>
      </c>
      <c r="L124" s="105">
        <v>15</v>
      </c>
      <c r="M124" s="122">
        <v>1</v>
      </c>
      <c r="R124" s="113" t="s">
        <v>398</v>
      </c>
      <c r="T124" s="113" t="s">
        <v>117</v>
      </c>
      <c r="U124" s="113" t="s">
        <v>281</v>
      </c>
    </row>
    <row r="125" spans="2:21">
      <c r="B125" s="113" t="s">
        <v>399</v>
      </c>
      <c r="C125" s="113" t="s">
        <v>285</v>
      </c>
      <c r="D125" s="113" t="s">
        <v>396</v>
      </c>
      <c r="E125">
        <v>2021</v>
      </c>
      <c r="F125" s="105">
        <v>1</v>
      </c>
      <c r="G125" s="105">
        <v>0.1</v>
      </c>
      <c r="H125" s="106">
        <f t="shared" si="14"/>
        <v>4</v>
      </c>
      <c r="I125" s="121">
        <f t="shared" si="15"/>
        <v>0.04</v>
      </c>
      <c r="J125" s="121">
        <f t="shared" si="16"/>
        <v>4</v>
      </c>
      <c r="K125" s="121">
        <f t="shared" si="17"/>
        <v>0.04</v>
      </c>
      <c r="L125" s="105">
        <v>15</v>
      </c>
      <c r="M125" s="122">
        <v>1</v>
      </c>
      <c r="R125" s="113" t="s">
        <v>399</v>
      </c>
      <c r="T125" s="113" t="s">
        <v>117</v>
      </c>
      <c r="U125" s="113" t="s">
        <v>281</v>
      </c>
    </row>
    <row r="126" spans="2:21">
      <c r="B126" s="113" t="s">
        <v>400</v>
      </c>
      <c r="C126" s="113" t="s">
        <v>287</v>
      </c>
      <c r="D126" s="113" t="s">
        <v>396</v>
      </c>
      <c r="E126">
        <v>2021</v>
      </c>
      <c r="F126" s="105">
        <v>1</v>
      </c>
      <c r="G126" s="105">
        <v>0.1</v>
      </c>
      <c r="H126" s="106">
        <f t="shared" si="14"/>
        <v>4</v>
      </c>
      <c r="I126" s="121">
        <f t="shared" si="15"/>
        <v>0.04</v>
      </c>
      <c r="J126" s="121">
        <f t="shared" si="16"/>
        <v>4</v>
      </c>
      <c r="K126" s="121">
        <f t="shared" si="17"/>
        <v>0.04</v>
      </c>
      <c r="L126" s="105">
        <v>15</v>
      </c>
      <c r="M126" s="122">
        <v>1</v>
      </c>
      <c r="R126" s="113" t="s">
        <v>400</v>
      </c>
      <c r="T126" s="113" t="s">
        <v>117</v>
      </c>
      <c r="U126" s="113" t="s">
        <v>281</v>
      </c>
    </row>
    <row r="127" spans="2:21">
      <c r="B127" s="113" t="s">
        <v>401</v>
      </c>
      <c r="C127" s="113" t="s">
        <v>289</v>
      </c>
      <c r="D127" s="113" t="s">
        <v>396</v>
      </c>
      <c r="E127">
        <v>2021</v>
      </c>
      <c r="F127" s="105">
        <v>1</v>
      </c>
      <c r="G127" s="105">
        <v>0.1</v>
      </c>
      <c r="H127" s="106">
        <f t="shared" si="14"/>
        <v>4</v>
      </c>
      <c r="I127" s="121">
        <f t="shared" si="15"/>
        <v>0.04</v>
      </c>
      <c r="J127" s="121">
        <f t="shared" si="16"/>
        <v>4</v>
      </c>
      <c r="K127" s="121">
        <f t="shared" si="17"/>
        <v>0.04</v>
      </c>
      <c r="L127" s="105">
        <v>15</v>
      </c>
      <c r="M127" s="122">
        <v>1</v>
      </c>
      <c r="R127" s="113" t="s">
        <v>401</v>
      </c>
      <c r="T127" s="113" t="s">
        <v>117</v>
      </c>
      <c r="U127" s="113" t="s">
        <v>281</v>
      </c>
    </row>
    <row r="128" spans="2:21">
      <c r="B128" s="113" t="s">
        <v>402</v>
      </c>
      <c r="C128" s="113" t="s">
        <v>237</v>
      </c>
      <c r="D128" s="113" t="s">
        <v>403</v>
      </c>
      <c r="E128">
        <v>2021</v>
      </c>
      <c r="F128" s="105">
        <v>1</v>
      </c>
      <c r="G128" s="105">
        <v>0.1</v>
      </c>
      <c r="H128" s="106">
        <f t="shared" si="14"/>
        <v>4</v>
      </c>
      <c r="I128" s="121">
        <f t="shared" si="15"/>
        <v>0.04</v>
      </c>
      <c r="J128" s="121">
        <f t="shared" si="16"/>
        <v>4</v>
      </c>
      <c r="K128" s="121">
        <f t="shared" si="17"/>
        <v>0.04</v>
      </c>
      <c r="L128" s="105">
        <v>15</v>
      </c>
      <c r="M128" s="122">
        <v>31.54</v>
      </c>
      <c r="R128" s="113" t="s">
        <v>402</v>
      </c>
      <c r="T128" s="113" t="s">
        <v>117</v>
      </c>
      <c r="U128" s="113" t="s">
        <v>118</v>
      </c>
    </row>
    <row r="129" spans="2:21">
      <c r="B129" s="113" t="s">
        <v>404</v>
      </c>
      <c r="C129" s="113" t="s">
        <v>280</v>
      </c>
      <c r="D129" s="113" t="s">
        <v>403</v>
      </c>
      <c r="E129">
        <v>2021</v>
      </c>
      <c r="F129" s="105">
        <v>1</v>
      </c>
      <c r="G129" s="105">
        <v>0.1</v>
      </c>
      <c r="H129" s="106">
        <f t="shared" si="14"/>
        <v>4</v>
      </c>
      <c r="I129" s="121">
        <f t="shared" si="15"/>
        <v>0.04</v>
      </c>
      <c r="J129" s="121">
        <f t="shared" si="16"/>
        <v>4</v>
      </c>
      <c r="K129" s="121">
        <f t="shared" si="17"/>
        <v>0.04</v>
      </c>
      <c r="L129" s="105">
        <v>15</v>
      </c>
      <c r="M129" s="122">
        <v>1</v>
      </c>
      <c r="R129" s="113" t="s">
        <v>404</v>
      </c>
      <c r="T129" s="113" t="s">
        <v>117</v>
      </c>
      <c r="U129" s="113" t="s">
        <v>281</v>
      </c>
    </row>
    <row r="130" spans="2:21">
      <c r="B130" s="113" t="s">
        <v>405</v>
      </c>
      <c r="C130" s="113" t="s">
        <v>283</v>
      </c>
      <c r="D130" s="113" t="s">
        <v>403</v>
      </c>
      <c r="E130">
        <v>2021</v>
      </c>
      <c r="F130" s="105">
        <v>1</v>
      </c>
      <c r="G130" s="105">
        <v>0.1</v>
      </c>
      <c r="H130" s="106">
        <f t="shared" si="14"/>
        <v>4</v>
      </c>
      <c r="I130" s="121">
        <f t="shared" si="15"/>
        <v>0.04</v>
      </c>
      <c r="J130" s="121">
        <f t="shared" si="16"/>
        <v>4</v>
      </c>
      <c r="K130" s="121">
        <f t="shared" si="17"/>
        <v>0.04</v>
      </c>
      <c r="L130" s="105">
        <v>15</v>
      </c>
      <c r="M130" s="122">
        <v>1</v>
      </c>
      <c r="R130" s="113" t="s">
        <v>405</v>
      </c>
      <c r="T130" s="113" t="s">
        <v>117</v>
      </c>
      <c r="U130" s="113" t="s">
        <v>281</v>
      </c>
    </row>
    <row r="131" spans="2:21">
      <c r="B131" s="113" t="s">
        <v>406</v>
      </c>
      <c r="C131" s="113" t="s">
        <v>285</v>
      </c>
      <c r="D131" s="113" t="s">
        <v>403</v>
      </c>
      <c r="E131">
        <v>2021</v>
      </c>
      <c r="F131" s="105">
        <v>1</v>
      </c>
      <c r="G131" s="105">
        <v>0.1</v>
      </c>
      <c r="H131" s="106">
        <f t="shared" si="14"/>
        <v>4</v>
      </c>
      <c r="I131" s="121">
        <f t="shared" si="15"/>
        <v>0.04</v>
      </c>
      <c r="J131" s="121">
        <f t="shared" si="16"/>
        <v>4</v>
      </c>
      <c r="K131" s="121">
        <f t="shared" si="17"/>
        <v>0.04</v>
      </c>
      <c r="L131" s="105">
        <v>15</v>
      </c>
      <c r="M131" s="122">
        <v>1</v>
      </c>
      <c r="R131" s="113" t="s">
        <v>406</v>
      </c>
      <c r="T131" s="113" t="s">
        <v>117</v>
      </c>
      <c r="U131" s="113" t="s">
        <v>281</v>
      </c>
    </row>
    <row r="132" spans="2:21">
      <c r="B132" s="113" t="s">
        <v>407</v>
      </c>
      <c r="C132" s="113" t="s">
        <v>287</v>
      </c>
      <c r="D132" s="113" t="s">
        <v>403</v>
      </c>
      <c r="E132">
        <v>2021</v>
      </c>
      <c r="F132" s="105">
        <v>1</v>
      </c>
      <c r="G132" s="105">
        <v>0.1</v>
      </c>
      <c r="H132" s="106">
        <f t="shared" si="14"/>
        <v>4</v>
      </c>
      <c r="I132" s="121">
        <f t="shared" si="15"/>
        <v>0.04</v>
      </c>
      <c r="J132" s="121">
        <f t="shared" si="16"/>
        <v>4</v>
      </c>
      <c r="K132" s="121">
        <f t="shared" si="17"/>
        <v>0.04</v>
      </c>
      <c r="L132" s="105">
        <v>15</v>
      </c>
      <c r="M132" s="122">
        <v>1</v>
      </c>
      <c r="R132" s="113" t="s">
        <v>407</v>
      </c>
      <c r="T132" s="113" t="s">
        <v>117</v>
      </c>
      <c r="U132" s="113" t="s">
        <v>281</v>
      </c>
    </row>
    <row r="133" spans="2:21">
      <c r="B133" s="113" t="s">
        <v>408</v>
      </c>
      <c r="C133" s="113" t="s">
        <v>289</v>
      </c>
      <c r="D133" s="113" t="s">
        <v>403</v>
      </c>
      <c r="E133">
        <v>2021</v>
      </c>
      <c r="F133" s="105">
        <v>1</v>
      </c>
      <c r="G133" s="105">
        <v>0.1</v>
      </c>
      <c r="H133" s="106">
        <f t="shared" si="14"/>
        <v>4</v>
      </c>
      <c r="I133" s="121">
        <f t="shared" si="15"/>
        <v>0.04</v>
      </c>
      <c r="J133" s="121">
        <f t="shared" si="16"/>
        <v>4</v>
      </c>
      <c r="K133" s="121">
        <f t="shared" si="17"/>
        <v>0.04</v>
      </c>
      <c r="L133" s="105">
        <v>15</v>
      </c>
      <c r="M133" s="122">
        <v>1</v>
      </c>
      <c r="R133" s="113" t="s">
        <v>408</v>
      </c>
      <c r="T133" s="113" t="s">
        <v>117</v>
      </c>
      <c r="U133" s="113" t="s">
        <v>281</v>
      </c>
    </row>
    <row r="134" spans="2:21">
      <c r="B134" s="113" t="s">
        <v>409</v>
      </c>
      <c r="C134" s="113" t="s">
        <v>237</v>
      </c>
      <c r="D134" s="113" t="s">
        <v>410</v>
      </c>
      <c r="E134">
        <v>2021</v>
      </c>
      <c r="F134" s="105">
        <v>1</v>
      </c>
      <c r="G134" s="105">
        <v>0.1</v>
      </c>
      <c r="H134" s="106">
        <f t="shared" si="14"/>
        <v>4</v>
      </c>
      <c r="I134" s="121">
        <f t="shared" si="15"/>
        <v>0.04</v>
      </c>
      <c r="J134" s="121">
        <f t="shared" si="16"/>
        <v>4</v>
      </c>
      <c r="K134" s="121">
        <f t="shared" si="17"/>
        <v>0.04</v>
      </c>
      <c r="L134" s="105">
        <v>15</v>
      </c>
      <c r="M134" s="122">
        <v>31.54</v>
      </c>
      <c r="R134" s="113" t="s">
        <v>409</v>
      </c>
      <c r="T134" s="113" t="s">
        <v>117</v>
      </c>
      <c r="U134" s="113" t="s">
        <v>118</v>
      </c>
    </row>
    <row r="135" spans="2:21">
      <c r="B135" s="113" t="s">
        <v>411</v>
      </c>
      <c r="C135" s="113" t="s">
        <v>280</v>
      </c>
      <c r="D135" s="113" t="s">
        <v>410</v>
      </c>
      <c r="E135">
        <v>2021</v>
      </c>
      <c r="F135" s="105">
        <v>1</v>
      </c>
      <c r="G135" s="105">
        <v>0.1</v>
      </c>
      <c r="H135" s="106">
        <f t="shared" si="14"/>
        <v>4</v>
      </c>
      <c r="I135" s="121">
        <f t="shared" si="15"/>
        <v>0.04</v>
      </c>
      <c r="J135" s="121">
        <f t="shared" si="16"/>
        <v>4</v>
      </c>
      <c r="K135" s="121">
        <f t="shared" si="17"/>
        <v>0.04</v>
      </c>
      <c r="L135" s="105">
        <v>15</v>
      </c>
      <c r="M135" s="122">
        <v>1</v>
      </c>
      <c r="R135" s="113" t="s">
        <v>411</v>
      </c>
      <c r="T135" s="113" t="s">
        <v>117</v>
      </c>
      <c r="U135" s="113" t="s">
        <v>281</v>
      </c>
    </row>
    <row r="136" spans="2:21">
      <c r="B136" s="113" t="s">
        <v>412</v>
      </c>
      <c r="C136" s="113" t="s">
        <v>283</v>
      </c>
      <c r="D136" s="113" t="s">
        <v>410</v>
      </c>
      <c r="E136">
        <v>2021</v>
      </c>
      <c r="F136" s="105">
        <v>1</v>
      </c>
      <c r="G136" s="105">
        <v>0.1</v>
      </c>
      <c r="H136" s="106">
        <f t="shared" si="14"/>
        <v>4</v>
      </c>
      <c r="I136" s="121">
        <f t="shared" si="15"/>
        <v>0.04</v>
      </c>
      <c r="J136" s="121">
        <f t="shared" si="16"/>
        <v>4</v>
      </c>
      <c r="K136" s="121">
        <f t="shared" si="17"/>
        <v>0.04</v>
      </c>
      <c r="L136" s="105">
        <v>15</v>
      </c>
      <c r="M136" s="122">
        <v>1</v>
      </c>
      <c r="R136" s="113" t="s">
        <v>412</v>
      </c>
      <c r="T136" s="113" t="s">
        <v>117</v>
      </c>
      <c r="U136" s="113" t="s">
        <v>281</v>
      </c>
    </row>
    <row r="137" spans="2:21">
      <c r="B137" s="113" t="s">
        <v>413</v>
      </c>
      <c r="C137" s="113" t="s">
        <v>285</v>
      </c>
      <c r="D137" s="113" t="s">
        <v>410</v>
      </c>
      <c r="E137">
        <v>2021</v>
      </c>
      <c r="F137" s="105">
        <v>1</v>
      </c>
      <c r="G137" s="105">
        <v>0.1</v>
      </c>
      <c r="H137" s="106">
        <f t="shared" si="14"/>
        <v>4</v>
      </c>
      <c r="I137" s="121">
        <f t="shared" si="15"/>
        <v>0.04</v>
      </c>
      <c r="J137" s="121">
        <f t="shared" si="16"/>
        <v>4</v>
      </c>
      <c r="K137" s="121">
        <f t="shared" si="17"/>
        <v>0.04</v>
      </c>
      <c r="L137" s="105">
        <v>15</v>
      </c>
      <c r="M137" s="122">
        <v>1</v>
      </c>
      <c r="R137" s="113" t="s">
        <v>413</v>
      </c>
      <c r="T137" s="113" t="s">
        <v>117</v>
      </c>
      <c r="U137" s="113" t="s">
        <v>281</v>
      </c>
    </row>
    <row r="138" spans="2:21">
      <c r="B138" s="113" t="s">
        <v>414</v>
      </c>
      <c r="C138" s="113" t="s">
        <v>287</v>
      </c>
      <c r="D138" s="113" t="s">
        <v>410</v>
      </c>
      <c r="E138">
        <v>2021</v>
      </c>
      <c r="F138" s="105">
        <v>1</v>
      </c>
      <c r="G138" s="105">
        <v>0.1</v>
      </c>
      <c r="H138" s="106">
        <f t="shared" si="14"/>
        <v>4</v>
      </c>
      <c r="I138" s="121">
        <f t="shared" si="15"/>
        <v>0.04</v>
      </c>
      <c r="J138" s="121">
        <f t="shared" si="16"/>
        <v>4</v>
      </c>
      <c r="K138" s="121">
        <f t="shared" si="17"/>
        <v>0.04</v>
      </c>
      <c r="L138" s="105">
        <v>15</v>
      </c>
      <c r="M138" s="122">
        <v>1</v>
      </c>
      <c r="R138" s="113" t="s">
        <v>414</v>
      </c>
      <c r="T138" s="113" t="s">
        <v>117</v>
      </c>
      <c r="U138" s="113" t="s">
        <v>281</v>
      </c>
    </row>
    <row r="139" spans="2:21">
      <c r="B139" s="113" t="s">
        <v>415</v>
      </c>
      <c r="C139" s="113" t="s">
        <v>289</v>
      </c>
      <c r="D139" s="113" t="s">
        <v>410</v>
      </c>
      <c r="E139">
        <v>2021</v>
      </c>
      <c r="F139" s="105">
        <v>1</v>
      </c>
      <c r="G139" s="105">
        <v>0.1</v>
      </c>
      <c r="H139" s="106">
        <f t="shared" si="14"/>
        <v>4</v>
      </c>
      <c r="I139" s="121">
        <f t="shared" si="15"/>
        <v>0.04</v>
      </c>
      <c r="J139" s="121">
        <f t="shared" si="16"/>
        <v>4</v>
      </c>
      <c r="K139" s="121">
        <f t="shared" si="17"/>
        <v>0.04</v>
      </c>
      <c r="L139" s="105">
        <v>15</v>
      </c>
      <c r="M139" s="122">
        <v>1</v>
      </c>
      <c r="R139" s="113" t="s">
        <v>415</v>
      </c>
      <c r="T139" s="113" t="s">
        <v>117</v>
      </c>
      <c r="U139" s="113" t="s">
        <v>281</v>
      </c>
    </row>
    <row r="140" spans="2:21">
      <c r="B140" s="113" t="s">
        <v>416</v>
      </c>
      <c r="C140" s="113" t="s">
        <v>237</v>
      </c>
      <c r="D140" s="113" t="s">
        <v>417</v>
      </c>
      <c r="E140">
        <v>2021</v>
      </c>
      <c r="F140" s="105">
        <v>1</v>
      </c>
      <c r="G140" s="105">
        <v>0.1</v>
      </c>
      <c r="H140" s="106">
        <f t="shared" si="14"/>
        <v>4</v>
      </c>
      <c r="I140" s="121">
        <f t="shared" si="15"/>
        <v>0.04</v>
      </c>
      <c r="J140" s="121">
        <f t="shared" si="16"/>
        <v>4</v>
      </c>
      <c r="K140" s="121">
        <f t="shared" si="17"/>
        <v>0.04</v>
      </c>
      <c r="L140" s="105">
        <v>15</v>
      </c>
      <c r="M140" s="122">
        <v>31.54</v>
      </c>
      <c r="R140" s="113" t="s">
        <v>416</v>
      </c>
      <c r="T140" s="113" t="s">
        <v>117</v>
      </c>
      <c r="U140" s="113" t="s">
        <v>118</v>
      </c>
    </row>
    <row r="141" spans="2:21">
      <c r="B141" s="113" t="s">
        <v>418</v>
      </c>
      <c r="C141" s="113" t="s">
        <v>280</v>
      </c>
      <c r="D141" s="113" t="s">
        <v>417</v>
      </c>
      <c r="E141">
        <v>2021</v>
      </c>
      <c r="F141" s="105">
        <v>1</v>
      </c>
      <c r="G141" s="105">
        <v>0.1</v>
      </c>
      <c r="H141" s="106">
        <f t="shared" si="14"/>
        <v>4</v>
      </c>
      <c r="I141" s="121">
        <f t="shared" si="15"/>
        <v>0.04</v>
      </c>
      <c r="J141" s="121">
        <f t="shared" si="16"/>
        <v>4</v>
      </c>
      <c r="K141" s="121">
        <f t="shared" si="17"/>
        <v>0.04</v>
      </c>
      <c r="L141" s="105">
        <v>15</v>
      </c>
      <c r="M141" s="122">
        <v>1</v>
      </c>
      <c r="R141" s="113" t="s">
        <v>418</v>
      </c>
      <c r="T141" s="113" t="s">
        <v>117</v>
      </c>
      <c r="U141" s="113" t="s">
        <v>281</v>
      </c>
    </row>
    <row r="142" spans="2:21">
      <c r="B142" s="113" t="s">
        <v>419</v>
      </c>
      <c r="C142" s="113" t="s">
        <v>283</v>
      </c>
      <c r="D142" s="113" t="s">
        <v>417</v>
      </c>
      <c r="E142">
        <v>2021</v>
      </c>
      <c r="F142" s="105">
        <v>1</v>
      </c>
      <c r="G142" s="105">
        <v>0.1</v>
      </c>
      <c r="H142" s="106">
        <f t="shared" si="14"/>
        <v>4</v>
      </c>
      <c r="I142" s="121">
        <f t="shared" si="15"/>
        <v>0.04</v>
      </c>
      <c r="J142" s="121">
        <f t="shared" si="16"/>
        <v>4</v>
      </c>
      <c r="K142" s="121">
        <f t="shared" si="17"/>
        <v>0.04</v>
      </c>
      <c r="L142" s="105">
        <v>15</v>
      </c>
      <c r="M142" s="122">
        <v>1</v>
      </c>
      <c r="R142" s="113" t="s">
        <v>419</v>
      </c>
      <c r="T142" s="113" t="s">
        <v>117</v>
      </c>
      <c r="U142" s="113" t="s">
        <v>281</v>
      </c>
    </row>
    <row r="143" spans="2:21">
      <c r="B143" s="113" t="s">
        <v>420</v>
      </c>
      <c r="C143" s="113" t="s">
        <v>285</v>
      </c>
      <c r="D143" s="113" t="s">
        <v>417</v>
      </c>
      <c r="E143">
        <v>2021</v>
      </c>
      <c r="F143" s="105">
        <v>1</v>
      </c>
      <c r="G143" s="105">
        <v>0.1</v>
      </c>
      <c r="H143" s="106">
        <f t="shared" si="14"/>
        <v>4</v>
      </c>
      <c r="I143" s="121">
        <f t="shared" si="15"/>
        <v>0.04</v>
      </c>
      <c r="J143" s="121">
        <f t="shared" si="16"/>
        <v>4</v>
      </c>
      <c r="K143" s="121">
        <f t="shared" si="17"/>
        <v>0.04</v>
      </c>
      <c r="L143" s="105">
        <v>15</v>
      </c>
      <c r="M143" s="122">
        <v>1</v>
      </c>
      <c r="R143" s="113" t="s">
        <v>420</v>
      </c>
      <c r="T143" s="113" t="s">
        <v>117</v>
      </c>
      <c r="U143" s="113" t="s">
        <v>281</v>
      </c>
    </row>
    <row r="144" spans="2:21">
      <c r="B144" s="113" t="s">
        <v>421</v>
      </c>
      <c r="C144" s="113" t="s">
        <v>287</v>
      </c>
      <c r="D144" s="113" t="s">
        <v>417</v>
      </c>
      <c r="E144">
        <v>2021</v>
      </c>
      <c r="F144" s="105">
        <v>1</v>
      </c>
      <c r="G144" s="105">
        <v>0.1</v>
      </c>
      <c r="H144" s="106">
        <f t="shared" si="14"/>
        <v>4</v>
      </c>
      <c r="I144" s="121">
        <f t="shared" si="15"/>
        <v>0.04</v>
      </c>
      <c r="J144" s="121">
        <f t="shared" si="16"/>
        <v>4</v>
      </c>
      <c r="K144" s="121">
        <f t="shared" si="17"/>
        <v>0.04</v>
      </c>
      <c r="L144" s="105">
        <v>15</v>
      </c>
      <c r="M144" s="122">
        <v>1</v>
      </c>
      <c r="R144" s="113" t="s">
        <v>421</v>
      </c>
      <c r="T144" s="113" t="s">
        <v>117</v>
      </c>
      <c r="U144" s="113" t="s">
        <v>281</v>
      </c>
    </row>
    <row r="145" spans="2:21">
      <c r="B145" s="113" t="s">
        <v>422</v>
      </c>
      <c r="C145" s="113" t="s">
        <v>289</v>
      </c>
      <c r="D145" s="113" t="s">
        <v>417</v>
      </c>
      <c r="E145">
        <v>2021</v>
      </c>
      <c r="F145" s="105">
        <v>1</v>
      </c>
      <c r="G145" s="105">
        <v>0.1</v>
      </c>
      <c r="H145" s="106">
        <f t="shared" ref="H145:H208" si="18">H144</f>
        <v>4</v>
      </c>
      <c r="I145" s="121">
        <f t="shared" ref="I145:I208" si="19">I144</f>
        <v>0.04</v>
      </c>
      <c r="J145" s="121">
        <f t="shared" ref="J145:J208" si="20">H145</f>
        <v>4</v>
      </c>
      <c r="K145" s="121">
        <f t="shared" ref="K145:K208" si="21">I145</f>
        <v>0.04</v>
      </c>
      <c r="L145" s="105">
        <v>15</v>
      </c>
      <c r="M145" s="122">
        <v>1</v>
      </c>
      <c r="R145" s="113" t="s">
        <v>422</v>
      </c>
      <c r="T145" s="113" t="s">
        <v>117</v>
      </c>
      <c r="U145" s="113" t="s">
        <v>281</v>
      </c>
    </row>
    <row r="146" spans="2:21">
      <c r="B146" s="113" t="s">
        <v>423</v>
      </c>
      <c r="C146" s="113" t="s">
        <v>237</v>
      </c>
      <c r="D146" s="113" t="s">
        <v>424</v>
      </c>
      <c r="E146">
        <v>2021</v>
      </c>
      <c r="F146" s="105">
        <v>1</v>
      </c>
      <c r="G146" s="105">
        <v>0.15</v>
      </c>
      <c r="H146" s="106">
        <f t="shared" si="18"/>
        <v>4</v>
      </c>
      <c r="I146" s="121">
        <f t="shared" si="19"/>
        <v>0.04</v>
      </c>
      <c r="J146" s="121">
        <f t="shared" si="20"/>
        <v>4</v>
      </c>
      <c r="K146" s="121">
        <f t="shared" si="21"/>
        <v>0.04</v>
      </c>
      <c r="L146" s="105">
        <v>15</v>
      </c>
      <c r="M146" s="122">
        <v>31.54</v>
      </c>
      <c r="R146" s="113" t="s">
        <v>423</v>
      </c>
      <c r="T146" s="113" t="s">
        <v>117</v>
      </c>
      <c r="U146" s="113" t="s">
        <v>118</v>
      </c>
    </row>
    <row r="147" spans="2:21">
      <c r="B147" s="113" t="s">
        <v>425</v>
      </c>
      <c r="C147" s="113" t="s">
        <v>280</v>
      </c>
      <c r="D147" s="113" t="s">
        <v>424</v>
      </c>
      <c r="E147">
        <v>2021</v>
      </c>
      <c r="F147" s="105">
        <v>1</v>
      </c>
      <c r="G147" s="105">
        <v>0.15</v>
      </c>
      <c r="H147" s="106">
        <f t="shared" si="18"/>
        <v>4</v>
      </c>
      <c r="I147" s="121">
        <f t="shared" si="19"/>
        <v>0.04</v>
      </c>
      <c r="J147" s="121">
        <f t="shared" si="20"/>
        <v>4</v>
      </c>
      <c r="K147" s="121">
        <f t="shared" si="21"/>
        <v>0.04</v>
      </c>
      <c r="L147" s="105">
        <v>15</v>
      </c>
      <c r="M147" s="122">
        <v>1</v>
      </c>
      <c r="R147" s="113" t="s">
        <v>425</v>
      </c>
      <c r="T147" s="113" t="s">
        <v>117</v>
      </c>
      <c r="U147" s="113" t="s">
        <v>281</v>
      </c>
    </row>
    <row r="148" spans="2:21">
      <c r="B148" s="113" t="s">
        <v>426</v>
      </c>
      <c r="C148" s="113" t="s">
        <v>283</v>
      </c>
      <c r="D148" s="113" t="s">
        <v>424</v>
      </c>
      <c r="E148">
        <v>2021</v>
      </c>
      <c r="F148" s="105">
        <v>1</v>
      </c>
      <c r="G148" s="105">
        <v>0.15</v>
      </c>
      <c r="H148" s="106">
        <f t="shared" si="18"/>
        <v>4</v>
      </c>
      <c r="I148" s="121">
        <f t="shared" si="19"/>
        <v>0.04</v>
      </c>
      <c r="J148" s="121">
        <f t="shared" si="20"/>
        <v>4</v>
      </c>
      <c r="K148" s="121">
        <f t="shared" si="21"/>
        <v>0.04</v>
      </c>
      <c r="L148" s="105">
        <v>15</v>
      </c>
      <c r="M148" s="122">
        <v>1</v>
      </c>
      <c r="R148" s="113" t="s">
        <v>426</v>
      </c>
      <c r="T148" s="113" t="s">
        <v>117</v>
      </c>
      <c r="U148" s="113" t="s">
        <v>281</v>
      </c>
    </row>
    <row r="149" spans="2:21">
      <c r="B149" s="113" t="s">
        <v>427</v>
      </c>
      <c r="C149" s="113" t="s">
        <v>285</v>
      </c>
      <c r="D149" s="113" t="s">
        <v>424</v>
      </c>
      <c r="E149">
        <v>2021</v>
      </c>
      <c r="F149" s="105">
        <v>1</v>
      </c>
      <c r="G149" s="105">
        <v>0.15</v>
      </c>
      <c r="H149" s="106">
        <f t="shared" si="18"/>
        <v>4</v>
      </c>
      <c r="I149" s="121">
        <f t="shared" si="19"/>
        <v>0.04</v>
      </c>
      <c r="J149" s="121">
        <f t="shared" si="20"/>
        <v>4</v>
      </c>
      <c r="K149" s="121">
        <f t="shared" si="21"/>
        <v>0.04</v>
      </c>
      <c r="L149" s="105">
        <v>15</v>
      </c>
      <c r="M149" s="122">
        <v>1</v>
      </c>
      <c r="R149" s="113" t="s">
        <v>427</v>
      </c>
      <c r="T149" s="113" t="s">
        <v>117</v>
      </c>
      <c r="U149" s="113" t="s">
        <v>281</v>
      </c>
    </row>
    <row r="150" spans="2:21">
      <c r="B150" s="113" t="s">
        <v>428</v>
      </c>
      <c r="C150" s="113" t="s">
        <v>287</v>
      </c>
      <c r="D150" s="113" t="s">
        <v>424</v>
      </c>
      <c r="E150">
        <v>2021</v>
      </c>
      <c r="F150" s="105">
        <v>1</v>
      </c>
      <c r="G150" s="105">
        <v>0.15</v>
      </c>
      <c r="H150" s="106">
        <f t="shared" si="18"/>
        <v>4</v>
      </c>
      <c r="I150" s="121">
        <f t="shared" si="19"/>
        <v>0.04</v>
      </c>
      <c r="J150" s="121">
        <f t="shared" si="20"/>
        <v>4</v>
      </c>
      <c r="K150" s="121">
        <f t="shared" si="21"/>
        <v>0.04</v>
      </c>
      <c r="L150" s="105">
        <v>15</v>
      </c>
      <c r="M150" s="122">
        <v>1</v>
      </c>
      <c r="R150" s="113" t="s">
        <v>428</v>
      </c>
      <c r="T150" s="113" t="s">
        <v>117</v>
      </c>
      <c r="U150" s="113" t="s">
        <v>281</v>
      </c>
    </row>
    <row r="151" spans="2:21">
      <c r="B151" s="113" t="s">
        <v>429</v>
      </c>
      <c r="C151" s="113" t="s">
        <v>289</v>
      </c>
      <c r="D151" s="113" t="s">
        <v>424</v>
      </c>
      <c r="E151">
        <v>2021</v>
      </c>
      <c r="F151" s="105">
        <v>1</v>
      </c>
      <c r="G151" s="105">
        <v>0.15</v>
      </c>
      <c r="H151" s="106">
        <f t="shared" si="18"/>
        <v>4</v>
      </c>
      <c r="I151" s="121">
        <f t="shared" si="19"/>
        <v>0.04</v>
      </c>
      <c r="J151" s="121">
        <f t="shared" si="20"/>
        <v>4</v>
      </c>
      <c r="K151" s="121">
        <f t="shared" si="21"/>
        <v>0.04</v>
      </c>
      <c r="L151" s="105">
        <v>15</v>
      </c>
      <c r="M151" s="122">
        <v>1</v>
      </c>
      <c r="R151" s="113" t="s">
        <v>429</v>
      </c>
      <c r="T151" s="113" t="s">
        <v>117</v>
      </c>
      <c r="U151" s="113" t="s">
        <v>281</v>
      </c>
    </row>
    <row r="152" spans="2:21">
      <c r="B152" s="113" t="s">
        <v>430</v>
      </c>
      <c r="C152" s="113" t="s">
        <v>237</v>
      </c>
      <c r="D152" s="113" t="s">
        <v>431</v>
      </c>
      <c r="E152">
        <v>2021</v>
      </c>
      <c r="F152" s="105">
        <v>1</v>
      </c>
      <c r="G152" s="105">
        <v>0.15</v>
      </c>
      <c r="H152" s="106">
        <f t="shared" si="18"/>
        <v>4</v>
      </c>
      <c r="I152" s="121">
        <f t="shared" si="19"/>
        <v>0.04</v>
      </c>
      <c r="J152" s="121">
        <f t="shared" si="20"/>
        <v>4</v>
      </c>
      <c r="K152" s="121">
        <f t="shared" si="21"/>
        <v>0.04</v>
      </c>
      <c r="L152" s="105">
        <v>15</v>
      </c>
      <c r="M152" s="122">
        <v>31.54</v>
      </c>
      <c r="R152" s="113" t="s">
        <v>430</v>
      </c>
      <c r="T152" s="113" t="s">
        <v>117</v>
      </c>
      <c r="U152" s="113" t="s">
        <v>118</v>
      </c>
    </row>
    <row r="153" spans="2:21">
      <c r="B153" s="113" t="s">
        <v>432</v>
      </c>
      <c r="C153" s="113" t="s">
        <v>280</v>
      </c>
      <c r="D153" s="113" t="s">
        <v>431</v>
      </c>
      <c r="E153">
        <v>2021</v>
      </c>
      <c r="F153" s="105">
        <v>1</v>
      </c>
      <c r="G153" s="105">
        <v>0.15</v>
      </c>
      <c r="H153" s="106">
        <f t="shared" si="18"/>
        <v>4</v>
      </c>
      <c r="I153" s="121">
        <f t="shared" si="19"/>
        <v>0.04</v>
      </c>
      <c r="J153" s="121">
        <f t="shared" si="20"/>
        <v>4</v>
      </c>
      <c r="K153" s="121">
        <f t="shared" si="21"/>
        <v>0.04</v>
      </c>
      <c r="L153" s="105">
        <v>15</v>
      </c>
      <c r="M153" s="122">
        <v>1</v>
      </c>
      <c r="R153" s="113" t="s">
        <v>432</v>
      </c>
      <c r="T153" s="113" t="s">
        <v>117</v>
      </c>
      <c r="U153" s="113" t="s">
        <v>281</v>
      </c>
    </row>
    <row r="154" spans="2:21">
      <c r="B154" s="113" t="s">
        <v>433</v>
      </c>
      <c r="C154" s="113" t="s">
        <v>283</v>
      </c>
      <c r="D154" s="113" t="s">
        <v>431</v>
      </c>
      <c r="E154">
        <v>2021</v>
      </c>
      <c r="F154" s="105">
        <v>1</v>
      </c>
      <c r="G154" s="105">
        <v>0.15</v>
      </c>
      <c r="H154" s="106">
        <f t="shared" si="18"/>
        <v>4</v>
      </c>
      <c r="I154" s="121">
        <f t="shared" si="19"/>
        <v>0.04</v>
      </c>
      <c r="J154" s="121">
        <f t="shared" si="20"/>
        <v>4</v>
      </c>
      <c r="K154" s="121">
        <f t="shared" si="21"/>
        <v>0.04</v>
      </c>
      <c r="L154" s="105">
        <v>15</v>
      </c>
      <c r="M154" s="122">
        <v>1</v>
      </c>
      <c r="R154" s="113" t="s">
        <v>433</v>
      </c>
      <c r="T154" s="113" t="s">
        <v>117</v>
      </c>
      <c r="U154" s="113" t="s">
        <v>281</v>
      </c>
    </row>
    <row r="155" spans="2:21">
      <c r="B155" s="113" t="s">
        <v>434</v>
      </c>
      <c r="C155" s="113" t="s">
        <v>285</v>
      </c>
      <c r="D155" s="113" t="s">
        <v>431</v>
      </c>
      <c r="E155">
        <v>2021</v>
      </c>
      <c r="F155" s="105">
        <v>1</v>
      </c>
      <c r="G155" s="105">
        <v>0.15</v>
      </c>
      <c r="H155" s="106">
        <f t="shared" si="18"/>
        <v>4</v>
      </c>
      <c r="I155" s="121">
        <f t="shared" si="19"/>
        <v>0.04</v>
      </c>
      <c r="J155" s="121">
        <f t="shared" si="20"/>
        <v>4</v>
      </c>
      <c r="K155" s="121">
        <f t="shared" si="21"/>
        <v>0.04</v>
      </c>
      <c r="L155" s="105">
        <v>15</v>
      </c>
      <c r="M155" s="122">
        <v>1</v>
      </c>
      <c r="R155" s="113" t="s">
        <v>434</v>
      </c>
      <c r="T155" s="113" t="s">
        <v>117</v>
      </c>
      <c r="U155" s="113" t="s">
        <v>281</v>
      </c>
    </row>
    <row r="156" spans="2:21">
      <c r="B156" s="113" t="s">
        <v>435</v>
      </c>
      <c r="C156" s="113" t="s">
        <v>287</v>
      </c>
      <c r="D156" s="113" t="s">
        <v>431</v>
      </c>
      <c r="E156">
        <v>2021</v>
      </c>
      <c r="F156" s="105">
        <v>1</v>
      </c>
      <c r="G156" s="105">
        <v>0.15</v>
      </c>
      <c r="H156" s="106">
        <f t="shared" si="18"/>
        <v>4</v>
      </c>
      <c r="I156" s="121">
        <f t="shared" si="19"/>
        <v>0.04</v>
      </c>
      <c r="J156" s="121">
        <f t="shared" si="20"/>
        <v>4</v>
      </c>
      <c r="K156" s="121">
        <f t="shared" si="21"/>
        <v>0.04</v>
      </c>
      <c r="L156" s="105">
        <v>15</v>
      </c>
      <c r="M156" s="122">
        <v>1</v>
      </c>
      <c r="R156" s="113" t="s">
        <v>435</v>
      </c>
      <c r="T156" s="113" t="s">
        <v>117</v>
      </c>
      <c r="U156" s="113" t="s">
        <v>281</v>
      </c>
    </row>
    <row r="157" spans="2:21">
      <c r="B157" s="113" t="s">
        <v>436</v>
      </c>
      <c r="C157" s="113" t="s">
        <v>289</v>
      </c>
      <c r="D157" s="113" t="s">
        <v>431</v>
      </c>
      <c r="E157">
        <v>2021</v>
      </c>
      <c r="F157" s="105">
        <v>1</v>
      </c>
      <c r="G157" s="105">
        <v>0.15</v>
      </c>
      <c r="H157" s="106">
        <f t="shared" si="18"/>
        <v>4</v>
      </c>
      <c r="I157" s="121">
        <f t="shared" si="19"/>
        <v>0.04</v>
      </c>
      <c r="J157" s="121">
        <f t="shared" si="20"/>
        <v>4</v>
      </c>
      <c r="K157" s="121">
        <f t="shared" si="21"/>
        <v>0.04</v>
      </c>
      <c r="L157" s="105">
        <v>15</v>
      </c>
      <c r="M157" s="122">
        <v>1</v>
      </c>
      <c r="R157" s="113" t="s">
        <v>436</v>
      </c>
      <c r="T157" s="113" t="s">
        <v>117</v>
      </c>
      <c r="U157" s="113" t="s">
        <v>281</v>
      </c>
    </row>
    <row r="158" spans="2:21">
      <c r="B158" s="113" t="s">
        <v>437</v>
      </c>
      <c r="C158" s="113" t="s">
        <v>237</v>
      </c>
      <c r="D158" s="113" t="s">
        <v>438</v>
      </c>
      <c r="E158">
        <v>2021</v>
      </c>
      <c r="F158" s="105">
        <v>1</v>
      </c>
      <c r="G158" s="105">
        <v>0.15</v>
      </c>
      <c r="H158" s="106">
        <f t="shared" si="18"/>
        <v>4</v>
      </c>
      <c r="I158" s="121">
        <f t="shared" si="19"/>
        <v>0.04</v>
      </c>
      <c r="J158" s="121">
        <f t="shared" si="20"/>
        <v>4</v>
      </c>
      <c r="K158" s="121">
        <f t="shared" si="21"/>
        <v>0.04</v>
      </c>
      <c r="L158" s="105">
        <v>15</v>
      </c>
      <c r="M158" s="122">
        <v>31.54</v>
      </c>
      <c r="R158" s="113" t="s">
        <v>437</v>
      </c>
      <c r="T158" s="113" t="s">
        <v>117</v>
      </c>
      <c r="U158" s="113" t="s">
        <v>118</v>
      </c>
    </row>
    <row r="159" spans="2:21">
      <c r="B159" s="113" t="s">
        <v>439</v>
      </c>
      <c r="C159" s="113" t="s">
        <v>280</v>
      </c>
      <c r="D159" s="113" t="s">
        <v>438</v>
      </c>
      <c r="E159">
        <v>2021</v>
      </c>
      <c r="F159" s="105">
        <v>1</v>
      </c>
      <c r="G159" s="105">
        <v>0.15</v>
      </c>
      <c r="H159" s="106">
        <f t="shared" si="18"/>
        <v>4</v>
      </c>
      <c r="I159" s="121">
        <f t="shared" si="19"/>
        <v>0.04</v>
      </c>
      <c r="J159" s="121">
        <f t="shared" si="20"/>
        <v>4</v>
      </c>
      <c r="K159" s="121">
        <f t="shared" si="21"/>
        <v>0.04</v>
      </c>
      <c r="L159" s="105">
        <v>15</v>
      </c>
      <c r="M159" s="122">
        <v>1</v>
      </c>
      <c r="R159" s="113" t="s">
        <v>439</v>
      </c>
      <c r="T159" s="113" t="s">
        <v>117</v>
      </c>
      <c r="U159" s="113" t="s">
        <v>281</v>
      </c>
    </row>
    <row r="160" spans="2:21">
      <c r="B160" s="113" t="s">
        <v>440</v>
      </c>
      <c r="C160" s="113" t="s">
        <v>283</v>
      </c>
      <c r="D160" s="113" t="s">
        <v>438</v>
      </c>
      <c r="E160">
        <v>2021</v>
      </c>
      <c r="F160" s="105">
        <v>1</v>
      </c>
      <c r="G160" s="105">
        <v>0.15</v>
      </c>
      <c r="H160" s="106">
        <f t="shared" si="18"/>
        <v>4</v>
      </c>
      <c r="I160" s="121">
        <f t="shared" si="19"/>
        <v>0.04</v>
      </c>
      <c r="J160" s="121">
        <f t="shared" si="20"/>
        <v>4</v>
      </c>
      <c r="K160" s="121">
        <f t="shared" si="21"/>
        <v>0.04</v>
      </c>
      <c r="L160" s="105">
        <v>15</v>
      </c>
      <c r="M160" s="122">
        <v>1</v>
      </c>
      <c r="R160" s="113" t="s">
        <v>440</v>
      </c>
      <c r="T160" s="113" t="s">
        <v>117</v>
      </c>
      <c r="U160" s="113" t="s">
        <v>281</v>
      </c>
    </row>
    <row r="161" spans="2:21">
      <c r="B161" s="113" t="s">
        <v>441</v>
      </c>
      <c r="C161" s="113" t="s">
        <v>285</v>
      </c>
      <c r="D161" s="113" t="s">
        <v>438</v>
      </c>
      <c r="E161">
        <v>2021</v>
      </c>
      <c r="F161" s="105">
        <v>1</v>
      </c>
      <c r="G161" s="105">
        <v>0.15</v>
      </c>
      <c r="H161" s="106">
        <f t="shared" si="18"/>
        <v>4</v>
      </c>
      <c r="I161" s="121">
        <f t="shared" si="19"/>
        <v>0.04</v>
      </c>
      <c r="J161" s="121">
        <f t="shared" si="20"/>
        <v>4</v>
      </c>
      <c r="K161" s="121">
        <f t="shared" si="21"/>
        <v>0.04</v>
      </c>
      <c r="L161" s="105">
        <v>15</v>
      </c>
      <c r="M161" s="122">
        <v>1</v>
      </c>
      <c r="R161" s="113" t="s">
        <v>441</v>
      </c>
      <c r="T161" s="113" t="s">
        <v>117</v>
      </c>
      <c r="U161" s="113" t="s">
        <v>281</v>
      </c>
    </row>
    <row r="162" spans="2:21">
      <c r="B162" s="113" t="s">
        <v>442</v>
      </c>
      <c r="C162" s="113" t="s">
        <v>287</v>
      </c>
      <c r="D162" s="113" t="s">
        <v>438</v>
      </c>
      <c r="E162">
        <v>2021</v>
      </c>
      <c r="F162" s="105">
        <v>1</v>
      </c>
      <c r="G162" s="105">
        <v>0.15</v>
      </c>
      <c r="H162" s="106">
        <f t="shared" si="18"/>
        <v>4</v>
      </c>
      <c r="I162" s="121">
        <f t="shared" si="19"/>
        <v>0.04</v>
      </c>
      <c r="J162" s="121">
        <f t="shared" si="20"/>
        <v>4</v>
      </c>
      <c r="K162" s="121">
        <f t="shared" si="21"/>
        <v>0.04</v>
      </c>
      <c r="L162" s="105">
        <v>15</v>
      </c>
      <c r="M162" s="122">
        <v>1</v>
      </c>
      <c r="R162" s="113" t="s">
        <v>442</v>
      </c>
      <c r="T162" s="113" t="s">
        <v>117</v>
      </c>
      <c r="U162" s="113" t="s">
        <v>281</v>
      </c>
    </row>
    <row r="163" spans="2:21">
      <c r="B163" s="113" t="s">
        <v>443</v>
      </c>
      <c r="C163" s="113" t="s">
        <v>289</v>
      </c>
      <c r="D163" s="113" t="s">
        <v>438</v>
      </c>
      <c r="E163">
        <v>2021</v>
      </c>
      <c r="F163" s="105">
        <v>1</v>
      </c>
      <c r="G163" s="105">
        <v>0.15</v>
      </c>
      <c r="H163" s="106">
        <f t="shared" si="18"/>
        <v>4</v>
      </c>
      <c r="I163" s="121">
        <f t="shared" si="19"/>
        <v>0.04</v>
      </c>
      <c r="J163" s="121">
        <f t="shared" si="20"/>
        <v>4</v>
      </c>
      <c r="K163" s="121">
        <f t="shared" si="21"/>
        <v>0.04</v>
      </c>
      <c r="L163" s="105">
        <v>15</v>
      </c>
      <c r="M163" s="122">
        <v>1</v>
      </c>
      <c r="R163" s="113" t="s">
        <v>443</v>
      </c>
      <c r="T163" s="113" t="s">
        <v>117</v>
      </c>
      <c r="U163" s="113" t="s">
        <v>281</v>
      </c>
    </row>
    <row r="164" spans="2:21">
      <c r="B164" s="113" t="s">
        <v>444</v>
      </c>
      <c r="C164" s="113" t="s">
        <v>237</v>
      </c>
      <c r="D164" s="113" t="s">
        <v>445</v>
      </c>
      <c r="E164">
        <v>2021</v>
      </c>
      <c r="F164" s="105">
        <v>1</v>
      </c>
      <c r="G164" s="105">
        <v>0.15</v>
      </c>
      <c r="H164" s="106">
        <f t="shared" si="18"/>
        <v>4</v>
      </c>
      <c r="I164" s="121">
        <f t="shared" si="19"/>
        <v>0.04</v>
      </c>
      <c r="J164" s="121">
        <f t="shared" si="20"/>
        <v>4</v>
      </c>
      <c r="K164" s="121">
        <f t="shared" si="21"/>
        <v>0.04</v>
      </c>
      <c r="L164" s="105">
        <v>15</v>
      </c>
      <c r="M164" s="122">
        <v>31.54</v>
      </c>
      <c r="R164" s="113" t="s">
        <v>444</v>
      </c>
      <c r="T164" s="113" t="s">
        <v>117</v>
      </c>
      <c r="U164" s="113" t="s">
        <v>118</v>
      </c>
    </row>
    <row r="165" spans="2:21">
      <c r="B165" s="113" t="s">
        <v>446</v>
      </c>
      <c r="C165" s="113" t="s">
        <v>280</v>
      </c>
      <c r="D165" s="113" t="s">
        <v>445</v>
      </c>
      <c r="E165">
        <v>2021</v>
      </c>
      <c r="F165" s="105">
        <v>1</v>
      </c>
      <c r="G165" s="105">
        <v>0.15</v>
      </c>
      <c r="H165" s="106">
        <f t="shared" si="18"/>
        <v>4</v>
      </c>
      <c r="I165" s="121">
        <f t="shared" si="19"/>
        <v>0.04</v>
      </c>
      <c r="J165" s="121">
        <f t="shared" si="20"/>
        <v>4</v>
      </c>
      <c r="K165" s="121">
        <f t="shared" si="21"/>
        <v>0.04</v>
      </c>
      <c r="L165" s="105">
        <v>15</v>
      </c>
      <c r="M165" s="122">
        <v>1</v>
      </c>
      <c r="R165" s="113" t="s">
        <v>446</v>
      </c>
      <c r="T165" s="113" t="s">
        <v>117</v>
      </c>
      <c r="U165" s="113" t="s">
        <v>281</v>
      </c>
    </row>
    <row r="166" spans="2:21">
      <c r="B166" s="113" t="s">
        <v>447</v>
      </c>
      <c r="C166" s="113" t="s">
        <v>283</v>
      </c>
      <c r="D166" s="113" t="s">
        <v>445</v>
      </c>
      <c r="E166">
        <v>2021</v>
      </c>
      <c r="F166" s="105">
        <v>1</v>
      </c>
      <c r="G166" s="105">
        <v>0.15</v>
      </c>
      <c r="H166" s="106">
        <f t="shared" si="18"/>
        <v>4</v>
      </c>
      <c r="I166" s="121">
        <f t="shared" si="19"/>
        <v>0.04</v>
      </c>
      <c r="J166" s="121">
        <f t="shared" si="20"/>
        <v>4</v>
      </c>
      <c r="K166" s="121">
        <f t="shared" si="21"/>
        <v>0.04</v>
      </c>
      <c r="L166" s="105">
        <v>15</v>
      </c>
      <c r="M166" s="122">
        <v>1</v>
      </c>
      <c r="R166" s="113" t="s">
        <v>447</v>
      </c>
      <c r="T166" s="113" t="s">
        <v>117</v>
      </c>
      <c r="U166" s="113" t="s">
        <v>281</v>
      </c>
    </row>
    <row r="167" spans="2:21">
      <c r="B167" s="113" t="s">
        <v>448</v>
      </c>
      <c r="C167" s="113" t="s">
        <v>285</v>
      </c>
      <c r="D167" s="113" t="s">
        <v>445</v>
      </c>
      <c r="E167">
        <v>2021</v>
      </c>
      <c r="F167" s="105">
        <v>1</v>
      </c>
      <c r="G167" s="105">
        <v>0.15</v>
      </c>
      <c r="H167" s="106">
        <f t="shared" si="18"/>
        <v>4</v>
      </c>
      <c r="I167" s="121">
        <f t="shared" si="19"/>
        <v>0.04</v>
      </c>
      <c r="J167" s="121">
        <f t="shared" si="20"/>
        <v>4</v>
      </c>
      <c r="K167" s="121">
        <f t="shared" si="21"/>
        <v>0.04</v>
      </c>
      <c r="L167" s="105">
        <v>15</v>
      </c>
      <c r="M167" s="122">
        <v>1</v>
      </c>
      <c r="R167" s="113" t="s">
        <v>448</v>
      </c>
      <c r="T167" s="113" t="s">
        <v>117</v>
      </c>
      <c r="U167" s="113" t="s">
        <v>281</v>
      </c>
    </row>
    <row r="168" spans="2:21">
      <c r="B168" s="113" t="s">
        <v>449</v>
      </c>
      <c r="C168" s="113" t="s">
        <v>287</v>
      </c>
      <c r="D168" s="113" t="s">
        <v>445</v>
      </c>
      <c r="E168">
        <v>2021</v>
      </c>
      <c r="F168" s="105">
        <v>1</v>
      </c>
      <c r="G168" s="105">
        <v>0.15</v>
      </c>
      <c r="H168" s="106">
        <f t="shared" si="18"/>
        <v>4</v>
      </c>
      <c r="I168" s="121">
        <f t="shared" si="19"/>
        <v>0.04</v>
      </c>
      <c r="J168" s="121">
        <f t="shared" si="20"/>
        <v>4</v>
      </c>
      <c r="K168" s="121">
        <f t="shared" si="21"/>
        <v>0.04</v>
      </c>
      <c r="L168" s="105">
        <v>15</v>
      </c>
      <c r="M168" s="122">
        <v>1</v>
      </c>
      <c r="R168" s="113" t="s">
        <v>449</v>
      </c>
      <c r="T168" s="113" t="s">
        <v>117</v>
      </c>
      <c r="U168" s="113" t="s">
        <v>281</v>
      </c>
    </row>
    <row r="169" spans="2:21">
      <c r="B169" s="113" t="s">
        <v>450</v>
      </c>
      <c r="C169" s="113" t="s">
        <v>289</v>
      </c>
      <c r="D169" s="113" t="s">
        <v>445</v>
      </c>
      <c r="E169">
        <v>2021</v>
      </c>
      <c r="F169" s="105">
        <v>1</v>
      </c>
      <c r="G169" s="105">
        <v>0.15</v>
      </c>
      <c r="H169" s="106">
        <f t="shared" si="18"/>
        <v>4</v>
      </c>
      <c r="I169" s="121">
        <f t="shared" si="19"/>
        <v>0.04</v>
      </c>
      <c r="J169" s="121">
        <f t="shared" si="20"/>
        <v>4</v>
      </c>
      <c r="K169" s="121">
        <f t="shared" si="21"/>
        <v>0.04</v>
      </c>
      <c r="L169" s="105">
        <v>15</v>
      </c>
      <c r="M169" s="122">
        <v>1</v>
      </c>
      <c r="R169" s="113" t="s">
        <v>450</v>
      </c>
      <c r="T169" s="113" t="s">
        <v>117</v>
      </c>
      <c r="U169" s="113" t="s">
        <v>281</v>
      </c>
    </row>
    <row r="170" spans="2:21">
      <c r="B170" s="113" t="s">
        <v>451</v>
      </c>
      <c r="C170" s="113" t="s">
        <v>237</v>
      </c>
      <c r="D170" s="113" t="s">
        <v>452</v>
      </c>
      <c r="E170">
        <v>2021</v>
      </c>
      <c r="F170" s="105">
        <v>1</v>
      </c>
      <c r="G170" s="105">
        <v>0.15</v>
      </c>
      <c r="H170" s="106">
        <f t="shared" si="18"/>
        <v>4</v>
      </c>
      <c r="I170" s="121">
        <f t="shared" si="19"/>
        <v>0.04</v>
      </c>
      <c r="J170" s="121">
        <f t="shared" si="20"/>
        <v>4</v>
      </c>
      <c r="K170" s="121">
        <f t="shared" si="21"/>
        <v>0.04</v>
      </c>
      <c r="L170" s="105">
        <v>15</v>
      </c>
      <c r="M170" s="122">
        <v>31.54</v>
      </c>
      <c r="R170" s="113" t="s">
        <v>451</v>
      </c>
      <c r="T170" s="113" t="s">
        <v>117</v>
      </c>
      <c r="U170" s="113" t="s">
        <v>118</v>
      </c>
    </row>
    <row r="171" spans="2:21">
      <c r="B171" s="113" t="s">
        <v>453</v>
      </c>
      <c r="C171" s="113" t="s">
        <v>280</v>
      </c>
      <c r="D171" s="113" t="s">
        <v>452</v>
      </c>
      <c r="E171">
        <v>2021</v>
      </c>
      <c r="F171" s="105">
        <v>1</v>
      </c>
      <c r="G171" s="105">
        <v>0.15</v>
      </c>
      <c r="H171" s="106">
        <f t="shared" si="18"/>
        <v>4</v>
      </c>
      <c r="I171" s="121">
        <f t="shared" si="19"/>
        <v>0.04</v>
      </c>
      <c r="J171" s="121">
        <f t="shared" si="20"/>
        <v>4</v>
      </c>
      <c r="K171" s="121">
        <f t="shared" si="21"/>
        <v>0.04</v>
      </c>
      <c r="L171" s="105">
        <v>15</v>
      </c>
      <c r="M171" s="122">
        <v>1</v>
      </c>
      <c r="R171" s="113" t="s">
        <v>453</v>
      </c>
      <c r="T171" s="113" t="s">
        <v>117</v>
      </c>
      <c r="U171" s="113" t="s">
        <v>281</v>
      </c>
    </row>
    <row r="172" spans="2:21">
      <c r="B172" s="113" t="s">
        <v>454</v>
      </c>
      <c r="C172" s="113" t="s">
        <v>283</v>
      </c>
      <c r="D172" s="113" t="s">
        <v>452</v>
      </c>
      <c r="E172">
        <v>2021</v>
      </c>
      <c r="F172" s="105">
        <v>1</v>
      </c>
      <c r="G172" s="105">
        <v>0.15</v>
      </c>
      <c r="H172" s="106">
        <f t="shared" si="18"/>
        <v>4</v>
      </c>
      <c r="I172" s="121">
        <f t="shared" si="19"/>
        <v>0.04</v>
      </c>
      <c r="J172" s="121">
        <f t="shared" si="20"/>
        <v>4</v>
      </c>
      <c r="K172" s="121">
        <f t="shared" si="21"/>
        <v>0.04</v>
      </c>
      <c r="L172" s="105">
        <v>15</v>
      </c>
      <c r="M172" s="122">
        <v>1</v>
      </c>
      <c r="R172" s="113" t="s">
        <v>454</v>
      </c>
      <c r="T172" s="113" t="s">
        <v>117</v>
      </c>
      <c r="U172" s="113" t="s">
        <v>281</v>
      </c>
    </row>
    <row r="173" spans="2:21">
      <c r="B173" s="113" t="s">
        <v>455</v>
      </c>
      <c r="C173" s="113" t="s">
        <v>285</v>
      </c>
      <c r="D173" s="113" t="s">
        <v>452</v>
      </c>
      <c r="E173">
        <v>2021</v>
      </c>
      <c r="F173" s="105">
        <v>1</v>
      </c>
      <c r="G173" s="105">
        <v>0.15</v>
      </c>
      <c r="H173" s="106">
        <f t="shared" si="18"/>
        <v>4</v>
      </c>
      <c r="I173" s="121">
        <f t="shared" si="19"/>
        <v>0.04</v>
      </c>
      <c r="J173" s="121">
        <f t="shared" si="20"/>
        <v>4</v>
      </c>
      <c r="K173" s="121">
        <f t="shared" si="21"/>
        <v>0.04</v>
      </c>
      <c r="L173" s="105">
        <v>15</v>
      </c>
      <c r="M173" s="122">
        <v>1</v>
      </c>
      <c r="R173" s="113" t="s">
        <v>455</v>
      </c>
      <c r="T173" s="113" t="s">
        <v>117</v>
      </c>
      <c r="U173" s="113" t="s">
        <v>281</v>
      </c>
    </row>
    <row r="174" spans="2:21">
      <c r="B174" s="113" t="s">
        <v>456</v>
      </c>
      <c r="C174" s="113" t="s">
        <v>287</v>
      </c>
      <c r="D174" s="113" t="s">
        <v>452</v>
      </c>
      <c r="E174">
        <v>2021</v>
      </c>
      <c r="F174" s="105">
        <v>1</v>
      </c>
      <c r="G174" s="105">
        <v>0.15</v>
      </c>
      <c r="H174" s="106">
        <f t="shared" si="18"/>
        <v>4</v>
      </c>
      <c r="I174" s="121">
        <f t="shared" si="19"/>
        <v>0.04</v>
      </c>
      <c r="J174" s="121">
        <f t="shared" si="20"/>
        <v>4</v>
      </c>
      <c r="K174" s="121">
        <f t="shared" si="21"/>
        <v>0.04</v>
      </c>
      <c r="L174" s="105">
        <v>15</v>
      </c>
      <c r="M174" s="122">
        <v>1</v>
      </c>
      <c r="R174" s="113" t="s">
        <v>456</v>
      </c>
      <c r="T174" s="113" t="s">
        <v>117</v>
      </c>
      <c r="U174" s="113" t="s">
        <v>281</v>
      </c>
    </row>
    <row r="175" spans="2:21">
      <c r="B175" s="113" t="s">
        <v>457</v>
      </c>
      <c r="C175" s="113" t="s">
        <v>289</v>
      </c>
      <c r="D175" s="113" t="s">
        <v>452</v>
      </c>
      <c r="E175">
        <v>2021</v>
      </c>
      <c r="F175" s="105">
        <v>1</v>
      </c>
      <c r="G175" s="105">
        <v>0.15</v>
      </c>
      <c r="H175" s="106">
        <f t="shared" si="18"/>
        <v>4</v>
      </c>
      <c r="I175" s="121">
        <f t="shared" si="19"/>
        <v>0.04</v>
      </c>
      <c r="J175" s="121">
        <f t="shared" si="20"/>
        <v>4</v>
      </c>
      <c r="K175" s="121">
        <f t="shared" si="21"/>
        <v>0.04</v>
      </c>
      <c r="L175" s="105">
        <v>15</v>
      </c>
      <c r="M175" s="122">
        <v>1</v>
      </c>
      <c r="R175" s="113" t="s">
        <v>457</v>
      </c>
      <c r="T175" s="113" t="s">
        <v>117</v>
      </c>
      <c r="U175" s="113" t="s">
        <v>281</v>
      </c>
    </row>
    <row r="176" spans="2:21">
      <c r="B176" s="113" t="s">
        <v>458</v>
      </c>
      <c r="C176" s="113" t="s">
        <v>237</v>
      </c>
      <c r="D176" s="113" t="s">
        <v>459</v>
      </c>
      <c r="E176">
        <v>2021</v>
      </c>
      <c r="F176" s="105">
        <v>1</v>
      </c>
      <c r="G176" s="105">
        <v>0.15</v>
      </c>
      <c r="H176" s="106">
        <f t="shared" si="18"/>
        <v>4</v>
      </c>
      <c r="I176" s="121">
        <f t="shared" si="19"/>
        <v>0.04</v>
      </c>
      <c r="J176" s="121">
        <f t="shared" si="20"/>
        <v>4</v>
      </c>
      <c r="K176" s="121">
        <f t="shared" si="21"/>
        <v>0.04</v>
      </c>
      <c r="L176" s="105">
        <v>15</v>
      </c>
      <c r="M176" s="122">
        <v>31.54</v>
      </c>
      <c r="R176" s="113" t="s">
        <v>458</v>
      </c>
      <c r="T176" s="113" t="s">
        <v>117</v>
      </c>
      <c r="U176" s="113" t="s">
        <v>118</v>
      </c>
    </row>
    <row r="177" spans="2:21">
      <c r="B177" s="113" t="s">
        <v>460</v>
      </c>
      <c r="C177" s="113" t="s">
        <v>280</v>
      </c>
      <c r="D177" s="113" t="s">
        <v>459</v>
      </c>
      <c r="E177">
        <v>2021</v>
      </c>
      <c r="F177" s="105">
        <v>1</v>
      </c>
      <c r="G177" s="105">
        <v>0.15</v>
      </c>
      <c r="H177" s="106">
        <f t="shared" si="18"/>
        <v>4</v>
      </c>
      <c r="I177" s="121">
        <f t="shared" si="19"/>
        <v>0.04</v>
      </c>
      <c r="J177" s="121">
        <f t="shared" si="20"/>
        <v>4</v>
      </c>
      <c r="K177" s="121">
        <f t="shared" si="21"/>
        <v>0.04</v>
      </c>
      <c r="L177" s="105">
        <v>15</v>
      </c>
      <c r="M177" s="122">
        <v>1</v>
      </c>
      <c r="R177" s="113" t="s">
        <v>460</v>
      </c>
      <c r="T177" s="113" t="s">
        <v>117</v>
      </c>
      <c r="U177" s="113" t="s">
        <v>281</v>
      </c>
    </row>
    <row r="178" spans="2:21">
      <c r="B178" s="113" t="s">
        <v>461</v>
      </c>
      <c r="C178" s="113" t="s">
        <v>283</v>
      </c>
      <c r="D178" s="113" t="s">
        <v>459</v>
      </c>
      <c r="E178">
        <v>2021</v>
      </c>
      <c r="F178" s="105">
        <v>1</v>
      </c>
      <c r="G178" s="105">
        <v>0.15</v>
      </c>
      <c r="H178" s="106">
        <f t="shared" si="18"/>
        <v>4</v>
      </c>
      <c r="I178" s="121">
        <f t="shared" si="19"/>
        <v>0.04</v>
      </c>
      <c r="J178" s="121">
        <f t="shared" si="20"/>
        <v>4</v>
      </c>
      <c r="K178" s="121">
        <f t="shared" si="21"/>
        <v>0.04</v>
      </c>
      <c r="L178" s="105">
        <v>15</v>
      </c>
      <c r="M178" s="122">
        <v>1</v>
      </c>
      <c r="R178" s="113" t="s">
        <v>461</v>
      </c>
      <c r="T178" s="113" t="s">
        <v>117</v>
      </c>
      <c r="U178" s="113" t="s">
        <v>281</v>
      </c>
    </row>
    <row r="179" spans="2:21">
      <c r="B179" s="113" t="s">
        <v>462</v>
      </c>
      <c r="C179" s="113" t="s">
        <v>285</v>
      </c>
      <c r="D179" s="113" t="s">
        <v>459</v>
      </c>
      <c r="E179">
        <v>2021</v>
      </c>
      <c r="F179" s="105">
        <v>1</v>
      </c>
      <c r="G179" s="105">
        <v>0.15</v>
      </c>
      <c r="H179" s="106">
        <f t="shared" si="18"/>
        <v>4</v>
      </c>
      <c r="I179" s="121">
        <f t="shared" si="19"/>
        <v>0.04</v>
      </c>
      <c r="J179" s="121">
        <f t="shared" si="20"/>
        <v>4</v>
      </c>
      <c r="K179" s="121">
        <f t="shared" si="21"/>
        <v>0.04</v>
      </c>
      <c r="L179" s="105">
        <v>15</v>
      </c>
      <c r="M179" s="122">
        <v>1</v>
      </c>
      <c r="R179" s="113" t="s">
        <v>462</v>
      </c>
      <c r="T179" s="113" t="s">
        <v>117</v>
      </c>
      <c r="U179" s="113" t="s">
        <v>281</v>
      </c>
    </row>
    <row r="180" spans="2:21">
      <c r="B180" s="113" t="s">
        <v>463</v>
      </c>
      <c r="C180" s="113" t="s">
        <v>287</v>
      </c>
      <c r="D180" s="113" t="s">
        <v>459</v>
      </c>
      <c r="E180">
        <v>2021</v>
      </c>
      <c r="F180" s="105">
        <v>1</v>
      </c>
      <c r="G180" s="105">
        <v>0.15</v>
      </c>
      <c r="H180" s="106">
        <f t="shared" si="18"/>
        <v>4</v>
      </c>
      <c r="I180" s="121">
        <f t="shared" si="19"/>
        <v>0.04</v>
      </c>
      <c r="J180" s="121">
        <f t="shared" si="20"/>
        <v>4</v>
      </c>
      <c r="K180" s="121">
        <f t="shared" si="21"/>
        <v>0.04</v>
      </c>
      <c r="L180" s="105">
        <v>15</v>
      </c>
      <c r="M180" s="122">
        <v>1</v>
      </c>
      <c r="R180" s="113" t="s">
        <v>463</v>
      </c>
      <c r="T180" s="113" t="s">
        <v>117</v>
      </c>
      <c r="U180" s="113" t="s">
        <v>281</v>
      </c>
    </row>
    <row r="181" spans="2:21">
      <c r="B181" s="113" t="s">
        <v>464</v>
      </c>
      <c r="C181" s="113" t="s">
        <v>289</v>
      </c>
      <c r="D181" s="113" t="s">
        <v>459</v>
      </c>
      <c r="E181">
        <v>2021</v>
      </c>
      <c r="F181" s="105">
        <v>1</v>
      </c>
      <c r="G181" s="105">
        <v>0.15</v>
      </c>
      <c r="H181" s="106">
        <f t="shared" si="18"/>
        <v>4</v>
      </c>
      <c r="I181" s="121">
        <f t="shared" si="19"/>
        <v>0.04</v>
      </c>
      <c r="J181" s="121">
        <f t="shared" si="20"/>
        <v>4</v>
      </c>
      <c r="K181" s="121">
        <f t="shared" si="21"/>
        <v>0.04</v>
      </c>
      <c r="L181" s="105">
        <v>15</v>
      </c>
      <c r="M181" s="122">
        <v>1</v>
      </c>
      <c r="R181" s="113" t="s">
        <v>464</v>
      </c>
      <c r="T181" s="113" t="s">
        <v>117</v>
      </c>
      <c r="U181" s="113" t="s">
        <v>281</v>
      </c>
    </row>
    <row r="182" spans="2:21">
      <c r="B182" s="113" t="s">
        <v>465</v>
      </c>
      <c r="C182" s="113" t="s">
        <v>237</v>
      </c>
      <c r="D182" s="113" t="s">
        <v>466</v>
      </c>
      <c r="E182">
        <v>2021</v>
      </c>
      <c r="F182" s="105">
        <v>1</v>
      </c>
      <c r="G182" s="105">
        <v>0.15</v>
      </c>
      <c r="H182" s="106">
        <f t="shared" si="18"/>
        <v>4</v>
      </c>
      <c r="I182" s="121">
        <f t="shared" si="19"/>
        <v>0.04</v>
      </c>
      <c r="J182" s="121">
        <f t="shared" si="20"/>
        <v>4</v>
      </c>
      <c r="K182" s="121">
        <f t="shared" si="21"/>
        <v>0.04</v>
      </c>
      <c r="L182" s="105">
        <v>15</v>
      </c>
      <c r="M182" s="122">
        <v>31.54</v>
      </c>
      <c r="R182" s="113" t="s">
        <v>465</v>
      </c>
      <c r="T182" s="113" t="s">
        <v>117</v>
      </c>
      <c r="U182" s="113" t="s">
        <v>118</v>
      </c>
    </row>
    <row r="183" spans="2:21">
      <c r="B183" s="113" t="s">
        <v>467</v>
      </c>
      <c r="C183" s="113" t="s">
        <v>280</v>
      </c>
      <c r="D183" s="113" t="s">
        <v>466</v>
      </c>
      <c r="E183">
        <v>2021</v>
      </c>
      <c r="F183" s="105">
        <v>1</v>
      </c>
      <c r="G183" s="105">
        <v>0.15</v>
      </c>
      <c r="H183" s="106">
        <f t="shared" si="18"/>
        <v>4</v>
      </c>
      <c r="I183" s="121">
        <f t="shared" si="19"/>
        <v>0.04</v>
      </c>
      <c r="J183" s="121">
        <f t="shared" si="20"/>
        <v>4</v>
      </c>
      <c r="K183" s="121">
        <f t="shared" si="21"/>
        <v>0.04</v>
      </c>
      <c r="L183" s="105">
        <v>15</v>
      </c>
      <c r="M183" s="122">
        <v>1</v>
      </c>
      <c r="R183" s="113" t="s">
        <v>467</v>
      </c>
      <c r="T183" s="113" t="s">
        <v>117</v>
      </c>
      <c r="U183" s="113" t="s">
        <v>281</v>
      </c>
    </row>
    <row r="184" spans="2:21">
      <c r="B184" s="113" t="s">
        <v>468</v>
      </c>
      <c r="C184" s="113" t="s">
        <v>283</v>
      </c>
      <c r="D184" s="113" t="s">
        <v>466</v>
      </c>
      <c r="E184">
        <v>2021</v>
      </c>
      <c r="F184" s="105">
        <v>1</v>
      </c>
      <c r="G184" s="105">
        <v>0.15</v>
      </c>
      <c r="H184" s="106">
        <f t="shared" si="18"/>
        <v>4</v>
      </c>
      <c r="I184" s="121">
        <f t="shared" si="19"/>
        <v>0.04</v>
      </c>
      <c r="J184" s="121">
        <f t="shared" si="20"/>
        <v>4</v>
      </c>
      <c r="K184" s="121">
        <f t="shared" si="21"/>
        <v>0.04</v>
      </c>
      <c r="L184" s="105">
        <v>15</v>
      </c>
      <c r="M184" s="122">
        <v>1</v>
      </c>
      <c r="R184" s="113" t="s">
        <v>468</v>
      </c>
      <c r="T184" s="113" t="s">
        <v>117</v>
      </c>
      <c r="U184" s="113" t="s">
        <v>281</v>
      </c>
    </row>
    <row r="185" spans="2:21">
      <c r="B185" s="113" t="s">
        <v>469</v>
      </c>
      <c r="C185" s="113" t="s">
        <v>285</v>
      </c>
      <c r="D185" s="113" t="s">
        <v>466</v>
      </c>
      <c r="E185">
        <v>2021</v>
      </c>
      <c r="F185" s="105">
        <v>1</v>
      </c>
      <c r="G185" s="105">
        <v>0.15</v>
      </c>
      <c r="H185" s="106">
        <f t="shared" si="18"/>
        <v>4</v>
      </c>
      <c r="I185" s="121">
        <f t="shared" si="19"/>
        <v>0.04</v>
      </c>
      <c r="J185" s="121">
        <f t="shared" si="20"/>
        <v>4</v>
      </c>
      <c r="K185" s="121">
        <f t="shared" si="21"/>
        <v>0.04</v>
      </c>
      <c r="L185" s="105">
        <v>15</v>
      </c>
      <c r="M185" s="122">
        <v>1</v>
      </c>
      <c r="R185" s="113" t="s">
        <v>469</v>
      </c>
      <c r="T185" s="113" t="s">
        <v>117</v>
      </c>
      <c r="U185" s="113" t="s">
        <v>281</v>
      </c>
    </row>
    <row r="186" spans="2:21">
      <c r="B186" s="113" t="s">
        <v>470</v>
      </c>
      <c r="C186" s="113" t="s">
        <v>287</v>
      </c>
      <c r="D186" s="113" t="s">
        <v>466</v>
      </c>
      <c r="E186">
        <v>2021</v>
      </c>
      <c r="F186" s="105">
        <v>1</v>
      </c>
      <c r="G186" s="105">
        <v>0.15</v>
      </c>
      <c r="H186" s="106">
        <f t="shared" si="18"/>
        <v>4</v>
      </c>
      <c r="I186" s="121">
        <f t="shared" si="19"/>
        <v>0.04</v>
      </c>
      <c r="J186" s="121">
        <f t="shared" si="20"/>
        <v>4</v>
      </c>
      <c r="K186" s="121">
        <f t="shared" si="21"/>
        <v>0.04</v>
      </c>
      <c r="L186" s="105">
        <v>15</v>
      </c>
      <c r="M186" s="122">
        <v>1</v>
      </c>
      <c r="R186" s="113" t="s">
        <v>470</v>
      </c>
      <c r="T186" s="113" t="s">
        <v>117</v>
      </c>
      <c r="U186" s="113" t="s">
        <v>281</v>
      </c>
    </row>
    <row r="187" spans="2:21">
      <c r="B187" s="113" t="s">
        <v>471</v>
      </c>
      <c r="C187" s="113" t="s">
        <v>289</v>
      </c>
      <c r="D187" s="113" t="s">
        <v>466</v>
      </c>
      <c r="E187">
        <v>2021</v>
      </c>
      <c r="F187" s="105">
        <v>1</v>
      </c>
      <c r="G187" s="105">
        <v>0.15</v>
      </c>
      <c r="H187" s="106">
        <f t="shared" si="18"/>
        <v>4</v>
      </c>
      <c r="I187" s="121">
        <f t="shared" si="19"/>
        <v>0.04</v>
      </c>
      <c r="J187" s="121">
        <f t="shared" si="20"/>
        <v>4</v>
      </c>
      <c r="K187" s="121">
        <f t="shared" si="21"/>
        <v>0.04</v>
      </c>
      <c r="L187" s="105">
        <v>15</v>
      </c>
      <c r="M187" s="122">
        <v>1</v>
      </c>
      <c r="R187" s="113" t="s">
        <v>471</v>
      </c>
      <c r="T187" s="113" t="s">
        <v>117</v>
      </c>
      <c r="U187" s="113" t="s">
        <v>281</v>
      </c>
    </row>
    <row r="188" spans="2:21">
      <c r="B188" s="113" t="s">
        <v>472</v>
      </c>
      <c r="C188" s="113" t="s">
        <v>237</v>
      </c>
      <c r="D188" s="113" t="s">
        <v>473</v>
      </c>
      <c r="E188">
        <v>2021</v>
      </c>
      <c r="F188" s="105">
        <v>1</v>
      </c>
      <c r="G188" s="105">
        <v>0.15</v>
      </c>
      <c r="H188" s="106">
        <f t="shared" si="18"/>
        <v>4</v>
      </c>
      <c r="I188" s="121">
        <f t="shared" si="19"/>
        <v>0.04</v>
      </c>
      <c r="J188" s="121">
        <f t="shared" si="20"/>
        <v>4</v>
      </c>
      <c r="K188" s="121">
        <f t="shared" si="21"/>
        <v>0.04</v>
      </c>
      <c r="L188" s="105">
        <v>15</v>
      </c>
      <c r="M188" s="122">
        <v>31.54</v>
      </c>
      <c r="R188" s="113" t="s">
        <v>472</v>
      </c>
      <c r="T188" s="113" t="s">
        <v>117</v>
      </c>
      <c r="U188" s="113" t="s">
        <v>118</v>
      </c>
    </row>
    <row r="189" spans="2:21">
      <c r="B189" s="113" t="s">
        <v>474</v>
      </c>
      <c r="C189" s="113" t="s">
        <v>280</v>
      </c>
      <c r="D189" s="113" t="s">
        <v>473</v>
      </c>
      <c r="E189">
        <v>2021</v>
      </c>
      <c r="F189" s="105">
        <v>1</v>
      </c>
      <c r="G189" s="105">
        <v>0.15</v>
      </c>
      <c r="H189" s="106">
        <f t="shared" si="18"/>
        <v>4</v>
      </c>
      <c r="I189" s="121">
        <f t="shared" si="19"/>
        <v>0.04</v>
      </c>
      <c r="J189" s="121">
        <f t="shared" si="20"/>
        <v>4</v>
      </c>
      <c r="K189" s="121">
        <f t="shared" si="21"/>
        <v>0.04</v>
      </c>
      <c r="L189" s="105">
        <v>15</v>
      </c>
      <c r="M189" s="122">
        <v>1</v>
      </c>
      <c r="R189" s="113" t="s">
        <v>474</v>
      </c>
      <c r="T189" s="113" t="s">
        <v>117</v>
      </c>
      <c r="U189" s="113" t="s">
        <v>281</v>
      </c>
    </row>
    <row r="190" spans="2:21">
      <c r="B190" s="113" t="s">
        <v>475</v>
      </c>
      <c r="C190" s="113" t="s">
        <v>283</v>
      </c>
      <c r="D190" s="113" t="s">
        <v>473</v>
      </c>
      <c r="E190">
        <v>2021</v>
      </c>
      <c r="F190" s="105">
        <v>1</v>
      </c>
      <c r="G190" s="105">
        <v>0.15</v>
      </c>
      <c r="H190" s="106">
        <f t="shared" si="18"/>
        <v>4</v>
      </c>
      <c r="I190" s="121">
        <f t="shared" si="19"/>
        <v>0.04</v>
      </c>
      <c r="J190" s="121">
        <f t="shared" si="20"/>
        <v>4</v>
      </c>
      <c r="K190" s="121">
        <f t="shared" si="21"/>
        <v>0.04</v>
      </c>
      <c r="L190" s="105">
        <v>15</v>
      </c>
      <c r="M190" s="122">
        <v>1</v>
      </c>
      <c r="R190" s="113" t="s">
        <v>475</v>
      </c>
      <c r="T190" s="113" t="s">
        <v>117</v>
      </c>
      <c r="U190" s="113" t="s">
        <v>281</v>
      </c>
    </row>
    <row r="191" spans="2:21">
      <c r="B191" s="113" t="s">
        <v>476</v>
      </c>
      <c r="C191" s="113" t="s">
        <v>285</v>
      </c>
      <c r="D191" s="113" t="s">
        <v>473</v>
      </c>
      <c r="E191">
        <v>2021</v>
      </c>
      <c r="F191" s="105">
        <v>1</v>
      </c>
      <c r="G191" s="105">
        <v>0.15</v>
      </c>
      <c r="H191" s="106">
        <f t="shared" si="18"/>
        <v>4</v>
      </c>
      <c r="I191" s="121">
        <f t="shared" si="19"/>
        <v>0.04</v>
      </c>
      <c r="J191" s="121">
        <f t="shared" si="20"/>
        <v>4</v>
      </c>
      <c r="K191" s="121">
        <f t="shared" si="21"/>
        <v>0.04</v>
      </c>
      <c r="L191" s="105">
        <v>15</v>
      </c>
      <c r="M191" s="122">
        <v>1</v>
      </c>
      <c r="R191" s="113" t="s">
        <v>476</v>
      </c>
      <c r="T191" s="113" t="s">
        <v>117</v>
      </c>
      <c r="U191" s="113" t="s">
        <v>281</v>
      </c>
    </row>
    <row r="192" spans="2:21">
      <c r="B192" s="113" t="s">
        <v>477</v>
      </c>
      <c r="C192" s="113" t="s">
        <v>287</v>
      </c>
      <c r="D192" s="113" t="s">
        <v>473</v>
      </c>
      <c r="E192">
        <v>2021</v>
      </c>
      <c r="F192" s="105">
        <v>1</v>
      </c>
      <c r="G192" s="105">
        <v>0.15</v>
      </c>
      <c r="H192" s="106">
        <f t="shared" si="18"/>
        <v>4</v>
      </c>
      <c r="I192" s="121">
        <f t="shared" si="19"/>
        <v>0.04</v>
      </c>
      <c r="J192" s="121">
        <f t="shared" si="20"/>
        <v>4</v>
      </c>
      <c r="K192" s="121">
        <f t="shared" si="21"/>
        <v>0.04</v>
      </c>
      <c r="L192" s="105">
        <v>15</v>
      </c>
      <c r="M192" s="122">
        <v>1</v>
      </c>
      <c r="R192" s="113" t="s">
        <v>477</v>
      </c>
      <c r="T192" s="113" t="s">
        <v>117</v>
      </c>
      <c r="U192" s="113" t="s">
        <v>281</v>
      </c>
    </row>
    <row r="193" spans="2:21">
      <c r="B193" s="113" t="s">
        <v>478</v>
      </c>
      <c r="C193" s="113" t="s">
        <v>289</v>
      </c>
      <c r="D193" s="113" t="s">
        <v>473</v>
      </c>
      <c r="E193">
        <v>2021</v>
      </c>
      <c r="F193" s="105">
        <v>1</v>
      </c>
      <c r="G193" s="105">
        <v>0.15</v>
      </c>
      <c r="H193" s="106">
        <f t="shared" si="18"/>
        <v>4</v>
      </c>
      <c r="I193" s="121">
        <f t="shared" si="19"/>
        <v>0.04</v>
      </c>
      <c r="J193" s="121">
        <f t="shared" si="20"/>
        <v>4</v>
      </c>
      <c r="K193" s="121">
        <f t="shared" si="21"/>
        <v>0.04</v>
      </c>
      <c r="L193" s="105">
        <v>15</v>
      </c>
      <c r="M193" s="122">
        <v>1</v>
      </c>
      <c r="R193" s="113" t="s">
        <v>478</v>
      </c>
      <c r="T193" s="113" t="s">
        <v>117</v>
      </c>
      <c r="U193" s="113" t="s">
        <v>281</v>
      </c>
    </row>
    <row r="194" spans="2:21">
      <c r="B194" s="113" t="s">
        <v>479</v>
      </c>
      <c r="C194" s="113" t="s">
        <v>237</v>
      </c>
      <c r="D194" s="113" t="s">
        <v>480</v>
      </c>
      <c r="E194">
        <v>2021</v>
      </c>
      <c r="F194" s="105">
        <v>1</v>
      </c>
      <c r="G194" s="105">
        <v>0.15</v>
      </c>
      <c r="H194" s="106">
        <f t="shared" si="18"/>
        <v>4</v>
      </c>
      <c r="I194" s="121">
        <f t="shared" si="19"/>
        <v>0.04</v>
      </c>
      <c r="J194" s="121">
        <f t="shared" si="20"/>
        <v>4</v>
      </c>
      <c r="K194" s="121">
        <f t="shared" si="21"/>
        <v>0.04</v>
      </c>
      <c r="L194" s="105">
        <v>15</v>
      </c>
      <c r="M194" s="122">
        <v>31.54</v>
      </c>
      <c r="R194" s="113" t="s">
        <v>479</v>
      </c>
      <c r="T194" s="113" t="s">
        <v>117</v>
      </c>
      <c r="U194" s="113" t="s">
        <v>118</v>
      </c>
    </row>
    <row r="195" spans="2:21">
      <c r="B195" s="113" t="s">
        <v>481</v>
      </c>
      <c r="C195" s="113" t="s">
        <v>280</v>
      </c>
      <c r="D195" s="113" t="s">
        <v>480</v>
      </c>
      <c r="E195">
        <v>2021</v>
      </c>
      <c r="F195" s="105">
        <v>1</v>
      </c>
      <c r="G195" s="105">
        <v>0.15</v>
      </c>
      <c r="H195" s="106">
        <f t="shared" si="18"/>
        <v>4</v>
      </c>
      <c r="I195" s="121">
        <f t="shared" si="19"/>
        <v>0.04</v>
      </c>
      <c r="J195" s="121">
        <f t="shared" si="20"/>
        <v>4</v>
      </c>
      <c r="K195" s="121">
        <f t="shared" si="21"/>
        <v>0.04</v>
      </c>
      <c r="L195" s="105">
        <v>15</v>
      </c>
      <c r="M195" s="122">
        <v>1</v>
      </c>
      <c r="R195" s="113" t="s">
        <v>481</v>
      </c>
      <c r="T195" s="113" t="s">
        <v>117</v>
      </c>
      <c r="U195" s="113" t="s">
        <v>281</v>
      </c>
    </row>
    <row r="196" spans="2:21">
      <c r="B196" s="113" t="s">
        <v>482</v>
      </c>
      <c r="C196" s="113" t="s">
        <v>283</v>
      </c>
      <c r="D196" s="113" t="s">
        <v>480</v>
      </c>
      <c r="E196">
        <v>2021</v>
      </c>
      <c r="F196" s="105">
        <v>1</v>
      </c>
      <c r="G196" s="105">
        <v>0.15</v>
      </c>
      <c r="H196" s="106">
        <f t="shared" si="18"/>
        <v>4</v>
      </c>
      <c r="I196" s="121">
        <f t="shared" si="19"/>
        <v>0.04</v>
      </c>
      <c r="J196" s="121">
        <f t="shared" si="20"/>
        <v>4</v>
      </c>
      <c r="K196" s="121">
        <f t="shared" si="21"/>
        <v>0.04</v>
      </c>
      <c r="L196" s="105">
        <v>15</v>
      </c>
      <c r="M196" s="122">
        <v>1</v>
      </c>
      <c r="R196" s="113" t="s">
        <v>482</v>
      </c>
      <c r="T196" s="113" t="s">
        <v>117</v>
      </c>
      <c r="U196" s="113" t="s">
        <v>281</v>
      </c>
    </row>
    <row r="197" spans="2:21">
      <c r="B197" s="113" t="s">
        <v>483</v>
      </c>
      <c r="C197" s="113" t="s">
        <v>285</v>
      </c>
      <c r="D197" s="113" t="s">
        <v>480</v>
      </c>
      <c r="E197">
        <v>2021</v>
      </c>
      <c r="F197" s="105">
        <v>1</v>
      </c>
      <c r="G197" s="105">
        <v>0.15</v>
      </c>
      <c r="H197" s="106">
        <f t="shared" si="18"/>
        <v>4</v>
      </c>
      <c r="I197" s="121">
        <f t="shared" si="19"/>
        <v>0.04</v>
      </c>
      <c r="J197" s="121">
        <f t="shared" si="20"/>
        <v>4</v>
      </c>
      <c r="K197" s="121">
        <f t="shared" si="21"/>
        <v>0.04</v>
      </c>
      <c r="L197" s="105">
        <v>15</v>
      </c>
      <c r="M197" s="122">
        <v>1</v>
      </c>
      <c r="R197" s="113" t="s">
        <v>483</v>
      </c>
      <c r="T197" s="113" t="s">
        <v>117</v>
      </c>
      <c r="U197" s="113" t="s">
        <v>281</v>
      </c>
    </row>
    <row r="198" spans="2:21">
      <c r="B198" s="113" t="s">
        <v>484</v>
      </c>
      <c r="C198" s="113" t="s">
        <v>287</v>
      </c>
      <c r="D198" s="113" t="s">
        <v>480</v>
      </c>
      <c r="E198">
        <v>2021</v>
      </c>
      <c r="F198" s="105">
        <v>1</v>
      </c>
      <c r="G198" s="105">
        <v>0.15</v>
      </c>
      <c r="H198" s="106">
        <f t="shared" si="18"/>
        <v>4</v>
      </c>
      <c r="I198" s="121">
        <f t="shared" si="19"/>
        <v>0.04</v>
      </c>
      <c r="J198" s="121">
        <f t="shared" si="20"/>
        <v>4</v>
      </c>
      <c r="K198" s="121">
        <f t="shared" si="21"/>
        <v>0.04</v>
      </c>
      <c r="L198" s="105">
        <v>15</v>
      </c>
      <c r="M198" s="122">
        <v>1</v>
      </c>
      <c r="R198" s="113" t="s">
        <v>484</v>
      </c>
      <c r="T198" s="113" t="s">
        <v>117</v>
      </c>
      <c r="U198" s="113" t="s">
        <v>281</v>
      </c>
    </row>
    <row r="199" spans="2:21">
      <c r="B199" s="113" t="s">
        <v>485</v>
      </c>
      <c r="C199" s="113" t="s">
        <v>289</v>
      </c>
      <c r="D199" s="113" t="s">
        <v>480</v>
      </c>
      <c r="E199">
        <v>2021</v>
      </c>
      <c r="F199" s="105">
        <v>1</v>
      </c>
      <c r="G199" s="105">
        <v>0.15</v>
      </c>
      <c r="H199" s="106">
        <f t="shared" si="18"/>
        <v>4</v>
      </c>
      <c r="I199" s="121">
        <f t="shared" si="19"/>
        <v>0.04</v>
      </c>
      <c r="J199" s="121">
        <f t="shared" si="20"/>
        <v>4</v>
      </c>
      <c r="K199" s="121">
        <f t="shared" si="21"/>
        <v>0.04</v>
      </c>
      <c r="L199" s="105">
        <v>15</v>
      </c>
      <c r="M199" s="122">
        <v>1</v>
      </c>
      <c r="R199" s="113" t="s">
        <v>485</v>
      </c>
      <c r="T199" s="113" t="s">
        <v>117</v>
      </c>
      <c r="U199" s="113" t="s">
        <v>281</v>
      </c>
    </row>
    <row r="200" spans="2:21">
      <c r="B200" s="113" t="s">
        <v>486</v>
      </c>
      <c r="C200" s="113" t="s">
        <v>237</v>
      </c>
      <c r="D200" s="113" t="s">
        <v>487</v>
      </c>
      <c r="E200">
        <v>2021</v>
      </c>
      <c r="F200" s="105">
        <v>1</v>
      </c>
      <c r="G200" s="105">
        <v>0.15</v>
      </c>
      <c r="H200" s="106">
        <f t="shared" si="18"/>
        <v>4</v>
      </c>
      <c r="I200" s="121">
        <f t="shared" si="19"/>
        <v>0.04</v>
      </c>
      <c r="J200" s="121">
        <f t="shared" si="20"/>
        <v>4</v>
      </c>
      <c r="K200" s="121">
        <f t="shared" si="21"/>
        <v>0.04</v>
      </c>
      <c r="L200" s="105">
        <v>15</v>
      </c>
      <c r="M200" s="122">
        <v>31.54</v>
      </c>
      <c r="R200" s="113" t="s">
        <v>486</v>
      </c>
      <c r="T200" s="113" t="s">
        <v>117</v>
      </c>
      <c r="U200" s="113" t="s">
        <v>118</v>
      </c>
    </row>
    <row r="201" spans="2:21">
      <c r="B201" s="113" t="s">
        <v>488</v>
      </c>
      <c r="C201" s="113" t="s">
        <v>280</v>
      </c>
      <c r="D201" s="113" t="s">
        <v>487</v>
      </c>
      <c r="E201">
        <v>2021</v>
      </c>
      <c r="F201" s="105">
        <v>1</v>
      </c>
      <c r="G201" s="105">
        <v>0.15</v>
      </c>
      <c r="H201" s="106">
        <f t="shared" si="18"/>
        <v>4</v>
      </c>
      <c r="I201" s="121">
        <f t="shared" si="19"/>
        <v>0.04</v>
      </c>
      <c r="J201" s="121">
        <f t="shared" si="20"/>
        <v>4</v>
      </c>
      <c r="K201" s="121">
        <f t="shared" si="21"/>
        <v>0.04</v>
      </c>
      <c r="L201" s="105">
        <v>15</v>
      </c>
      <c r="M201" s="122">
        <v>1</v>
      </c>
      <c r="R201" s="113" t="s">
        <v>488</v>
      </c>
      <c r="T201" s="113" t="s">
        <v>117</v>
      </c>
      <c r="U201" s="113" t="s">
        <v>281</v>
      </c>
    </row>
    <row r="202" spans="2:21">
      <c r="B202" s="113" t="s">
        <v>489</v>
      </c>
      <c r="C202" s="113" t="s">
        <v>283</v>
      </c>
      <c r="D202" s="113" t="s">
        <v>487</v>
      </c>
      <c r="E202">
        <v>2021</v>
      </c>
      <c r="F202" s="105">
        <v>1</v>
      </c>
      <c r="G202" s="105">
        <v>0.15</v>
      </c>
      <c r="H202" s="106">
        <f t="shared" si="18"/>
        <v>4</v>
      </c>
      <c r="I202" s="121">
        <f t="shared" si="19"/>
        <v>0.04</v>
      </c>
      <c r="J202" s="121">
        <f t="shared" si="20"/>
        <v>4</v>
      </c>
      <c r="K202" s="121">
        <f t="shared" si="21"/>
        <v>0.04</v>
      </c>
      <c r="L202" s="105">
        <v>15</v>
      </c>
      <c r="M202" s="122">
        <v>1</v>
      </c>
      <c r="R202" s="113" t="s">
        <v>489</v>
      </c>
      <c r="T202" s="113" t="s">
        <v>117</v>
      </c>
      <c r="U202" s="113" t="s">
        <v>281</v>
      </c>
    </row>
    <row r="203" spans="2:21">
      <c r="B203" s="113" t="s">
        <v>490</v>
      </c>
      <c r="C203" s="113" t="s">
        <v>285</v>
      </c>
      <c r="D203" s="113" t="s">
        <v>487</v>
      </c>
      <c r="E203">
        <v>2021</v>
      </c>
      <c r="F203" s="105">
        <v>1</v>
      </c>
      <c r="G203" s="105">
        <v>0.15</v>
      </c>
      <c r="H203" s="106">
        <f t="shared" si="18"/>
        <v>4</v>
      </c>
      <c r="I203" s="121">
        <f t="shared" si="19"/>
        <v>0.04</v>
      </c>
      <c r="J203" s="121">
        <f t="shared" si="20"/>
        <v>4</v>
      </c>
      <c r="K203" s="121">
        <f t="shared" si="21"/>
        <v>0.04</v>
      </c>
      <c r="L203" s="105">
        <v>15</v>
      </c>
      <c r="M203" s="122">
        <v>1</v>
      </c>
      <c r="R203" s="113" t="s">
        <v>490</v>
      </c>
      <c r="T203" s="113" t="s">
        <v>117</v>
      </c>
      <c r="U203" s="113" t="s">
        <v>281</v>
      </c>
    </row>
    <row r="204" spans="2:21">
      <c r="B204" s="113" t="s">
        <v>491</v>
      </c>
      <c r="C204" s="113" t="s">
        <v>287</v>
      </c>
      <c r="D204" s="113" t="s">
        <v>487</v>
      </c>
      <c r="E204">
        <v>2021</v>
      </c>
      <c r="F204" s="105">
        <v>1</v>
      </c>
      <c r="G204" s="105">
        <v>0.15</v>
      </c>
      <c r="H204" s="106">
        <f t="shared" si="18"/>
        <v>4</v>
      </c>
      <c r="I204" s="121">
        <f t="shared" si="19"/>
        <v>0.04</v>
      </c>
      <c r="J204" s="121">
        <f t="shared" si="20"/>
        <v>4</v>
      </c>
      <c r="K204" s="121">
        <f t="shared" si="21"/>
        <v>0.04</v>
      </c>
      <c r="L204" s="105">
        <v>15</v>
      </c>
      <c r="M204" s="122">
        <v>1</v>
      </c>
      <c r="R204" s="113" t="s">
        <v>491</v>
      </c>
      <c r="T204" s="113" t="s">
        <v>117</v>
      </c>
      <c r="U204" s="113" t="s">
        <v>281</v>
      </c>
    </row>
    <row r="205" spans="2:21">
      <c r="B205" s="113" t="s">
        <v>492</v>
      </c>
      <c r="C205" s="113" t="s">
        <v>289</v>
      </c>
      <c r="D205" s="113" t="s">
        <v>487</v>
      </c>
      <c r="E205">
        <v>2021</v>
      </c>
      <c r="F205" s="105">
        <v>1</v>
      </c>
      <c r="G205" s="105">
        <v>0.15</v>
      </c>
      <c r="H205" s="106">
        <f t="shared" si="18"/>
        <v>4</v>
      </c>
      <c r="I205" s="121">
        <f t="shared" si="19"/>
        <v>0.04</v>
      </c>
      <c r="J205" s="121">
        <f t="shared" si="20"/>
        <v>4</v>
      </c>
      <c r="K205" s="121">
        <f t="shared" si="21"/>
        <v>0.04</v>
      </c>
      <c r="L205" s="105">
        <v>15</v>
      </c>
      <c r="M205" s="122">
        <v>1</v>
      </c>
      <c r="R205" s="113" t="s">
        <v>492</v>
      </c>
      <c r="T205" s="113" t="s">
        <v>117</v>
      </c>
      <c r="U205" s="113" t="s">
        <v>281</v>
      </c>
    </row>
    <row r="206" spans="2:21">
      <c r="B206" s="113" t="s">
        <v>493</v>
      </c>
      <c r="C206" s="113" t="s">
        <v>237</v>
      </c>
      <c r="D206" s="113" t="s">
        <v>494</v>
      </c>
      <c r="E206">
        <v>2021</v>
      </c>
      <c r="F206" s="105">
        <v>1</v>
      </c>
      <c r="G206" s="105">
        <v>0.1</v>
      </c>
      <c r="H206" s="106">
        <f t="shared" si="18"/>
        <v>4</v>
      </c>
      <c r="I206" s="121">
        <f t="shared" si="19"/>
        <v>0.04</v>
      </c>
      <c r="J206" s="121">
        <f t="shared" si="20"/>
        <v>4</v>
      </c>
      <c r="K206" s="121">
        <f t="shared" si="21"/>
        <v>0.04</v>
      </c>
      <c r="L206" s="105">
        <v>10</v>
      </c>
      <c r="M206" s="122">
        <v>31.54</v>
      </c>
      <c r="R206" s="113" t="s">
        <v>493</v>
      </c>
      <c r="T206" s="113" t="s">
        <v>117</v>
      </c>
      <c r="U206" s="113" t="s">
        <v>118</v>
      </c>
    </row>
    <row r="207" spans="2:21">
      <c r="B207" s="113" t="s">
        <v>495</v>
      </c>
      <c r="C207" s="113" t="s">
        <v>280</v>
      </c>
      <c r="D207" s="113" t="s">
        <v>494</v>
      </c>
      <c r="E207">
        <v>2021</v>
      </c>
      <c r="F207" s="105">
        <v>1</v>
      </c>
      <c r="G207" s="105">
        <v>0.1</v>
      </c>
      <c r="H207" s="106">
        <f t="shared" si="18"/>
        <v>4</v>
      </c>
      <c r="I207" s="121">
        <f t="shared" si="19"/>
        <v>0.04</v>
      </c>
      <c r="J207" s="121">
        <f t="shared" si="20"/>
        <v>4</v>
      </c>
      <c r="K207" s="121">
        <f t="shared" si="21"/>
        <v>0.04</v>
      </c>
      <c r="L207" s="105">
        <v>10</v>
      </c>
      <c r="M207" s="122">
        <v>1</v>
      </c>
      <c r="R207" s="113" t="s">
        <v>495</v>
      </c>
      <c r="T207" s="113" t="s">
        <v>117</v>
      </c>
      <c r="U207" s="113" t="s">
        <v>281</v>
      </c>
    </row>
    <row r="208" spans="2:21">
      <c r="B208" s="113" t="s">
        <v>496</v>
      </c>
      <c r="C208" s="113" t="s">
        <v>237</v>
      </c>
      <c r="D208" s="113" t="s">
        <v>497</v>
      </c>
      <c r="E208">
        <v>2021</v>
      </c>
      <c r="F208" s="105">
        <v>1</v>
      </c>
      <c r="G208" s="105">
        <v>0.1</v>
      </c>
      <c r="H208" s="106">
        <f t="shared" si="18"/>
        <v>4</v>
      </c>
      <c r="I208" s="121">
        <f t="shared" si="19"/>
        <v>0.04</v>
      </c>
      <c r="J208" s="121">
        <f t="shared" si="20"/>
        <v>4</v>
      </c>
      <c r="K208" s="121">
        <f t="shared" si="21"/>
        <v>0.04</v>
      </c>
      <c r="L208" s="105">
        <v>10</v>
      </c>
      <c r="M208" s="122">
        <v>31.54</v>
      </c>
      <c r="R208" s="113" t="s">
        <v>496</v>
      </c>
      <c r="T208" s="113" t="s">
        <v>117</v>
      </c>
      <c r="U208" s="113" t="s">
        <v>118</v>
      </c>
    </row>
    <row r="209" spans="2:21">
      <c r="B209" s="113" t="s">
        <v>498</v>
      </c>
      <c r="C209" s="113" t="s">
        <v>280</v>
      </c>
      <c r="D209" s="113" t="s">
        <v>497</v>
      </c>
      <c r="E209">
        <v>2021</v>
      </c>
      <c r="F209" s="105">
        <v>1</v>
      </c>
      <c r="G209" s="105">
        <v>0.1</v>
      </c>
      <c r="H209" s="106">
        <f t="shared" ref="H209:H225" si="22">H208</f>
        <v>4</v>
      </c>
      <c r="I209" s="121">
        <f t="shared" ref="I209:I225" si="23">I208</f>
        <v>0.04</v>
      </c>
      <c r="J209" s="121">
        <f t="shared" ref="J209:J225" si="24">H209</f>
        <v>4</v>
      </c>
      <c r="K209" s="121">
        <f t="shared" ref="K209:K225" si="25">I209</f>
        <v>0.04</v>
      </c>
      <c r="L209" s="105">
        <v>10</v>
      </c>
      <c r="M209" s="122">
        <v>1</v>
      </c>
      <c r="R209" s="113" t="s">
        <v>498</v>
      </c>
      <c r="T209" s="113" t="s">
        <v>117</v>
      </c>
      <c r="U209" s="113" t="s">
        <v>281</v>
      </c>
    </row>
    <row r="210" spans="2:21">
      <c r="B210" s="113" t="s">
        <v>499</v>
      </c>
      <c r="C210" s="113" t="s">
        <v>237</v>
      </c>
      <c r="D210" s="113" t="s">
        <v>500</v>
      </c>
      <c r="E210">
        <v>2021</v>
      </c>
      <c r="F210" s="105">
        <v>1</v>
      </c>
      <c r="G210" s="105">
        <v>0.1</v>
      </c>
      <c r="H210" s="106">
        <f t="shared" si="22"/>
        <v>4</v>
      </c>
      <c r="I210" s="121">
        <f t="shared" si="23"/>
        <v>0.04</v>
      </c>
      <c r="J210" s="121">
        <f t="shared" si="24"/>
        <v>4</v>
      </c>
      <c r="K210" s="121">
        <f t="shared" si="25"/>
        <v>0.04</v>
      </c>
      <c r="L210" s="105">
        <v>10</v>
      </c>
      <c r="M210" s="122">
        <v>31.54</v>
      </c>
      <c r="R210" s="113" t="s">
        <v>499</v>
      </c>
      <c r="T210" s="113" t="s">
        <v>117</v>
      </c>
      <c r="U210" s="113" t="s">
        <v>118</v>
      </c>
    </row>
    <row r="211" spans="2:21">
      <c r="B211" s="113" t="s">
        <v>501</v>
      </c>
      <c r="C211" s="113" t="s">
        <v>280</v>
      </c>
      <c r="D211" s="113" t="s">
        <v>500</v>
      </c>
      <c r="E211">
        <v>2021</v>
      </c>
      <c r="F211" s="105">
        <v>1</v>
      </c>
      <c r="G211" s="105">
        <v>0.1</v>
      </c>
      <c r="H211" s="106">
        <f t="shared" si="22"/>
        <v>4</v>
      </c>
      <c r="I211" s="121">
        <f t="shared" si="23"/>
        <v>0.04</v>
      </c>
      <c r="J211" s="121">
        <f t="shared" si="24"/>
        <v>4</v>
      </c>
      <c r="K211" s="121">
        <f t="shared" si="25"/>
        <v>0.04</v>
      </c>
      <c r="L211" s="105">
        <v>10</v>
      </c>
      <c r="M211" s="122">
        <v>1</v>
      </c>
      <c r="R211" s="113" t="s">
        <v>501</v>
      </c>
      <c r="T211" s="113" t="s">
        <v>117</v>
      </c>
      <c r="U211" s="113" t="s">
        <v>281</v>
      </c>
    </row>
    <row r="212" spans="2:21">
      <c r="B212" s="113" t="s">
        <v>502</v>
      </c>
      <c r="C212" s="113" t="s">
        <v>237</v>
      </c>
      <c r="D212" s="113" t="s">
        <v>503</v>
      </c>
      <c r="E212">
        <v>2021</v>
      </c>
      <c r="F212" s="105">
        <v>1</v>
      </c>
      <c r="G212" s="105">
        <v>0.1</v>
      </c>
      <c r="H212" s="106">
        <f t="shared" si="22"/>
        <v>4</v>
      </c>
      <c r="I212" s="121">
        <f t="shared" si="23"/>
        <v>0.04</v>
      </c>
      <c r="J212" s="121">
        <f t="shared" si="24"/>
        <v>4</v>
      </c>
      <c r="K212" s="121">
        <f t="shared" si="25"/>
        <v>0.04</v>
      </c>
      <c r="L212" s="105">
        <v>10</v>
      </c>
      <c r="M212" s="122">
        <v>31.54</v>
      </c>
      <c r="R212" s="113" t="s">
        <v>502</v>
      </c>
      <c r="T212" s="113" t="s">
        <v>117</v>
      </c>
      <c r="U212" s="113" t="s">
        <v>118</v>
      </c>
    </row>
    <row r="213" spans="2:21">
      <c r="B213" s="113" t="s">
        <v>504</v>
      </c>
      <c r="C213" s="113" t="s">
        <v>280</v>
      </c>
      <c r="D213" s="113" t="s">
        <v>503</v>
      </c>
      <c r="E213">
        <v>2021</v>
      </c>
      <c r="F213" s="105">
        <v>1</v>
      </c>
      <c r="G213" s="105">
        <v>0.1</v>
      </c>
      <c r="H213" s="106">
        <f t="shared" si="22"/>
        <v>4</v>
      </c>
      <c r="I213" s="121">
        <f t="shared" si="23"/>
        <v>0.04</v>
      </c>
      <c r="J213" s="121">
        <f t="shared" si="24"/>
        <v>4</v>
      </c>
      <c r="K213" s="121">
        <f t="shared" si="25"/>
        <v>0.04</v>
      </c>
      <c r="L213" s="105">
        <v>10</v>
      </c>
      <c r="M213" s="122">
        <v>1</v>
      </c>
      <c r="R213" s="113" t="s">
        <v>504</v>
      </c>
      <c r="T213" s="113" t="s">
        <v>117</v>
      </c>
      <c r="U213" s="113" t="s">
        <v>281</v>
      </c>
    </row>
    <row r="214" spans="2:21">
      <c r="B214" s="113" t="s">
        <v>505</v>
      </c>
      <c r="C214" s="113" t="s">
        <v>237</v>
      </c>
      <c r="D214" s="113" t="s">
        <v>506</v>
      </c>
      <c r="E214">
        <v>2021</v>
      </c>
      <c r="F214" s="105">
        <v>1</v>
      </c>
      <c r="G214" s="105">
        <v>0.1</v>
      </c>
      <c r="H214" s="106">
        <f t="shared" si="22"/>
        <v>4</v>
      </c>
      <c r="I214" s="121">
        <f t="shared" si="23"/>
        <v>0.04</v>
      </c>
      <c r="J214" s="121">
        <f t="shared" si="24"/>
        <v>4</v>
      </c>
      <c r="K214" s="121">
        <f t="shared" si="25"/>
        <v>0.04</v>
      </c>
      <c r="L214" s="105">
        <v>10</v>
      </c>
      <c r="M214" s="122">
        <v>31.54</v>
      </c>
      <c r="R214" s="113" t="s">
        <v>505</v>
      </c>
      <c r="T214" s="113" t="s">
        <v>117</v>
      </c>
      <c r="U214" s="113" t="s">
        <v>118</v>
      </c>
    </row>
    <row r="215" spans="2:21">
      <c r="B215" s="113" t="s">
        <v>507</v>
      </c>
      <c r="C215" s="113" t="s">
        <v>280</v>
      </c>
      <c r="D215" s="113" t="s">
        <v>506</v>
      </c>
      <c r="E215">
        <v>2021</v>
      </c>
      <c r="F215" s="105">
        <v>1</v>
      </c>
      <c r="G215" s="105">
        <v>0.1</v>
      </c>
      <c r="H215" s="106">
        <f t="shared" si="22"/>
        <v>4</v>
      </c>
      <c r="I215" s="121">
        <f t="shared" si="23"/>
        <v>0.04</v>
      </c>
      <c r="J215" s="121">
        <f t="shared" si="24"/>
        <v>4</v>
      </c>
      <c r="K215" s="121">
        <f t="shared" si="25"/>
        <v>0.04</v>
      </c>
      <c r="L215" s="105">
        <v>10</v>
      </c>
      <c r="M215" s="122">
        <v>1</v>
      </c>
      <c r="R215" s="113" t="s">
        <v>507</v>
      </c>
      <c r="T215" s="113" t="s">
        <v>117</v>
      </c>
      <c r="U215" s="113" t="s">
        <v>281</v>
      </c>
    </row>
    <row r="216" spans="2:21">
      <c r="B216" s="113" t="s">
        <v>508</v>
      </c>
      <c r="C216" s="113" t="s">
        <v>237</v>
      </c>
      <c r="D216" s="113" t="s">
        <v>509</v>
      </c>
      <c r="E216">
        <v>2021</v>
      </c>
      <c r="F216" s="105">
        <v>1</v>
      </c>
      <c r="G216" s="105">
        <v>0.1</v>
      </c>
      <c r="H216" s="106">
        <f t="shared" si="22"/>
        <v>4</v>
      </c>
      <c r="I216" s="121">
        <f t="shared" si="23"/>
        <v>0.04</v>
      </c>
      <c r="J216" s="121">
        <f t="shared" si="24"/>
        <v>4</v>
      </c>
      <c r="K216" s="121">
        <f t="shared" si="25"/>
        <v>0.04</v>
      </c>
      <c r="L216" s="105">
        <v>10</v>
      </c>
      <c r="M216" s="122">
        <v>31.54</v>
      </c>
      <c r="R216" s="113" t="s">
        <v>508</v>
      </c>
      <c r="T216" s="113" t="s">
        <v>117</v>
      </c>
      <c r="U216" s="113" t="s">
        <v>118</v>
      </c>
    </row>
    <row r="217" spans="2:21">
      <c r="B217" s="113" t="s">
        <v>510</v>
      </c>
      <c r="C217" s="113" t="s">
        <v>280</v>
      </c>
      <c r="D217" s="113" t="s">
        <v>509</v>
      </c>
      <c r="E217">
        <v>2021</v>
      </c>
      <c r="F217" s="105">
        <v>1</v>
      </c>
      <c r="G217" s="105">
        <v>0.1</v>
      </c>
      <c r="H217" s="106">
        <f t="shared" si="22"/>
        <v>4</v>
      </c>
      <c r="I217" s="121">
        <f t="shared" si="23"/>
        <v>0.04</v>
      </c>
      <c r="J217" s="121">
        <f t="shared" si="24"/>
        <v>4</v>
      </c>
      <c r="K217" s="121">
        <f t="shared" si="25"/>
        <v>0.04</v>
      </c>
      <c r="L217" s="105">
        <v>10</v>
      </c>
      <c r="M217" s="122">
        <v>1</v>
      </c>
      <c r="R217" s="113" t="s">
        <v>510</v>
      </c>
      <c r="T217" s="113" t="s">
        <v>117</v>
      </c>
      <c r="U217" s="113" t="s">
        <v>281</v>
      </c>
    </row>
    <row r="218" spans="2:21">
      <c r="B218" s="113" t="s">
        <v>511</v>
      </c>
      <c r="C218" s="113" t="s">
        <v>237</v>
      </c>
      <c r="D218" s="113" t="s">
        <v>512</v>
      </c>
      <c r="E218">
        <v>2021</v>
      </c>
      <c r="F218" s="105">
        <v>1</v>
      </c>
      <c r="G218" s="105">
        <v>0.1</v>
      </c>
      <c r="H218" s="106">
        <f t="shared" si="22"/>
        <v>4</v>
      </c>
      <c r="I218" s="121">
        <f t="shared" si="23"/>
        <v>0.04</v>
      </c>
      <c r="J218" s="121">
        <f t="shared" si="24"/>
        <v>4</v>
      </c>
      <c r="K218" s="121">
        <f t="shared" si="25"/>
        <v>0.04</v>
      </c>
      <c r="L218" s="105">
        <v>10</v>
      </c>
      <c r="M218" s="122">
        <v>31.54</v>
      </c>
      <c r="R218" s="113" t="s">
        <v>511</v>
      </c>
      <c r="T218" s="113" t="s">
        <v>117</v>
      </c>
      <c r="U218" s="113" t="s">
        <v>118</v>
      </c>
    </row>
    <row r="219" spans="2:21">
      <c r="B219" s="113" t="s">
        <v>513</v>
      </c>
      <c r="C219" s="113" t="s">
        <v>280</v>
      </c>
      <c r="D219" s="113" t="s">
        <v>512</v>
      </c>
      <c r="E219">
        <v>2021</v>
      </c>
      <c r="F219" s="105">
        <v>1</v>
      </c>
      <c r="G219" s="105">
        <v>0.1</v>
      </c>
      <c r="H219" s="106">
        <f t="shared" si="22"/>
        <v>4</v>
      </c>
      <c r="I219" s="121">
        <f t="shared" si="23"/>
        <v>0.04</v>
      </c>
      <c r="J219" s="121">
        <f t="shared" si="24"/>
        <v>4</v>
      </c>
      <c r="K219" s="121">
        <f t="shared" si="25"/>
        <v>0.04</v>
      </c>
      <c r="L219" s="105">
        <v>10</v>
      </c>
      <c r="M219" s="122">
        <v>1</v>
      </c>
      <c r="R219" s="113" t="s">
        <v>513</v>
      </c>
      <c r="T219" s="113" t="s">
        <v>117</v>
      </c>
      <c r="U219" s="113" t="s">
        <v>281</v>
      </c>
    </row>
    <row r="220" spans="2:21">
      <c r="B220" s="113" t="s">
        <v>514</v>
      </c>
      <c r="C220" s="113" t="s">
        <v>237</v>
      </c>
      <c r="D220" s="113" t="s">
        <v>515</v>
      </c>
      <c r="E220">
        <v>2021</v>
      </c>
      <c r="F220" s="105">
        <v>1</v>
      </c>
      <c r="G220" s="105">
        <v>0.1</v>
      </c>
      <c r="H220" s="106">
        <f t="shared" si="22"/>
        <v>4</v>
      </c>
      <c r="I220" s="121">
        <f t="shared" si="23"/>
        <v>0.04</v>
      </c>
      <c r="J220" s="121">
        <f t="shared" si="24"/>
        <v>4</v>
      </c>
      <c r="K220" s="121">
        <f t="shared" si="25"/>
        <v>0.04</v>
      </c>
      <c r="L220" s="105">
        <v>10</v>
      </c>
      <c r="M220" s="122">
        <v>31.54</v>
      </c>
      <c r="R220" s="113" t="s">
        <v>514</v>
      </c>
      <c r="T220" s="113" t="s">
        <v>117</v>
      </c>
      <c r="U220" s="113" t="s">
        <v>118</v>
      </c>
    </row>
    <row r="221" spans="2:21">
      <c r="B221" s="113" t="s">
        <v>516</v>
      </c>
      <c r="C221" s="113" t="s">
        <v>280</v>
      </c>
      <c r="D221" s="113" t="s">
        <v>515</v>
      </c>
      <c r="E221">
        <v>2021</v>
      </c>
      <c r="F221" s="105">
        <v>1</v>
      </c>
      <c r="G221" s="105">
        <v>0.1</v>
      </c>
      <c r="H221" s="106">
        <f t="shared" si="22"/>
        <v>4</v>
      </c>
      <c r="I221" s="121">
        <f t="shared" si="23"/>
        <v>0.04</v>
      </c>
      <c r="J221" s="121">
        <f t="shared" si="24"/>
        <v>4</v>
      </c>
      <c r="K221" s="121">
        <f t="shared" si="25"/>
        <v>0.04</v>
      </c>
      <c r="L221" s="105">
        <v>10</v>
      </c>
      <c r="M221" s="122">
        <v>1</v>
      </c>
      <c r="R221" s="113" t="s">
        <v>516</v>
      </c>
      <c r="T221" s="113" t="s">
        <v>117</v>
      </c>
      <c r="U221" s="113" t="s">
        <v>281</v>
      </c>
    </row>
    <row r="222" spans="2:21">
      <c r="B222" s="113" t="s">
        <v>517</v>
      </c>
      <c r="C222" s="113" t="s">
        <v>237</v>
      </c>
      <c r="D222" s="113" t="s">
        <v>518</v>
      </c>
      <c r="E222">
        <v>2021</v>
      </c>
      <c r="F222" s="105">
        <v>1</v>
      </c>
      <c r="G222" s="105">
        <v>0.1</v>
      </c>
      <c r="H222" s="106">
        <f t="shared" si="22"/>
        <v>4</v>
      </c>
      <c r="I222" s="121">
        <f t="shared" si="23"/>
        <v>0.04</v>
      </c>
      <c r="J222" s="121">
        <f t="shared" si="24"/>
        <v>4</v>
      </c>
      <c r="K222" s="121">
        <f t="shared" si="25"/>
        <v>0.04</v>
      </c>
      <c r="L222" s="105">
        <v>10</v>
      </c>
      <c r="M222" s="122">
        <v>31.54</v>
      </c>
      <c r="R222" s="113" t="s">
        <v>517</v>
      </c>
      <c r="T222" s="113" t="s">
        <v>117</v>
      </c>
      <c r="U222" s="113" t="s">
        <v>118</v>
      </c>
    </row>
    <row r="223" spans="2:21">
      <c r="B223" s="113" t="s">
        <v>519</v>
      </c>
      <c r="C223" s="113" t="s">
        <v>280</v>
      </c>
      <c r="D223" s="113" t="s">
        <v>518</v>
      </c>
      <c r="E223">
        <v>2021</v>
      </c>
      <c r="F223" s="105">
        <v>1</v>
      </c>
      <c r="G223" s="105">
        <v>0.1</v>
      </c>
      <c r="H223" s="106">
        <f t="shared" si="22"/>
        <v>4</v>
      </c>
      <c r="I223" s="121">
        <f t="shared" si="23"/>
        <v>0.04</v>
      </c>
      <c r="J223" s="121">
        <f t="shared" si="24"/>
        <v>4</v>
      </c>
      <c r="K223" s="121">
        <f t="shared" si="25"/>
        <v>0.04</v>
      </c>
      <c r="L223" s="105">
        <v>10</v>
      </c>
      <c r="M223" s="122">
        <v>1</v>
      </c>
      <c r="R223" s="113" t="s">
        <v>519</v>
      </c>
      <c r="T223" s="113" t="s">
        <v>117</v>
      </c>
      <c r="U223" s="113" t="s">
        <v>281</v>
      </c>
    </row>
    <row r="224" spans="2:21">
      <c r="B224" s="113" t="s">
        <v>520</v>
      </c>
      <c r="C224" s="113" t="s">
        <v>237</v>
      </c>
      <c r="D224" s="113" t="s">
        <v>521</v>
      </c>
      <c r="E224">
        <v>2021</v>
      </c>
      <c r="F224" s="105">
        <v>1</v>
      </c>
      <c r="G224" s="105">
        <v>0.1</v>
      </c>
      <c r="H224" s="106">
        <f t="shared" si="22"/>
        <v>4</v>
      </c>
      <c r="I224" s="121">
        <f t="shared" si="23"/>
        <v>0.04</v>
      </c>
      <c r="J224" s="121">
        <f t="shared" si="24"/>
        <v>4</v>
      </c>
      <c r="K224" s="121">
        <f t="shared" si="25"/>
        <v>0.04</v>
      </c>
      <c r="L224" s="105">
        <v>10</v>
      </c>
      <c r="M224" s="122">
        <v>31.54</v>
      </c>
      <c r="R224" s="113" t="s">
        <v>520</v>
      </c>
      <c r="T224" s="113" t="s">
        <v>117</v>
      </c>
      <c r="U224" s="113" t="s">
        <v>118</v>
      </c>
    </row>
    <row r="225" spans="2:21">
      <c r="B225" s="113" t="s">
        <v>522</v>
      </c>
      <c r="C225" s="113" t="s">
        <v>280</v>
      </c>
      <c r="D225" s="113" t="s">
        <v>521</v>
      </c>
      <c r="E225">
        <v>2021</v>
      </c>
      <c r="F225" s="105">
        <v>1</v>
      </c>
      <c r="G225" s="105">
        <v>0.1</v>
      </c>
      <c r="H225" s="106">
        <f t="shared" si="22"/>
        <v>4</v>
      </c>
      <c r="I225" s="121">
        <f t="shared" si="23"/>
        <v>0.04</v>
      </c>
      <c r="J225" s="121">
        <f t="shared" si="24"/>
        <v>4</v>
      </c>
      <c r="K225" s="121">
        <f t="shared" si="25"/>
        <v>0.04</v>
      </c>
      <c r="L225" s="105">
        <v>10</v>
      </c>
      <c r="M225" s="122">
        <v>1</v>
      </c>
      <c r="R225" s="113" t="s">
        <v>522</v>
      </c>
      <c r="T225" s="113" t="s">
        <v>117</v>
      </c>
      <c r="U225" s="113" t="s">
        <v>281</v>
      </c>
    </row>
  </sheetData>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
  <sheetViews>
    <sheetView workbookViewId="0">
      <selection activeCell="H16" sqref="H16"/>
    </sheetView>
  </sheetViews>
  <sheetFormatPr defaultColWidth="9" defaultRowHeight="14.5" outlineLevelRow="6" outlineLevelCol="4"/>
  <sheetData>
    <row r="7" spans="5:5">
      <c r="E7" t="s">
        <v>523</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
  <sheetViews>
    <sheetView workbookViewId="0">
      <selection activeCell="H23" sqref="H23"/>
    </sheetView>
  </sheetViews>
  <sheetFormatPr defaultColWidth="9" defaultRowHeight="14.5" outlineLevelCol="4"/>
  <sheetData>
    <row r="9" spans="5:5">
      <c r="E9" t="s">
        <v>524</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444"/>
  <sheetViews>
    <sheetView zoomScale="55" zoomScaleNormal="55" workbookViewId="0">
      <selection activeCell="C21" sqref="C21"/>
    </sheetView>
  </sheetViews>
  <sheetFormatPr defaultColWidth="9.09090909090909" defaultRowHeight="12.5"/>
  <cols>
    <col min="1" max="1" width="38.4545454545455" style="61"/>
    <col min="2" max="2" width="37.0909090909091" style="61"/>
    <col min="3" max="5" width="13.4545454545455" style="61" customWidth="1"/>
    <col min="6" max="6" width="12.4545454545455" style="1" customWidth="1"/>
    <col min="7" max="7" width="13.4545454545455" style="1" customWidth="1"/>
    <col min="8" max="8" width="11.7272727272727" style="1"/>
    <col min="9" max="9" width="13" style="1" customWidth="1"/>
    <col min="10" max="10" width="15.4545454545455" style="62" customWidth="1"/>
    <col min="11" max="11" width="15.2727272727273" style="1" customWidth="1"/>
    <col min="12" max="12" width="17.6363636363636" style="1" customWidth="1"/>
    <col min="13" max="13" width="16.8181818181818" style="1"/>
    <col min="14" max="14" width="17.6363636363636" style="1" customWidth="1"/>
    <col min="15" max="15" width="8.81818181818182" style="1"/>
    <col min="16" max="16" width="10.4545454545455" style="1" customWidth="1"/>
    <col min="17" max="17" width="15.2727272727273" style="1" customWidth="1"/>
    <col min="18" max="19" width="12" style="1" customWidth="1"/>
    <col min="20" max="21" width="8.81818181818182" style="1"/>
    <col min="22" max="22" width="8.45454545454546" style="1" customWidth="1"/>
    <col min="23" max="23" width="13.2727272727273" style="61" customWidth="1"/>
    <col min="24" max="24" width="8" style="61"/>
    <col min="25" max="25" width="28.0909090909091" style="61"/>
    <col min="26" max="26" width="11.4545454545455" style="61"/>
    <col min="27" max="27" width="15.8181818181818" style="1"/>
    <col min="28" max="28" width="14.8181818181818" style="1"/>
    <col min="29" max="29" width="14.8181818181818" style="61"/>
    <col min="30" max="30" width="12.4545454545455" style="1"/>
    <col min="31" max="31" width="12.4545454545455" style="1" customWidth="1"/>
    <col min="32" max="32" width="13" style="1"/>
    <col min="33" max="34" width="8.81818181818182" style="1"/>
    <col min="35" max="35" width="13" style="1" customWidth="1"/>
    <col min="36" max="36" width="12.4545454545455" style="1" customWidth="1"/>
    <col min="37" max="37" width="8.81818181818182" style="1"/>
    <col min="38" max="16383" width="9.09090909090909" style="60"/>
  </cols>
  <sheetData>
    <row r="1" s="60" customFormat="1" ht="13" spans="1:35">
      <c r="A1" s="63"/>
      <c r="B1" s="64"/>
      <c r="C1" s="64"/>
      <c r="D1" s="64"/>
      <c r="E1" s="65"/>
      <c r="F1" s="66"/>
      <c r="G1" s="1"/>
      <c r="H1" s="1"/>
      <c r="I1" s="1"/>
      <c r="J1" s="1"/>
      <c r="K1" s="1"/>
      <c r="L1" s="1"/>
      <c r="M1" s="1"/>
      <c r="N1" s="1"/>
      <c r="O1" s="1"/>
      <c r="P1" s="1"/>
      <c r="Q1" s="1"/>
      <c r="R1" s="1"/>
      <c r="S1" s="1"/>
      <c r="T1" s="1"/>
      <c r="U1" s="61"/>
      <c r="V1" s="61"/>
      <c r="W1" s="61"/>
      <c r="X1" s="61"/>
      <c r="Y1" s="1"/>
      <c r="Z1" s="1"/>
      <c r="AA1" s="61"/>
      <c r="AB1" s="1"/>
      <c r="AC1" s="1"/>
      <c r="AD1" s="1"/>
      <c r="AE1" s="1"/>
      <c r="AF1" s="1"/>
      <c r="AG1" s="1"/>
      <c r="AH1" s="1"/>
      <c r="AI1" s="1"/>
    </row>
    <row r="2" s="60" customFormat="1" spans="1:35">
      <c r="A2" s="61"/>
      <c r="B2" s="61"/>
      <c r="C2" s="61"/>
      <c r="D2" s="61"/>
      <c r="E2" s="61"/>
      <c r="F2" s="1"/>
      <c r="G2" s="1"/>
      <c r="H2" s="1"/>
      <c r="I2" s="1"/>
      <c r="J2" s="1"/>
      <c r="K2" s="1"/>
      <c r="L2" s="1"/>
      <c r="M2" s="1"/>
      <c r="N2" s="1"/>
      <c r="O2" s="1"/>
      <c r="P2" s="1"/>
      <c r="Q2" s="1"/>
      <c r="R2" s="1"/>
      <c r="S2" s="1"/>
      <c r="T2" s="1"/>
      <c r="U2" s="61"/>
      <c r="V2" s="61"/>
      <c r="W2" s="61"/>
      <c r="X2" s="61"/>
      <c r="Y2" s="1"/>
      <c r="Z2" s="1"/>
      <c r="AA2" s="61"/>
      <c r="AB2" s="1"/>
      <c r="AC2" s="1"/>
      <c r="AD2" s="1"/>
      <c r="AE2" s="1"/>
      <c r="AF2" s="1"/>
      <c r="AG2" s="1"/>
      <c r="AH2" s="1"/>
      <c r="AI2" s="1"/>
    </row>
    <row r="3" s="60" customFormat="1" ht="25" spans="1:34">
      <c r="A3" s="61"/>
      <c r="B3" s="61"/>
      <c r="C3" s="61"/>
      <c r="D3" s="61"/>
      <c r="E3" s="61"/>
      <c r="F3" s="62" t="s">
        <v>525</v>
      </c>
      <c r="G3" s="62" t="s">
        <v>526</v>
      </c>
      <c r="H3" s="62"/>
      <c r="I3" s="62"/>
      <c r="J3" s="1"/>
      <c r="K3" s="1"/>
      <c r="L3" s="1" t="s">
        <v>527</v>
      </c>
      <c r="M3" s="1"/>
      <c r="N3" s="1"/>
      <c r="O3" s="1"/>
      <c r="P3" s="1" t="s">
        <v>528</v>
      </c>
      <c r="Q3" s="1"/>
      <c r="R3" s="1"/>
      <c r="S3" s="1"/>
      <c r="T3" s="1"/>
      <c r="U3" s="89"/>
      <c r="V3" s="61"/>
      <c r="W3" s="89"/>
      <c r="X3" s="61"/>
      <c r="Y3" s="1"/>
      <c r="Z3" s="1"/>
      <c r="AA3" s="61"/>
      <c r="AB3" s="62"/>
      <c r="AC3" s="62"/>
      <c r="AD3" s="62"/>
      <c r="AE3" s="62"/>
      <c r="AF3" s="1"/>
      <c r="AG3" s="62"/>
      <c r="AH3" s="62"/>
    </row>
    <row r="4" s="60" customFormat="1" ht="13" spans="1:35">
      <c r="A4" s="61"/>
      <c r="B4" s="61"/>
      <c r="C4" s="61"/>
      <c r="D4" s="61"/>
      <c r="E4" s="26" t="s">
        <v>3</v>
      </c>
      <c r="F4" s="62"/>
      <c r="G4" s="62"/>
      <c r="H4" s="62"/>
      <c r="I4" s="62"/>
      <c r="J4" s="1"/>
      <c r="K4" s="1"/>
      <c r="L4" s="1"/>
      <c r="M4" s="1"/>
      <c r="N4" s="1"/>
      <c r="O4" s="1"/>
      <c r="P4" s="1"/>
      <c r="Q4" s="1"/>
      <c r="R4" s="1"/>
      <c r="S4" s="1"/>
      <c r="T4" s="1"/>
      <c r="U4" s="1"/>
      <c r="V4" s="61"/>
      <c r="W4" s="61"/>
      <c r="X4" s="61"/>
      <c r="Y4" s="61"/>
      <c r="Z4" s="1"/>
      <c r="AA4" s="1"/>
      <c r="AB4" s="61"/>
      <c r="AC4" s="1"/>
      <c r="AD4" s="1"/>
      <c r="AE4" s="1"/>
      <c r="AF4" s="1"/>
      <c r="AG4" s="1"/>
      <c r="AH4" s="1"/>
      <c r="AI4" s="1"/>
    </row>
    <row r="5" s="60" customFormat="1" ht="13" spans="1:35">
      <c r="A5" s="67" t="s">
        <v>5</v>
      </c>
      <c r="B5" s="67" t="s">
        <v>6</v>
      </c>
      <c r="C5" s="67" t="s">
        <v>7</v>
      </c>
      <c r="D5" s="67" t="s">
        <v>42</v>
      </c>
      <c r="E5" s="67" t="s">
        <v>529</v>
      </c>
      <c r="F5" s="1" t="s">
        <v>42</v>
      </c>
      <c r="G5" s="1" t="s">
        <v>42</v>
      </c>
      <c r="H5" s="68" t="s">
        <v>10</v>
      </c>
      <c r="I5" s="67" t="s">
        <v>530</v>
      </c>
      <c r="J5" s="68" t="s">
        <v>531</v>
      </c>
      <c r="K5" s="68" t="s">
        <v>532</v>
      </c>
      <c r="L5" s="68" t="s">
        <v>533</v>
      </c>
      <c r="M5" s="68" t="s">
        <v>13</v>
      </c>
      <c r="N5" s="68" t="s">
        <v>534</v>
      </c>
      <c r="O5" s="68" t="s">
        <v>12</v>
      </c>
      <c r="P5" s="1" t="s">
        <v>42</v>
      </c>
      <c r="Q5" s="67" t="s">
        <v>535</v>
      </c>
      <c r="R5" s="67" t="s">
        <v>9</v>
      </c>
      <c r="S5" s="68" t="s">
        <v>536</v>
      </c>
      <c r="T5" s="68" t="s">
        <v>537</v>
      </c>
      <c r="U5" s="1" t="s">
        <v>538</v>
      </c>
      <c r="V5" s="61"/>
      <c r="W5" s="61" t="s">
        <v>539</v>
      </c>
      <c r="X5" s="61"/>
      <c r="Y5" s="61"/>
      <c r="Z5" s="1"/>
      <c r="AA5" s="1"/>
      <c r="AB5" s="61"/>
      <c r="AC5" s="1"/>
      <c r="AD5" s="1"/>
      <c r="AE5" s="1"/>
      <c r="AF5" s="1"/>
      <c r="AG5" s="1"/>
      <c r="AH5" s="1"/>
      <c r="AI5" s="1"/>
    </row>
    <row r="6" s="60" customFormat="1" spans="1:35">
      <c r="A6" s="69"/>
      <c r="B6" s="69" t="s">
        <v>540</v>
      </c>
      <c r="C6" s="69"/>
      <c r="D6" s="69"/>
      <c r="E6" s="69"/>
      <c r="F6" s="70" t="s">
        <v>118</v>
      </c>
      <c r="G6" s="70" t="s">
        <v>118</v>
      </c>
      <c r="H6" s="70"/>
      <c r="I6" s="70" t="s">
        <v>118</v>
      </c>
      <c r="J6" s="70" t="s">
        <v>118</v>
      </c>
      <c r="K6" s="70" t="s">
        <v>118</v>
      </c>
      <c r="L6" s="70"/>
      <c r="M6" s="70" t="s">
        <v>541</v>
      </c>
      <c r="N6" s="70" t="s">
        <v>542</v>
      </c>
      <c r="O6" s="70" t="s">
        <v>541</v>
      </c>
      <c r="P6" s="70"/>
      <c r="Q6" s="70" t="s">
        <v>543</v>
      </c>
      <c r="R6" s="70" t="s">
        <v>544</v>
      </c>
      <c r="S6" s="70"/>
      <c r="T6" s="70" t="s">
        <v>545</v>
      </c>
      <c r="U6" s="1"/>
      <c r="V6" s="61"/>
      <c r="W6" s="61"/>
      <c r="X6" s="92"/>
      <c r="Y6" s="61"/>
      <c r="Z6" s="1"/>
      <c r="AA6" s="1"/>
      <c r="AB6" s="61"/>
      <c r="AC6" s="1"/>
      <c r="AD6" s="1"/>
      <c r="AE6" s="1"/>
      <c r="AF6" s="1"/>
      <c r="AG6" s="1"/>
      <c r="AH6" s="1"/>
      <c r="AI6" s="1"/>
    </row>
    <row r="7" s="60" customFormat="1" ht="13" spans="1:35">
      <c r="A7" s="59" t="s">
        <v>546</v>
      </c>
      <c r="B7" s="71" t="s">
        <v>547</v>
      </c>
      <c r="C7" s="71" t="s">
        <v>548</v>
      </c>
      <c r="D7" s="71" t="s">
        <v>549</v>
      </c>
      <c r="E7" s="71">
        <v>2020</v>
      </c>
      <c r="F7" s="72">
        <v>6.232</v>
      </c>
      <c r="G7" s="72">
        <v>6.232</v>
      </c>
      <c r="H7" s="73">
        <v>0.85</v>
      </c>
      <c r="I7" s="72">
        <f t="shared" ref="I7:I10" si="0">F7</f>
        <v>6.232</v>
      </c>
      <c r="J7" s="83"/>
      <c r="K7" s="84"/>
      <c r="L7" s="84"/>
      <c r="M7" s="83">
        <v>145</v>
      </c>
      <c r="N7" s="83">
        <v>0.41</v>
      </c>
      <c r="O7" s="83">
        <v>8693</v>
      </c>
      <c r="P7" s="85">
        <v>2028</v>
      </c>
      <c r="Q7" s="93">
        <v>40</v>
      </c>
      <c r="R7" s="73">
        <v>0.32</v>
      </c>
      <c r="S7" s="83">
        <v>1</v>
      </c>
      <c r="T7" s="72">
        <v>31.536</v>
      </c>
      <c r="U7" s="79">
        <f>H7*R7*G7*T7</f>
        <v>53.456799744</v>
      </c>
      <c r="V7" s="83"/>
      <c r="W7" s="60" t="s">
        <v>550</v>
      </c>
      <c r="X7" s="83"/>
      <c r="Y7" s="83"/>
      <c r="Z7" s="96"/>
      <c r="AA7" s="97"/>
      <c r="AB7" s="83"/>
      <c r="AC7" s="93"/>
      <c r="AD7" s="73"/>
      <c r="AE7" s="93"/>
      <c r="AF7" s="98"/>
      <c r="AG7" s="93"/>
      <c r="AH7" s="93"/>
      <c r="AI7" s="73"/>
    </row>
    <row r="8" s="60" customFormat="1" ht="13" spans="1:35">
      <c r="A8" s="59" t="s">
        <v>551</v>
      </c>
      <c r="B8" s="71" t="s">
        <v>547</v>
      </c>
      <c r="C8" s="71" t="s">
        <v>548</v>
      </c>
      <c r="D8" s="71" t="s">
        <v>549</v>
      </c>
      <c r="E8" s="71">
        <v>2020</v>
      </c>
      <c r="F8" s="72">
        <v>3.1</v>
      </c>
      <c r="G8" s="72">
        <v>3.1</v>
      </c>
      <c r="H8" s="73">
        <v>0.85</v>
      </c>
      <c r="I8" s="72">
        <f t="shared" si="0"/>
        <v>3.1</v>
      </c>
      <c r="J8" s="83"/>
      <c r="K8" s="84"/>
      <c r="L8" s="84"/>
      <c r="M8" s="83">
        <v>145</v>
      </c>
      <c r="N8" s="83">
        <f>N7</f>
        <v>0.41</v>
      </c>
      <c r="O8" s="83">
        <v>8693</v>
      </c>
      <c r="P8" s="85">
        <v>2028</v>
      </c>
      <c r="Q8" s="93">
        <v>40</v>
      </c>
      <c r="R8" s="73">
        <f>R7</f>
        <v>0.32</v>
      </c>
      <c r="S8" s="83">
        <v>1</v>
      </c>
      <c r="T8" s="72">
        <v>31.536</v>
      </c>
      <c r="U8" s="79">
        <f>H8*R8*G8*T8</f>
        <v>26.5911552</v>
      </c>
      <c r="V8" s="83"/>
      <c r="W8" s="60" t="s">
        <v>552</v>
      </c>
      <c r="X8" s="83"/>
      <c r="Y8" s="83"/>
      <c r="Z8" s="96"/>
      <c r="AA8" s="97"/>
      <c r="AB8" s="83"/>
      <c r="AC8" s="93"/>
      <c r="AD8" s="73"/>
      <c r="AE8" s="93"/>
      <c r="AF8" s="98"/>
      <c r="AG8" s="93"/>
      <c r="AH8" s="93"/>
      <c r="AI8" s="73"/>
    </row>
    <row r="9" s="60" customFormat="1" ht="13" spans="1:35">
      <c r="A9" s="59" t="s">
        <v>553</v>
      </c>
      <c r="B9" s="71" t="s">
        <v>547</v>
      </c>
      <c r="C9" s="71" t="s">
        <v>548</v>
      </c>
      <c r="D9" s="71" t="s">
        <v>549</v>
      </c>
      <c r="E9" s="71">
        <v>2020</v>
      </c>
      <c r="F9" s="72">
        <v>3.512</v>
      </c>
      <c r="G9" s="72">
        <v>3.512</v>
      </c>
      <c r="H9" s="73">
        <v>0.85</v>
      </c>
      <c r="I9" s="72">
        <f t="shared" si="0"/>
        <v>3.512</v>
      </c>
      <c r="J9" s="83"/>
      <c r="K9" s="84"/>
      <c r="L9" s="84"/>
      <c r="M9" s="83">
        <v>145</v>
      </c>
      <c r="N9" s="83">
        <f>N8</f>
        <v>0.41</v>
      </c>
      <c r="O9" s="83">
        <v>8693</v>
      </c>
      <c r="P9" s="85">
        <v>2025</v>
      </c>
      <c r="Q9" s="93">
        <v>40</v>
      </c>
      <c r="R9" s="73">
        <f>R8</f>
        <v>0.32</v>
      </c>
      <c r="S9" s="83">
        <v>1</v>
      </c>
      <c r="T9" s="72">
        <v>31.536</v>
      </c>
      <c r="U9" s="79">
        <f>H9*R9*G9*T9</f>
        <v>30.125205504</v>
      </c>
      <c r="V9" s="83"/>
      <c r="W9" s="60" t="s">
        <v>552</v>
      </c>
      <c r="X9" s="83"/>
      <c r="Y9" s="83"/>
      <c r="Z9" s="96"/>
      <c r="AA9" s="97"/>
      <c r="AB9" s="83"/>
      <c r="AC9" s="93"/>
      <c r="AD9" s="73"/>
      <c r="AE9" s="93"/>
      <c r="AF9" s="98"/>
      <c r="AG9" s="93"/>
      <c r="AH9" s="93"/>
      <c r="AI9" s="73"/>
    </row>
    <row r="10" s="60" customFormat="1" ht="13" spans="1:35">
      <c r="A10" s="59" t="s">
        <v>554</v>
      </c>
      <c r="B10" s="71" t="s">
        <v>547</v>
      </c>
      <c r="C10" s="71" t="s">
        <v>548</v>
      </c>
      <c r="D10" s="71" t="s">
        <v>555</v>
      </c>
      <c r="E10" s="71">
        <v>2020</v>
      </c>
      <c r="F10" s="72">
        <v>0.705</v>
      </c>
      <c r="G10" s="72">
        <v>0.705</v>
      </c>
      <c r="H10" s="73">
        <v>0.85</v>
      </c>
      <c r="I10" s="72">
        <f t="shared" si="0"/>
        <v>0.705</v>
      </c>
      <c r="J10" s="83"/>
      <c r="K10" s="84"/>
      <c r="L10" s="84"/>
      <c r="M10" s="83">
        <v>145</v>
      </c>
      <c r="N10" s="83">
        <f>N9</f>
        <v>0.41</v>
      </c>
      <c r="O10" s="83">
        <v>8693</v>
      </c>
      <c r="P10" s="85">
        <v>2032</v>
      </c>
      <c r="Q10" s="93">
        <v>40</v>
      </c>
      <c r="R10" s="73">
        <f>R9</f>
        <v>0.32</v>
      </c>
      <c r="S10" s="83">
        <v>1</v>
      </c>
      <c r="T10" s="72">
        <v>31.536</v>
      </c>
      <c r="U10" s="79">
        <f>H10*R10*G10*T10</f>
        <v>6.04734336</v>
      </c>
      <c r="V10" s="83"/>
      <c r="W10" s="60" t="s">
        <v>556</v>
      </c>
      <c r="X10" s="83"/>
      <c r="Y10" s="83"/>
      <c r="Z10" s="96"/>
      <c r="AA10" s="97"/>
      <c r="AB10" s="83"/>
      <c r="AC10" s="93"/>
      <c r="AD10" s="73"/>
      <c r="AE10" s="93"/>
      <c r="AF10" s="98"/>
      <c r="AG10" s="93"/>
      <c r="AH10" s="93"/>
      <c r="AI10" s="73"/>
    </row>
    <row r="11" s="60" customFormat="1" ht="13" spans="1:35">
      <c r="A11" s="59"/>
      <c r="B11" s="71"/>
      <c r="C11" s="71"/>
      <c r="D11" s="71"/>
      <c r="E11" s="71"/>
      <c r="F11" s="72"/>
      <c r="G11" s="72"/>
      <c r="H11" s="73"/>
      <c r="I11" s="72"/>
      <c r="J11" s="83"/>
      <c r="K11" s="84"/>
      <c r="L11" s="84"/>
      <c r="M11" s="83"/>
      <c r="N11" s="83"/>
      <c r="O11" s="83"/>
      <c r="P11" s="85"/>
      <c r="Q11" s="93"/>
      <c r="R11" s="73"/>
      <c r="S11" s="83"/>
      <c r="T11" s="72"/>
      <c r="U11" s="61"/>
      <c r="V11" s="83"/>
      <c r="W11" s="83"/>
      <c r="X11" s="83"/>
      <c r="Y11" s="83"/>
      <c r="Z11" s="96"/>
      <c r="AA11" s="97"/>
      <c r="AB11" s="83"/>
      <c r="AC11" s="93"/>
      <c r="AD11" s="73"/>
      <c r="AE11" s="93"/>
      <c r="AF11" s="98"/>
      <c r="AG11" s="93"/>
      <c r="AH11" s="93"/>
      <c r="AI11" s="73"/>
    </row>
    <row r="12" s="60" customFormat="1" ht="13" spans="1:35">
      <c r="A12" s="59"/>
      <c r="B12" s="71"/>
      <c r="C12" s="71"/>
      <c r="D12" s="71"/>
      <c r="E12" s="71"/>
      <c r="F12" s="72"/>
      <c r="G12" s="72"/>
      <c r="H12" s="73"/>
      <c r="I12" s="72"/>
      <c r="J12" s="83"/>
      <c r="K12" s="84"/>
      <c r="L12" s="84"/>
      <c r="M12" s="83"/>
      <c r="N12" s="83"/>
      <c r="O12" s="83"/>
      <c r="P12" s="85"/>
      <c r="Q12" s="93"/>
      <c r="R12" s="73"/>
      <c r="S12" s="83"/>
      <c r="T12" s="72"/>
      <c r="U12" s="61"/>
      <c r="V12" s="83"/>
      <c r="W12" s="83"/>
      <c r="X12" s="83"/>
      <c r="Y12" s="83"/>
      <c r="Z12" s="96"/>
      <c r="AA12" s="97"/>
      <c r="AB12" s="83"/>
      <c r="AC12" s="93"/>
      <c r="AD12" s="73"/>
      <c r="AE12" s="93"/>
      <c r="AF12" s="98"/>
      <c r="AG12" s="93"/>
      <c r="AH12" s="93"/>
      <c r="AI12" s="73"/>
    </row>
    <row r="13" s="60" customFormat="1" ht="13" spans="1:35">
      <c r="A13" s="59"/>
      <c r="B13" s="71"/>
      <c r="C13" s="71"/>
      <c r="D13" s="71"/>
      <c r="E13" s="71"/>
      <c r="F13" s="72"/>
      <c r="G13" s="72"/>
      <c r="H13" s="73"/>
      <c r="I13" s="72"/>
      <c r="J13" s="83"/>
      <c r="K13" s="84"/>
      <c r="L13" s="84"/>
      <c r="M13" s="83"/>
      <c r="N13" s="83"/>
      <c r="O13" s="83"/>
      <c r="P13" s="85"/>
      <c r="Q13" s="93"/>
      <c r="R13" s="73"/>
      <c r="S13" s="83"/>
      <c r="T13" s="72"/>
      <c r="U13" s="61"/>
      <c r="V13" s="83"/>
      <c r="W13" s="83"/>
      <c r="X13" s="83"/>
      <c r="Y13" s="83"/>
      <c r="Z13" s="96"/>
      <c r="AA13" s="97"/>
      <c r="AB13" s="83"/>
      <c r="AC13" s="93"/>
      <c r="AD13" s="73"/>
      <c r="AE13" s="93"/>
      <c r="AF13" s="98"/>
      <c r="AG13" s="93"/>
      <c r="AH13" s="93"/>
      <c r="AI13" s="73"/>
    </row>
    <row r="14" s="60" customFormat="1" ht="13" spans="1:35">
      <c r="A14" s="59"/>
      <c r="B14" s="71"/>
      <c r="C14" s="71"/>
      <c r="D14" s="71"/>
      <c r="E14" s="71"/>
      <c r="F14" s="72"/>
      <c r="G14" s="72"/>
      <c r="H14" s="73"/>
      <c r="I14" s="72"/>
      <c r="J14" s="83"/>
      <c r="K14" s="84"/>
      <c r="L14" s="84"/>
      <c r="M14" s="83"/>
      <c r="N14" s="83"/>
      <c r="O14" s="83"/>
      <c r="P14" s="85"/>
      <c r="Q14" s="83"/>
      <c r="R14" s="73"/>
      <c r="S14" s="83"/>
      <c r="T14" s="72"/>
      <c r="U14" s="61"/>
      <c r="V14" s="83"/>
      <c r="W14" s="83"/>
      <c r="X14" s="83"/>
      <c r="Y14" s="83"/>
      <c r="Z14" s="96"/>
      <c r="AA14" s="97"/>
      <c r="AB14" s="83"/>
      <c r="AC14" s="93"/>
      <c r="AD14" s="73"/>
      <c r="AE14" s="93"/>
      <c r="AF14" s="98"/>
      <c r="AG14" s="93"/>
      <c r="AH14" s="93"/>
      <c r="AI14" s="73"/>
    </row>
    <row r="15" s="60" customFormat="1" ht="13" spans="1:37">
      <c r="A15" s="74"/>
      <c r="B15" s="75"/>
      <c r="C15" s="71"/>
      <c r="D15" s="71"/>
      <c r="E15" s="75"/>
      <c r="F15" s="76"/>
      <c r="G15" s="76"/>
      <c r="H15" s="77"/>
      <c r="I15" s="86"/>
      <c r="J15" s="86"/>
      <c r="K15" s="76"/>
      <c r="L15" s="87"/>
      <c r="M15" s="88"/>
      <c r="N15" s="88"/>
      <c r="O15" s="87"/>
      <c r="P15" s="87"/>
      <c r="Q15" s="87"/>
      <c r="R15" s="94"/>
      <c r="S15" s="87"/>
      <c r="T15" s="86"/>
      <c r="U15" s="87"/>
      <c r="V15" s="76"/>
      <c r="W15" s="61"/>
      <c r="X15" s="87"/>
      <c r="Y15" s="87"/>
      <c r="Z15" s="87"/>
      <c r="AA15" s="87"/>
      <c r="AB15" s="99"/>
      <c r="AC15" s="100"/>
      <c r="AD15" s="87"/>
      <c r="AE15" s="101"/>
      <c r="AF15" s="86"/>
      <c r="AG15" s="101"/>
      <c r="AH15" s="102"/>
      <c r="AI15" s="101"/>
      <c r="AJ15" s="101"/>
      <c r="AK15" s="86"/>
    </row>
    <row r="16" s="60" customFormat="1" ht="13" spans="1:37">
      <c r="A16" s="74"/>
      <c r="B16" s="75"/>
      <c r="C16" s="71"/>
      <c r="D16" s="71"/>
      <c r="E16" s="75"/>
      <c r="F16" s="76"/>
      <c r="G16" s="76"/>
      <c r="H16" s="77"/>
      <c r="I16" s="86"/>
      <c r="J16" s="86"/>
      <c r="K16" s="76"/>
      <c r="L16" s="87"/>
      <c r="M16" s="88"/>
      <c r="N16" s="88"/>
      <c r="O16" s="87"/>
      <c r="P16" s="87"/>
      <c r="Q16" s="87"/>
      <c r="R16" s="94"/>
      <c r="S16" s="87"/>
      <c r="T16" s="86"/>
      <c r="U16" s="87"/>
      <c r="V16" s="76"/>
      <c r="W16" s="61" t="s">
        <v>557</v>
      </c>
      <c r="X16" s="87"/>
      <c r="Y16" s="87"/>
      <c r="Z16" s="87"/>
      <c r="AA16" s="87"/>
      <c r="AB16" s="99"/>
      <c r="AC16" s="100"/>
      <c r="AD16" s="87"/>
      <c r="AE16" s="101"/>
      <c r="AF16" s="86"/>
      <c r="AG16" s="101"/>
      <c r="AH16" s="102"/>
      <c r="AI16" s="101"/>
      <c r="AJ16" s="101"/>
      <c r="AK16" s="86"/>
    </row>
    <row r="17" s="60" customFormat="1" ht="13" spans="1:37">
      <c r="A17" s="74"/>
      <c r="B17" s="75"/>
      <c r="C17" s="71"/>
      <c r="D17" s="71"/>
      <c r="E17" s="75"/>
      <c r="F17" s="76"/>
      <c r="G17" s="76"/>
      <c r="H17" s="77"/>
      <c r="I17" s="86"/>
      <c r="J17" s="86"/>
      <c r="K17" s="76"/>
      <c r="L17" s="87"/>
      <c r="M17" s="88"/>
      <c r="N17" s="88"/>
      <c r="O17" s="87"/>
      <c r="P17" s="87"/>
      <c r="Q17" s="87"/>
      <c r="R17" s="94"/>
      <c r="S17" s="87"/>
      <c r="T17" s="86"/>
      <c r="U17" s="87"/>
      <c r="V17" s="76"/>
      <c r="W17" s="61"/>
      <c r="X17" s="87"/>
      <c r="Y17" s="87"/>
      <c r="Z17" s="87"/>
      <c r="AA17" s="87"/>
      <c r="AB17" s="99"/>
      <c r="AC17" s="100"/>
      <c r="AD17" s="87"/>
      <c r="AE17" s="101"/>
      <c r="AF17" s="86"/>
      <c r="AG17" s="101"/>
      <c r="AH17" s="102"/>
      <c r="AI17" s="101"/>
      <c r="AJ17" s="101"/>
      <c r="AK17" s="86"/>
    </row>
    <row r="18" s="60" customFormat="1" ht="13" spans="1:37">
      <c r="A18" s="74"/>
      <c r="B18" s="75"/>
      <c r="C18" s="71"/>
      <c r="D18" s="71"/>
      <c r="E18" s="75"/>
      <c r="F18" s="76"/>
      <c r="G18" s="76"/>
      <c r="H18" s="77"/>
      <c r="I18" s="86"/>
      <c r="J18" s="86"/>
      <c r="K18" s="76"/>
      <c r="L18" s="87"/>
      <c r="M18" s="88"/>
      <c r="N18" s="88"/>
      <c r="O18" s="87"/>
      <c r="P18" s="87"/>
      <c r="Q18" s="87"/>
      <c r="R18" s="94"/>
      <c r="S18" s="87"/>
      <c r="T18" s="86"/>
      <c r="U18" s="87"/>
      <c r="V18" s="76"/>
      <c r="W18" s="61"/>
      <c r="X18" s="87"/>
      <c r="Y18" s="87"/>
      <c r="Z18" s="87"/>
      <c r="AA18" s="87"/>
      <c r="AB18" s="99"/>
      <c r="AC18" s="100"/>
      <c r="AD18" s="87"/>
      <c r="AE18" s="101"/>
      <c r="AF18" s="86"/>
      <c r="AG18" s="101"/>
      <c r="AH18" s="102"/>
      <c r="AI18" s="101"/>
      <c r="AJ18" s="101"/>
      <c r="AK18" s="86"/>
    </row>
    <row r="19" s="60" customFormat="1" ht="13" spans="1:37">
      <c r="A19" s="74"/>
      <c r="B19" s="75"/>
      <c r="C19" s="71"/>
      <c r="D19" s="71"/>
      <c r="E19" s="75"/>
      <c r="F19" s="76"/>
      <c r="G19" s="76"/>
      <c r="H19" s="77"/>
      <c r="I19" s="86"/>
      <c r="J19" s="86"/>
      <c r="K19" s="76"/>
      <c r="L19" s="87"/>
      <c r="M19" s="88"/>
      <c r="N19" s="88"/>
      <c r="O19" s="87"/>
      <c r="P19" s="87"/>
      <c r="Q19" s="87"/>
      <c r="R19" s="94"/>
      <c r="S19" s="87"/>
      <c r="T19" s="86"/>
      <c r="U19" s="87"/>
      <c r="V19" s="76"/>
      <c r="W19" s="61"/>
      <c r="X19" s="87"/>
      <c r="Y19" s="87"/>
      <c r="Z19" s="87"/>
      <c r="AA19" s="87"/>
      <c r="AB19" s="99"/>
      <c r="AC19" s="100"/>
      <c r="AD19" s="87"/>
      <c r="AE19" s="101"/>
      <c r="AF19" s="86"/>
      <c r="AG19" s="101"/>
      <c r="AH19" s="102"/>
      <c r="AI19" s="101"/>
      <c r="AJ19" s="101"/>
      <c r="AK19" s="86"/>
    </row>
    <row r="20" s="60" customFormat="1" ht="13" spans="1:37">
      <c r="A20" s="74"/>
      <c r="B20" s="75"/>
      <c r="C20" s="71"/>
      <c r="D20" s="71"/>
      <c r="E20" s="75"/>
      <c r="F20" s="76"/>
      <c r="G20" s="76"/>
      <c r="H20" s="77"/>
      <c r="I20" s="86"/>
      <c r="J20" s="86"/>
      <c r="K20" s="76"/>
      <c r="L20" s="87"/>
      <c r="M20" s="88"/>
      <c r="N20" s="88"/>
      <c r="O20" s="87"/>
      <c r="P20" s="87"/>
      <c r="Q20" s="87"/>
      <c r="R20" s="94"/>
      <c r="S20" s="87"/>
      <c r="T20" s="86"/>
      <c r="U20" s="87"/>
      <c r="V20" s="76"/>
      <c r="W20" s="61"/>
      <c r="X20" s="87"/>
      <c r="Y20" s="87"/>
      <c r="Z20" s="87"/>
      <c r="AA20" s="87"/>
      <c r="AB20" s="99"/>
      <c r="AC20" s="100"/>
      <c r="AD20" s="87"/>
      <c r="AE20" s="101"/>
      <c r="AF20" s="86"/>
      <c r="AG20" s="101"/>
      <c r="AH20" s="102"/>
      <c r="AI20" s="101"/>
      <c r="AJ20" s="101"/>
      <c r="AK20" s="86"/>
    </row>
    <row r="21" s="60" customFormat="1" ht="13" spans="1:37">
      <c r="A21" s="74"/>
      <c r="B21" s="75"/>
      <c r="C21" s="71"/>
      <c r="D21" s="71"/>
      <c r="E21" s="75"/>
      <c r="F21" s="76"/>
      <c r="G21" s="76"/>
      <c r="H21" s="77"/>
      <c r="I21" s="86"/>
      <c r="J21" s="86"/>
      <c r="K21" s="76"/>
      <c r="L21" s="87"/>
      <c r="M21" s="88"/>
      <c r="N21" s="88"/>
      <c r="O21" s="87"/>
      <c r="P21" s="87"/>
      <c r="Q21" s="87"/>
      <c r="R21" s="94"/>
      <c r="S21" s="87"/>
      <c r="T21" s="86"/>
      <c r="U21" s="87"/>
      <c r="V21" s="76"/>
      <c r="W21" s="61"/>
      <c r="X21" s="87"/>
      <c r="Y21" s="87"/>
      <c r="Z21" s="87"/>
      <c r="AA21" s="87"/>
      <c r="AB21" s="99"/>
      <c r="AC21" s="100"/>
      <c r="AD21" s="87"/>
      <c r="AE21" s="101"/>
      <c r="AF21" s="86"/>
      <c r="AG21" s="101"/>
      <c r="AH21" s="102"/>
      <c r="AI21" s="101"/>
      <c r="AJ21" s="101"/>
      <c r="AK21" s="86"/>
    </row>
    <row r="22" s="60" customFormat="1" ht="13" spans="1:37">
      <c r="A22" s="74"/>
      <c r="B22" s="75"/>
      <c r="C22" s="71"/>
      <c r="D22" s="71"/>
      <c r="E22" s="75"/>
      <c r="F22" s="76"/>
      <c r="G22" s="76"/>
      <c r="H22" s="77"/>
      <c r="I22" s="86"/>
      <c r="J22" s="86"/>
      <c r="K22" s="76"/>
      <c r="L22" s="87"/>
      <c r="M22" s="88"/>
      <c r="N22" s="88"/>
      <c r="O22" s="87"/>
      <c r="P22" s="87"/>
      <c r="Q22" s="87"/>
      <c r="R22" s="95"/>
      <c r="S22" s="87"/>
      <c r="T22" s="86"/>
      <c r="U22" s="87"/>
      <c r="V22" s="76"/>
      <c r="W22" s="61"/>
      <c r="X22" s="87"/>
      <c r="Y22" s="87"/>
      <c r="Z22" s="87"/>
      <c r="AA22" s="87"/>
      <c r="AB22" s="99"/>
      <c r="AC22" s="100"/>
      <c r="AD22" s="87"/>
      <c r="AE22" s="101"/>
      <c r="AF22" s="86"/>
      <c r="AG22" s="101"/>
      <c r="AH22" s="102"/>
      <c r="AI22" s="101"/>
      <c r="AJ22" s="101"/>
      <c r="AK22" s="86"/>
    </row>
    <row r="23" s="60" customFormat="1" ht="13" spans="1:37">
      <c r="A23" s="74"/>
      <c r="B23" s="75"/>
      <c r="C23" s="71"/>
      <c r="D23" s="71"/>
      <c r="E23" s="75"/>
      <c r="F23" s="76"/>
      <c r="G23" s="76"/>
      <c r="H23" s="77"/>
      <c r="I23" s="86"/>
      <c r="J23" s="86"/>
      <c r="K23" s="76"/>
      <c r="L23" s="87"/>
      <c r="M23" s="88"/>
      <c r="N23" s="88"/>
      <c r="O23" s="87"/>
      <c r="P23" s="87"/>
      <c r="Q23" s="87"/>
      <c r="R23" s="94"/>
      <c r="S23" s="87"/>
      <c r="T23" s="86"/>
      <c r="U23" s="87"/>
      <c r="V23" s="76"/>
      <c r="W23" s="61"/>
      <c r="X23" s="87"/>
      <c r="Y23" s="87"/>
      <c r="Z23" s="87"/>
      <c r="AA23" s="87"/>
      <c r="AB23" s="99"/>
      <c r="AC23" s="100"/>
      <c r="AD23" s="87"/>
      <c r="AE23" s="101"/>
      <c r="AF23" s="86"/>
      <c r="AG23" s="101"/>
      <c r="AH23" s="102"/>
      <c r="AI23" s="101"/>
      <c r="AJ23" s="101"/>
      <c r="AK23" s="86"/>
    </row>
    <row r="24" s="60" customFormat="1" spans="1:37">
      <c r="A24" s="61"/>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row>
    <row r="25" s="60" customFormat="1" spans="1:37">
      <c r="A25" s="61"/>
      <c r="B25" s="61"/>
      <c r="C25" s="61"/>
      <c r="D25" s="61"/>
      <c r="E25" s="61" t="s">
        <v>558</v>
      </c>
      <c r="F25" s="78">
        <f>SUM(F7:F24)</f>
        <v>13.549</v>
      </c>
      <c r="G25" s="61" t="s">
        <v>559</v>
      </c>
      <c r="H25" s="79" t="e">
        <f>F25/H26</f>
        <v>#DIV/0!</v>
      </c>
      <c r="I25" s="61"/>
      <c r="J25" s="89"/>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row>
    <row r="26" s="60" customFormat="1" spans="1:37">
      <c r="A26" s="61"/>
      <c r="B26" s="61"/>
      <c r="C26" s="61"/>
      <c r="D26" s="61"/>
      <c r="E26" s="61" t="s">
        <v>560</v>
      </c>
      <c r="F26" s="78">
        <v>0</v>
      </c>
      <c r="G26" s="61" t="s">
        <v>561</v>
      </c>
      <c r="H26" s="61">
        <f>MAX(E7:E23)-MIN(E7:E23)</f>
        <v>0</v>
      </c>
      <c r="I26" s="61"/>
      <c r="J26" s="89"/>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row>
    <row r="27" s="60" customFormat="1" spans="1:37">
      <c r="A27" s="61"/>
      <c r="B27" s="61"/>
      <c r="C27" s="61"/>
      <c r="D27" s="61"/>
      <c r="E27" s="61"/>
      <c r="F27" s="61"/>
      <c r="G27" s="61"/>
      <c r="H27" s="61"/>
      <c r="I27" s="61"/>
      <c r="J27" s="89"/>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row>
    <row r="28" s="60" customFormat="1" spans="1:37">
      <c r="A28" s="61"/>
      <c r="B28" s="61"/>
      <c r="C28" s="61"/>
      <c r="D28" s="61"/>
      <c r="E28" s="61"/>
      <c r="F28" s="61"/>
      <c r="G28" s="61"/>
      <c r="H28" s="61"/>
      <c r="I28" s="61"/>
      <c r="J28" s="89"/>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row>
    <row r="29" s="60" customFormat="1" ht="13" spans="1:37">
      <c r="A29" s="80" t="s">
        <v>4</v>
      </c>
      <c r="B29" s="80"/>
      <c r="C29" s="81"/>
      <c r="D29" s="81"/>
      <c r="E29" s="81"/>
      <c r="F29" s="81"/>
      <c r="G29" s="81"/>
      <c r="H29" s="81"/>
      <c r="I29" s="81"/>
      <c r="J29" s="89"/>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row>
    <row r="30" s="60" customFormat="1" ht="13.75" spans="1:37">
      <c r="A30" s="82" t="s">
        <v>20</v>
      </c>
      <c r="B30" s="82" t="s">
        <v>5</v>
      </c>
      <c r="C30" s="82" t="s">
        <v>22</v>
      </c>
      <c r="D30" s="82"/>
      <c r="E30" s="82" t="s">
        <v>23</v>
      </c>
      <c r="F30" s="82" t="s">
        <v>24</v>
      </c>
      <c r="G30" s="82" t="s">
        <v>25</v>
      </c>
      <c r="H30" s="82" t="s">
        <v>26</v>
      </c>
      <c r="I30" s="82" t="s">
        <v>27</v>
      </c>
      <c r="J30" s="89"/>
      <c r="K30" s="61"/>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c r="AK30" s="61"/>
    </row>
    <row r="31" s="60" customFormat="1" spans="1:37">
      <c r="A31" s="81" t="s">
        <v>562</v>
      </c>
      <c r="B31" s="81" t="str">
        <f t="shared" ref="B31:B34" si="1">A7</f>
        <v>ENCAN_BRUCE</v>
      </c>
      <c r="C31" s="81" t="str">
        <f t="shared" ref="C31:C34" si="2">"Nuclear Power Plant: "&amp;Z15</f>
        <v>Nuclear Power Plant:</v>
      </c>
      <c r="D31" s="81"/>
      <c r="E31" s="81" t="s">
        <v>117</v>
      </c>
      <c r="F31" s="81" t="s">
        <v>118</v>
      </c>
      <c r="G31" s="81" t="s">
        <v>563</v>
      </c>
      <c r="H31" s="81"/>
      <c r="I31" s="81"/>
      <c r="J31" s="89"/>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row>
    <row r="32" s="60" customFormat="1" spans="1:37">
      <c r="A32" s="81"/>
      <c r="B32" s="81" t="str">
        <f t="shared" si="1"/>
        <v>ENCAN_Pickering</v>
      </c>
      <c r="C32" s="81" t="str">
        <f t="shared" si="2"/>
        <v>Nuclear Power Plant:</v>
      </c>
      <c r="D32" s="81"/>
      <c r="E32" s="81" t="s">
        <v>117</v>
      </c>
      <c r="F32" s="81" t="s">
        <v>118</v>
      </c>
      <c r="G32" s="81" t="s">
        <v>563</v>
      </c>
      <c r="H32" s="81"/>
      <c r="I32" s="81"/>
      <c r="J32" s="89"/>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row>
    <row r="33" s="60" customFormat="1" spans="1:37">
      <c r="A33" s="81"/>
      <c r="B33" s="81" t="str">
        <f t="shared" si="1"/>
        <v>ENCAN_Clarington</v>
      </c>
      <c r="C33" s="81" t="str">
        <f t="shared" si="2"/>
        <v>Nuclear Power Plant:</v>
      </c>
      <c r="D33" s="81"/>
      <c r="E33" s="81" t="s">
        <v>117</v>
      </c>
      <c r="F33" s="81" t="s">
        <v>118</v>
      </c>
      <c r="G33" s="81" t="s">
        <v>563</v>
      </c>
      <c r="H33" s="81"/>
      <c r="I33" s="81"/>
      <c r="J33" s="89"/>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row>
    <row r="34" s="60" customFormat="1" spans="1:37">
      <c r="A34" s="81"/>
      <c r="B34" s="81" t="str">
        <f t="shared" si="1"/>
        <v>ENCAN_PLNGS</v>
      </c>
      <c r="C34" s="81" t="str">
        <f t="shared" si="2"/>
        <v>Nuclear Power Plant:</v>
      </c>
      <c r="D34" s="81"/>
      <c r="E34" s="81" t="s">
        <v>117</v>
      </c>
      <c r="F34" s="81" t="s">
        <v>118</v>
      </c>
      <c r="G34" s="81" t="s">
        <v>563</v>
      </c>
      <c r="H34" s="81"/>
      <c r="I34" s="81"/>
      <c r="J34" s="89"/>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row>
    <row r="35" s="60" customFormat="1" spans="1:37">
      <c r="A35" s="81"/>
      <c r="B35" s="81"/>
      <c r="C35" s="81"/>
      <c r="D35" s="81"/>
      <c r="E35" s="81"/>
      <c r="F35" s="81"/>
      <c r="G35" s="81"/>
      <c r="H35" s="81"/>
      <c r="I35" s="81"/>
      <c r="J35" s="89"/>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row>
    <row r="36" s="60" customFormat="1" spans="1:37">
      <c r="A36" s="81"/>
      <c r="B36" s="81"/>
      <c r="C36" s="81"/>
      <c r="D36" s="81"/>
      <c r="E36" s="81"/>
      <c r="F36" s="81"/>
      <c r="G36" s="81"/>
      <c r="H36" s="81"/>
      <c r="I36" s="81"/>
      <c r="J36" s="89"/>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row>
    <row r="37" s="60" customFormat="1" spans="1:37">
      <c r="A37" s="81"/>
      <c r="B37" s="81"/>
      <c r="C37" s="81"/>
      <c r="D37" s="81"/>
      <c r="E37" s="81"/>
      <c r="F37" s="81"/>
      <c r="G37" s="81"/>
      <c r="H37" s="81"/>
      <c r="I37" s="81"/>
      <c r="J37" s="89"/>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row>
    <row r="38" s="60" customFormat="1" spans="1:37">
      <c r="A38" s="81"/>
      <c r="B38" s="81"/>
      <c r="C38" s="81"/>
      <c r="D38" s="81"/>
      <c r="E38" s="81"/>
      <c r="F38" s="81"/>
      <c r="G38" s="81"/>
      <c r="H38" s="81"/>
      <c r="I38" s="81"/>
      <c r="J38" s="89"/>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row>
    <row r="39" s="60" customFormat="1" spans="1:37">
      <c r="A39" s="81"/>
      <c r="B39" s="81"/>
      <c r="C39" s="81"/>
      <c r="D39" s="81"/>
      <c r="E39" s="81"/>
      <c r="F39" s="81"/>
      <c r="G39" s="81"/>
      <c r="H39" s="81"/>
      <c r="I39" s="81"/>
      <c r="J39" s="89"/>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row>
    <row r="40" s="60" customFormat="1" spans="1:37">
      <c r="A40" s="81"/>
      <c r="B40" s="81"/>
      <c r="C40" s="81"/>
      <c r="D40" s="81"/>
      <c r="E40" s="81"/>
      <c r="F40" s="81"/>
      <c r="G40" s="81"/>
      <c r="H40" s="81"/>
      <c r="I40" s="81"/>
      <c r="J40" s="89"/>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row>
    <row r="41" s="60" customFormat="1" spans="1:37">
      <c r="A41" s="81"/>
      <c r="B41" s="81"/>
      <c r="C41" s="81"/>
      <c r="D41" s="81"/>
      <c r="E41" s="81"/>
      <c r="F41" s="81"/>
      <c r="G41" s="81"/>
      <c r="H41" s="81"/>
      <c r="I41" s="81"/>
      <c r="J41" s="89"/>
      <c r="K41" s="61"/>
      <c r="L41" s="61"/>
      <c r="M41" s="61"/>
      <c r="N41" s="61"/>
      <c r="O41" s="61"/>
      <c r="P41" s="61"/>
      <c r="Q41" s="61"/>
      <c r="R41" s="61"/>
      <c r="S41" s="61"/>
      <c r="T41" s="61"/>
      <c r="U41" s="61"/>
      <c r="V41" s="61"/>
      <c r="W41" s="61"/>
      <c r="X41" s="61"/>
      <c r="Y41" s="61"/>
      <c r="Z41" s="61"/>
      <c r="AA41" s="61"/>
      <c r="AB41" s="61"/>
      <c r="AC41" s="61"/>
      <c r="AD41" s="61"/>
      <c r="AE41" s="61"/>
      <c r="AF41" s="61"/>
      <c r="AG41" s="61"/>
      <c r="AH41" s="61"/>
      <c r="AI41" s="61"/>
      <c r="AJ41" s="61"/>
      <c r="AK41" s="61"/>
    </row>
    <row r="42" s="60" customFormat="1" ht="17.5" spans="1:37">
      <c r="A42" s="81"/>
      <c r="B42" s="81"/>
      <c r="C42" s="81"/>
      <c r="D42" s="81"/>
      <c r="E42" s="81"/>
      <c r="F42" s="81"/>
      <c r="G42" s="81"/>
      <c r="H42" s="81"/>
      <c r="I42" s="81"/>
      <c r="J42" s="89"/>
      <c r="K42" s="61"/>
      <c r="L42" s="61"/>
      <c r="M42" s="61"/>
      <c r="N42" s="90" t="s">
        <v>564</v>
      </c>
      <c r="O42" s="61"/>
      <c r="P42" s="61"/>
      <c r="Q42" s="61"/>
      <c r="R42" s="61"/>
      <c r="S42" s="61"/>
      <c r="T42" s="61"/>
      <c r="U42" s="61"/>
      <c r="V42" s="61"/>
      <c r="W42" s="61"/>
      <c r="X42" s="61"/>
      <c r="Y42" s="61"/>
      <c r="Z42" s="61"/>
      <c r="AA42" s="61"/>
      <c r="AB42" s="61"/>
      <c r="AC42" s="61"/>
      <c r="AD42" s="61"/>
      <c r="AE42" s="61"/>
      <c r="AF42" s="61"/>
      <c r="AG42" s="61"/>
      <c r="AH42" s="61"/>
      <c r="AI42" s="61"/>
      <c r="AJ42" s="61"/>
      <c r="AK42" s="61"/>
    </row>
    <row r="43" s="60" customFormat="1" ht="20" spans="1:37">
      <c r="A43" s="81"/>
      <c r="B43" s="81"/>
      <c r="C43" s="81"/>
      <c r="D43" s="81"/>
      <c r="E43" s="81"/>
      <c r="F43" s="81"/>
      <c r="G43" s="81"/>
      <c r="H43" s="81"/>
      <c r="I43" s="81"/>
      <c r="J43" s="89"/>
      <c r="K43" s="61"/>
      <c r="L43" s="61"/>
      <c r="M43" s="61"/>
      <c r="N43" s="91" t="s">
        <v>565</v>
      </c>
      <c r="O43" s="61"/>
      <c r="P43" s="61"/>
      <c r="Q43" s="61"/>
      <c r="R43" s="61"/>
      <c r="S43" s="61"/>
      <c r="T43" s="61"/>
      <c r="U43" s="61"/>
      <c r="V43" s="61"/>
      <c r="W43" s="61"/>
      <c r="X43" s="61"/>
      <c r="Y43" s="61"/>
      <c r="Z43" s="61"/>
      <c r="AA43" s="61"/>
      <c r="AB43" s="61"/>
      <c r="AC43" s="61"/>
      <c r="AD43" s="61"/>
      <c r="AE43" s="61"/>
      <c r="AF43" s="61"/>
      <c r="AG43" s="61"/>
      <c r="AH43" s="61"/>
      <c r="AI43" s="61"/>
      <c r="AJ43" s="61"/>
      <c r="AK43" s="61"/>
    </row>
    <row r="44" s="60" customFormat="1" spans="1:37">
      <c r="A44" s="81"/>
      <c r="B44" s="81"/>
      <c r="C44" s="81"/>
      <c r="D44" s="81"/>
      <c r="E44" s="81"/>
      <c r="F44" s="81"/>
      <c r="G44" s="81"/>
      <c r="H44" s="81"/>
      <c r="I44" s="81"/>
      <c r="J44" s="89"/>
      <c r="K44" s="61"/>
      <c r="L44" s="61"/>
      <c r="M44" s="61"/>
      <c r="N44" s="61"/>
      <c r="O44" s="61"/>
      <c r="P44" s="61"/>
      <c r="Q44" s="61"/>
      <c r="R44" s="61"/>
      <c r="S44" s="61"/>
      <c r="T44" s="61"/>
      <c r="U44" s="61"/>
      <c r="V44" s="61"/>
      <c r="W44" s="61"/>
      <c r="X44" s="61"/>
      <c r="Y44" s="61"/>
      <c r="Z44" s="61"/>
      <c r="AA44" s="61"/>
      <c r="AB44" s="61"/>
      <c r="AC44" s="61"/>
      <c r="AD44" s="61"/>
      <c r="AE44" s="61"/>
      <c r="AF44" s="61"/>
      <c r="AG44" s="61"/>
      <c r="AH44" s="61"/>
      <c r="AI44" s="61"/>
      <c r="AJ44" s="61"/>
      <c r="AK44" s="61"/>
    </row>
    <row r="45" s="60" customFormat="1" spans="1:37">
      <c r="A45" s="81"/>
      <c r="B45" s="81"/>
      <c r="C45" s="81"/>
      <c r="D45" s="81"/>
      <c r="E45" s="81"/>
      <c r="F45" s="81"/>
      <c r="G45" s="81"/>
      <c r="H45" s="81"/>
      <c r="I45" s="81"/>
      <c r="J45" s="89"/>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c r="AK45" s="61"/>
    </row>
    <row r="46" s="60" customFormat="1" spans="1:37">
      <c r="A46" s="81"/>
      <c r="B46" s="81"/>
      <c r="C46" s="81"/>
      <c r="D46" s="81"/>
      <c r="E46" s="81"/>
      <c r="F46" s="81"/>
      <c r="G46" s="81"/>
      <c r="H46" s="81"/>
      <c r="I46" s="81"/>
      <c r="J46" s="89"/>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row>
    <row r="47" s="60" customFormat="1" spans="1:37">
      <c r="A47" s="81"/>
      <c r="B47" s="81"/>
      <c r="C47" s="81"/>
      <c r="D47" s="81"/>
      <c r="E47" s="81"/>
      <c r="F47" s="81"/>
      <c r="G47" s="81"/>
      <c r="H47" s="81"/>
      <c r="I47" s="81"/>
      <c r="J47" s="89"/>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row>
    <row r="48" s="60" customFormat="1" spans="1:37">
      <c r="A48" s="61"/>
      <c r="B48" s="61"/>
      <c r="C48" s="61"/>
      <c r="D48" s="61"/>
      <c r="E48" s="61"/>
      <c r="F48" s="61"/>
      <c r="G48" s="61"/>
      <c r="H48" s="61"/>
      <c r="I48" s="61"/>
      <c r="J48" s="89"/>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row>
    <row r="49" s="60" customFormat="1" spans="1:37">
      <c r="A49" s="61"/>
      <c r="B49" s="61"/>
      <c r="C49" s="61"/>
      <c r="D49" s="61"/>
      <c r="E49" s="61"/>
      <c r="F49" s="61"/>
      <c r="G49" s="61"/>
      <c r="H49" s="61"/>
      <c r="I49" s="61"/>
      <c r="J49" s="89"/>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row>
    <row r="50" s="60" customFormat="1" spans="1:37">
      <c r="A50" s="61"/>
      <c r="B50" s="61"/>
      <c r="C50" s="61"/>
      <c r="D50" s="61"/>
      <c r="E50" s="61"/>
      <c r="F50" s="61"/>
      <c r="G50" s="61"/>
      <c r="H50" s="61"/>
      <c r="I50" s="61"/>
      <c r="J50" s="89"/>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row>
    <row r="51" s="60" customFormat="1" spans="1:37">
      <c r="A51" s="61"/>
      <c r="B51" s="61"/>
      <c r="C51" s="61"/>
      <c r="D51" s="61"/>
      <c r="E51" s="61"/>
      <c r="F51" s="61"/>
      <c r="G51" s="61"/>
      <c r="H51" s="61"/>
      <c r="I51" s="61"/>
      <c r="J51" s="89"/>
      <c r="K51" s="61"/>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row>
    <row r="52" s="60" customFormat="1" spans="1:37">
      <c r="A52" s="61"/>
      <c r="B52" s="61"/>
      <c r="C52" s="61"/>
      <c r="D52" s="61"/>
      <c r="E52" s="61"/>
      <c r="F52" s="61"/>
      <c r="G52" s="61"/>
      <c r="H52" s="61"/>
      <c r="I52" s="61"/>
      <c r="J52" s="89"/>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row>
    <row r="53" s="60" customFormat="1" spans="1:37">
      <c r="A53" s="61"/>
      <c r="B53" s="61"/>
      <c r="C53" s="61"/>
      <c r="D53" s="61"/>
      <c r="E53" s="61"/>
      <c r="F53" s="61"/>
      <c r="G53" s="61"/>
      <c r="H53" s="61"/>
      <c r="I53" s="61"/>
      <c r="J53" s="89"/>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row>
    <row r="54" s="60" customFormat="1" spans="1:37">
      <c r="A54" s="61"/>
      <c r="B54" s="61"/>
      <c r="C54" s="61"/>
      <c r="D54" s="61"/>
      <c r="E54" s="61"/>
      <c r="F54" s="61"/>
      <c r="G54" s="61"/>
      <c r="H54" s="61"/>
      <c r="I54" s="61"/>
      <c r="J54" s="89"/>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row>
    <row r="55" s="60" customFormat="1" spans="1:37">
      <c r="A55" s="61"/>
      <c r="B55" s="61"/>
      <c r="C55" s="61"/>
      <c r="D55" s="61"/>
      <c r="E55" s="61"/>
      <c r="F55" s="61"/>
      <c r="G55" s="61"/>
      <c r="H55" s="61"/>
      <c r="I55" s="61"/>
      <c r="J55" s="89"/>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row>
    <row r="56" s="60" customFormat="1" spans="1:37">
      <c r="A56" s="61"/>
      <c r="B56" s="61"/>
      <c r="C56" s="61"/>
      <c r="D56" s="61"/>
      <c r="E56" s="61"/>
      <c r="F56" s="61"/>
      <c r="G56" s="61"/>
      <c r="H56" s="61"/>
      <c r="I56" s="61"/>
      <c r="J56" s="89"/>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row>
    <row r="57" s="60" customFormat="1" spans="1:37">
      <c r="A57" s="61"/>
      <c r="B57" s="61"/>
      <c r="C57" s="61"/>
      <c r="D57" s="61"/>
      <c r="E57" s="61"/>
      <c r="F57" s="61"/>
      <c r="G57" s="61"/>
      <c r="H57" s="61"/>
      <c r="I57" s="61"/>
      <c r="J57" s="89"/>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row>
    <row r="58" s="60" customFormat="1" spans="1:37">
      <c r="A58" s="61"/>
      <c r="B58" s="61"/>
      <c r="C58" s="61"/>
      <c r="D58" s="61"/>
      <c r="E58" s="61"/>
      <c r="F58" s="61"/>
      <c r="G58" s="61"/>
      <c r="H58" s="61"/>
      <c r="I58" s="61"/>
      <c r="J58" s="89"/>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row>
    <row r="59" s="60" customFormat="1" spans="1:37">
      <c r="A59" s="61"/>
      <c r="B59" s="61"/>
      <c r="C59" s="61"/>
      <c r="D59" s="61"/>
      <c r="E59" s="61"/>
      <c r="F59" s="61"/>
      <c r="G59" s="61"/>
      <c r="H59" s="61"/>
      <c r="I59" s="61"/>
      <c r="J59" s="89"/>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row>
    <row r="60" s="60" customFormat="1" spans="1:37">
      <c r="A60" s="61"/>
      <c r="B60" s="61"/>
      <c r="C60" s="61"/>
      <c r="D60" s="61"/>
      <c r="E60" s="61"/>
      <c r="F60" s="61"/>
      <c r="G60" s="61"/>
      <c r="H60" s="61"/>
      <c r="I60" s="61"/>
      <c r="J60" s="89"/>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row>
    <row r="61" s="60" customFormat="1" spans="1:37">
      <c r="A61" s="61"/>
      <c r="B61" s="61"/>
      <c r="C61" s="61"/>
      <c r="D61" s="61"/>
      <c r="E61" s="61"/>
      <c r="F61" s="61"/>
      <c r="G61" s="61"/>
      <c r="H61" s="61"/>
      <c r="I61" s="61"/>
      <c r="J61" s="89"/>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row>
    <row r="62" s="60" customFormat="1" spans="1:37">
      <c r="A62" s="61"/>
      <c r="B62" s="61"/>
      <c r="C62" s="61"/>
      <c r="D62" s="61"/>
      <c r="E62" s="61"/>
      <c r="F62" s="61"/>
      <c r="G62" s="61"/>
      <c r="H62" s="61"/>
      <c r="I62" s="61"/>
      <c r="J62" s="89"/>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row>
    <row r="63" s="60" customFormat="1" spans="1:37">
      <c r="A63" s="61"/>
      <c r="B63" s="61"/>
      <c r="C63" s="61"/>
      <c r="D63" s="61"/>
      <c r="E63" s="61"/>
      <c r="F63" s="61"/>
      <c r="G63" s="61"/>
      <c r="H63" s="61"/>
      <c r="I63" s="61"/>
      <c r="J63" s="89"/>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row>
    <row r="64" s="60" customFormat="1" spans="1:37">
      <c r="A64" s="61"/>
      <c r="B64" s="61"/>
      <c r="C64" s="61"/>
      <c r="D64" s="61"/>
      <c r="E64" s="61"/>
      <c r="F64" s="61"/>
      <c r="G64" s="61"/>
      <c r="H64" s="61"/>
      <c r="I64" s="61"/>
      <c r="J64" s="89"/>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row>
    <row r="65" s="60" customFormat="1" spans="1:37">
      <c r="A65" s="61"/>
      <c r="B65" s="61"/>
      <c r="C65" s="61"/>
      <c r="D65" s="61"/>
      <c r="E65" s="61"/>
      <c r="F65" s="61"/>
      <c r="G65" s="61"/>
      <c r="H65" s="61"/>
      <c r="I65" s="61"/>
      <c r="J65" s="89"/>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row>
    <row r="66" s="60" customFormat="1" spans="1:37">
      <c r="A66" s="61"/>
      <c r="B66" s="61"/>
      <c r="C66" s="61"/>
      <c r="D66" s="61"/>
      <c r="E66" s="61"/>
      <c r="F66" s="61"/>
      <c r="G66" s="61"/>
      <c r="H66" s="61"/>
      <c r="I66" s="61"/>
      <c r="J66" s="89"/>
      <c r="K66" s="61"/>
      <c r="L66" s="61"/>
      <c r="M66" s="61"/>
      <c r="N66" s="61"/>
      <c r="O66" s="61"/>
      <c r="P66" s="61"/>
      <c r="Q66" s="61"/>
      <c r="R66" s="61"/>
      <c r="S66" s="61"/>
      <c r="T66" s="61"/>
      <c r="U66" s="61"/>
      <c r="V66" s="61"/>
      <c r="W66" s="61"/>
      <c r="X66" s="61"/>
      <c r="Y66" s="61"/>
      <c r="Z66" s="61"/>
      <c r="AA66" s="61"/>
      <c r="AB66" s="61"/>
      <c r="AC66" s="61"/>
      <c r="AD66" s="61"/>
      <c r="AE66" s="61"/>
      <c r="AF66" s="61"/>
      <c r="AG66" s="61"/>
      <c r="AH66" s="61"/>
      <c r="AI66" s="61"/>
      <c r="AJ66" s="61"/>
      <c r="AK66" s="61"/>
    </row>
    <row r="67" s="60" customFormat="1" spans="1:37">
      <c r="A67" s="61"/>
      <c r="B67" s="61"/>
      <c r="C67" s="61"/>
      <c r="D67" s="61"/>
      <c r="E67" s="61"/>
      <c r="F67" s="61"/>
      <c r="G67" s="61"/>
      <c r="H67" s="61"/>
      <c r="I67" s="61"/>
      <c r="J67" s="89"/>
      <c r="K67" s="61"/>
      <c r="L67" s="61"/>
      <c r="M67" s="61"/>
      <c r="N67" s="61"/>
      <c r="O67" s="61"/>
      <c r="P67" s="61"/>
      <c r="Q67" s="61"/>
      <c r="R67" s="61"/>
      <c r="S67" s="61"/>
      <c r="T67" s="61"/>
      <c r="U67" s="61"/>
      <c r="V67" s="61"/>
      <c r="W67" s="61"/>
      <c r="X67" s="61"/>
      <c r="Y67" s="61"/>
      <c r="Z67" s="61"/>
      <c r="AA67" s="61"/>
      <c r="AB67" s="61"/>
      <c r="AC67" s="61"/>
      <c r="AD67" s="61"/>
      <c r="AE67" s="61"/>
      <c r="AF67" s="61"/>
      <c r="AG67" s="61"/>
      <c r="AH67" s="61"/>
      <c r="AI67" s="61"/>
      <c r="AJ67" s="61"/>
      <c r="AK67" s="61"/>
    </row>
    <row r="68" s="60" customFormat="1" spans="1:37">
      <c r="A68" s="61"/>
      <c r="B68" s="61"/>
      <c r="C68" s="61"/>
      <c r="D68" s="61"/>
      <c r="E68" s="61"/>
      <c r="F68" s="61"/>
      <c r="G68" s="61"/>
      <c r="H68" s="61"/>
      <c r="I68" s="61"/>
      <c r="J68" s="89"/>
      <c r="K68" s="61"/>
      <c r="L68" s="61"/>
      <c r="M68" s="61"/>
      <c r="N68" s="61"/>
      <c r="O68" s="61"/>
      <c r="P68" s="61"/>
      <c r="Q68" s="61"/>
      <c r="R68" s="61"/>
      <c r="S68" s="61"/>
      <c r="T68" s="61"/>
      <c r="U68" s="61"/>
      <c r="V68" s="61"/>
      <c r="W68" s="61"/>
      <c r="X68" s="61"/>
      <c r="Y68" s="61"/>
      <c r="Z68" s="61"/>
      <c r="AA68" s="61"/>
      <c r="AB68" s="61"/>
      <c r="AC68" s="61"/>
      <c r="AD68" s="61"/>
      <c r="AE68" s="61"/>
      <c r="AF68" s="61"/>
      <c r="AG68" s="61"/>
      <c r="AH68" s="61"/>
      <c r="AI68" s="61"/>
      <c r="AJ68" s="61"/>
      <c r="AK68" s="61"/>
    </row>
    <row r="69" s="60" customFormat="1" spans="1:37">
      <c r="A69" s="61"/>
      <c r="B69" s="61"/>
      <c r="C69" s="61"/>
      <c r="D69" s="61"/>
      <c r="E69" s="61"/>
      <c r="F69" s="61"/>
      <c r="G69" s="61"/>
      <c r="H69" s="61"/>
      <c r="I69" s="61"/>
      <c r="J69" s="89"/>
      <c r="K69" s="61"/>
      <c r="L69" s="61"/>
      <c r="M69" s="61"/>
      <c r="N69" s="61"/>
      <c r="O69" s="61"/>
      <c r="P69" s="61"/>
      <c r="Q69" s="61"/>
      <c r="R69" s="61"/>
      <c r="S69" s="61"/>
      <c r="T69" s="61"/>
      <c r="U69" s="61"/>
      <c r="V69" s="61"/>
      <c r="W69" s="61"/>
      <c r="X69" s="61"/>
      <c r="Y69" s="61"/>
      <c r="Z69" s="61"/>
      <c r="AA69" s="61"/>
      <c r="AB69" s="61"/>
      <c r="AC69" s="61"/>
      <c r="AD69" s="61"/>
      <c r="AE69" s="61"/>
      <c r="AF69" s="61"/>
      <c r="AG69" s="61"/>
      <c r="AH69" s="61"/>
      <c r="AI69" s="61"/>
      <c r="AJ69" s="61"/>
      <c r="AK69" s="61"/>
    </row>
    <row r="70" s="60" customFormat="1" spans="1:37">
      <c r="A70" s="61"/>
      <c r="B70" s="61"/>
      <c r="C70" s="61"/>
      <c r="D70" s="61"/>
      <c r="E70" s="61"/>
      <c r="F70" s="61"/>
      <c r="G70" s="61"/>
      <c r="H70" s="61"/>
      <c r="I70" s="61"/>
      <c r="J70" s="89"/>
      <c r="K70" s="61"/>
      <c r="L70" s="61"/>
      <c r="M70" s="61"/>
      <c r="N70" s="61"/>
      <c r="O70" s="61"/>
      <c r="P70" s="61"/>
      <c r="Q70" s="61"/>
      <c r="R70" s="61"/>
      <c r="S70" s="61"/>
      <c r="T70" s="61"/>
      <c r="U70" s="61"/>
      <c r="V70" s="61"/>
      <c r="W70" s="61"/>
      <c r="X70" s="61"/>
      <c r="Y70" s="61"/>
      <c r="Z70" s="61"/>
      <c r="AA70" s="61"/>
      <c r="AB70" s="61"/>
      <c r="AC70" s="61"/>
      <c r="AD70" s="61"/>
      <c r="AE70" s="61"/>
      <c r="AF70" s="61"/>
      <c r="AG70" s="61"/>
      <c r="AH70" s="61"/>
      <c r="AI70" s="61"/>
      <c r="AJ70" s="61"/>
      <c r="AK70" s="61"/>
    </row>
    <row r="71" s="60" customFormat="1" spans="1:37">
      <c r="A71" s="61"/>
      <c r="B71" s="61"/>
      <c r="C71" s="61"/>
      <c r="D71" s="61"/>
      <c r="E71" s="61"/>
      <c r="F71" s="61"/>
      <c r="G71" s="61"/>
      <c r="H71" s="61"/>
      <c r="I71" s="61"/>
      <c r="J71" s="89"/>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row>
    <row r="72" s="60" customFormat="1" spans="1:37">
      <c r="A72" s="61"/>
      <c r="B72" s="61"/>
      <c r="C72" s="61"/>
      <c r="D72" s="61"/>
      <c r="E72" s="61"/>
      <c r="F72" s="61"/>
      <c r="G72" s="61"/>
      <c r="H72" s="61"/>
      <c r="I72" s="61"/>
      <c r="J72" s="89"/>
      <c r="K72" s="61"/>
      <c r="L72" s="61"/>
      <c r="M72" s="61"/>
      <c r="N72" s="61"/>
      <c r="O72" s="61"/>
      <c r="P72" s="61"/>
      <c r="Q72" s="61"/>
      <c r="R72" s="61"/>
      <c r="S72" s="61"/>
      <c r="T72" s="61"/>
      <c r="U72" s="61"/>
      <c r="V72" s="61"/>
      <c r="W72" s="61"/>
      <c r="X72" s="61"/>
      <c r="Y72" s="61"/>
      <c r="Z72" s="61"/>
      <c r="AA72" s="61"/>
      <c r="AB72" s="61"/>
      <c r="AC72" s="61"/>
      <c r="AD72" s="61"/>
      <c r="AE72" s="61"/>
      <c r="AF72" s="61"/>
      <c r="AG72" s="61"/>
      <c r="AH72" s="61"/>
      <c r="AI72" s="61"/>
      <c r="AJ72" s="61"/>
      <c r="AK72" s="61"/>
    </row>
    <row r="73" s="60" customFormat="1" spans="1:37">
      <c r="A73" s="61"/>
      <c r="B73" s="61"/>
      <c r="C73" s="61"/>
      <c r="D73" s="61"/>
      <c r="E73" s="61"/>
      <c r="F73" s="61"/>
      <c r="G73" s="61"/>
      <c r="H73" s="61"/>
      <c r="I73" s="61"/>
      <c r="J73" s="89"/>
      <c r="K73" s="61"/>
      <c r="L73" s="61"/>
      <c r="M73" s="61"/>
      <c r="N73" s="61"/>
      <c r="O73" s="61"/>
      <c r="P73" s="61"/>
      <c r="Q73" s="61"/>
      <c r="R73" s="61"/>
      <c r="S73" s="61"/>
      <c r="T73" s="61"/>
      <c r="U73" s="61"/>
      <c r="V73" s="61"/>
      <c r="W73" s="61"/>
      <c r="X73" s="61"/>
      <c r="Y73" s="61"/>
      <c r="Z73" s="61"/>
      <c r="AA73" s="61"/>
      <c r="AB73" s="61"/>
      <c r="AC73" s="61"/>
      <c r="AD73" s="61"/>
      <c r="AE73" s="61"/>
      <c r="AF73" s="61"/>
      <c r="AG73" s="61"/>
      <c r="AH73" s="61"/>
      <c r="AI73" s="61"/>
      <c r="AJ73" s="61"/>
      <c r="AK73" s="61"/>
    </row>
    <row r="74" s="60" customFormat="1" spans="1:37">
      <c r="A74" s="61"/>
      <c r="B74" s="61"/>
      <c r="C74" s="61"/>
      <c r="D74" s="61"/>
      <c r="E74" s="61"/>
      <c r="F74" s="61"/>
      <c r="G74" s="61"/>
      <c r="H74" s="61"/>
      <c r="I74" s="61"/>
      <c r="J74" s="89"/>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row>
    <row r="75" s="60" customFormat="1" spans="1:37">
      <c r="A75" s="61"/>
      <c r="B75" s="61"/>
      <c r="C75" s="61"/>
      <c r="D75" s="61"/>
      <c r="E75" s="61"/>
      <c r="F75" s="61"/>
      <c r="G75" s="61"/>
      <c r="H75" s="61"/>
      <c r="I75" s="61"/>
      <c r="J75" s="89"/>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row>
    <row r="76" s="60" customFormat="1" spans="1:37">
      <c r="A76" s="61"/>
      <c r="B76" s="61"/>
      <c r="C76" s="61"/>
      <c r="D76" s="61"/>
      <c r="E76" s="61"/>
      <c r="F76" s="61"/>
      <c r="G76" s="61"/>
      <c r="H76" s="61"/>
      <c r="I76" s="61"/>
      <c r="J76" s="89"/>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row>
    <row r="77" s="60" customFormat="1" spans="1:37">
      <c r="A77" s="61"/>
      <c r="B77" s="61"/>
      <c r="C77" s="61"/>
      <c r="D77" s="61"/>
      <c r="E77" s="61"/>
      <c r="F77" s="61"/>
      <c r="G77" s="61"/>
      <c r="H77" s="61"/>
      <c r="I77" s="61"/>
      <c r="J77" s="89"/>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row>
    <row r="78" s="60" customFormat="1" spans="1:37">
      <c r="A78" s="61"/>
      <c r="B78" s="61"/>
      <c r="C78" s="61"/>
      <c r="D78" s="61"/>
      <c r="E78" s="61"/>
      <c r="F78" s="61"/>
      <c r="G78" s="61"/>
      <c r="H78" s="61"/>
      <c r="I78" s="61"/>
      <c r="J78" s="89"/>
      <c r="K78" s="61"/>
      <c r="L78" s="61"/>
      <c r="M78" s="61"/>
      <c r="N78" s="61"/>
      <c r="O78" s="61"/>
      <c r="P78" s="61"/>
      <c r="Q78" s="61"/>
      <c r="R78" s="61"/>
      <c r="S78" s="61"/>
      <c r="T78" s="61"/>
      <c r="U78" s="61"/>
      <c r="V78" s="61"/>
      <c r="W78" s="61"/>
      <c r="X78" s="61"/>
      <c r="Y78" s="61"/>
      <c r="Z78" s="61"/>
      <c r="AA78" s="61"/>
      <c r="AB78" s="61"/>
      <c r="AC78" s="61"/>
      <c r="AD78" s="61"/>
      <c r="AE78" s="61"/>
      <c r="AF78" s="61"/>
      <c r="AG78" s="61"/>
      <c r="AH78" s="61"/>
      <c r="AI78" s="61"/>
      <c r="AJ78" s="61"/>
      <c r="AK78" s="61"/>
    </row>
    <row r="79" s="60" customFormat="1" spans="1:37">
      <c r="A79" s="61"/>
      <c r="B79" s="61"/>
      <c r="C79" s="61"/>
      <c r="D79" s="61"/>
      <c r="E79" s="61"/>
      <c r="F79" s="61"/>
      <c r="G79" s="61"/>
      <c r="H79" s="61"/>
      <c r="I79" s="61"/>
      <c r="J79" s="89"/>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row>
    <row r="80" s="60" customFormat="1" spans="1:37">
      <c r="A80" s="61"/>
      <c r="B80" s="61"/>
      <c r="C80" s="61"/>
      <c r="D80" s="61"/>
      <c r="E80" s="61"/>
      <c r="F80" s="61"/>
      <c r="G80" s="61"/>
      <c r="H80" s="61"/>
      <c r="I80" s="61"/>
      <c r="J80" s="89"/>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row>
    <row r="81" s="60" customFormat="1" spans="1:37">
      <c r="A81" s="61"/>
      <c r="B81" s="61"/>
      <c r="C81" s="61"/>
      <c r="D81" s="61"/>
      <c r="E81" s="61"/>
      <c r="F81" s="61"/>
      <c r="G81" s="61"/>
      <c r="H81" s="61"/>
      <c r="I81" s="61"/>
      <c r="J81" s="89"/>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row>
    <row r="82" s="60" customFormat="1" spans="1:37">
      <c r="A82" s="61"/>
      <c r="B82" s="61"/>
      <c r="C82" s="61"/>
      <c r="D82" s="61"/>
      <c r="E82" s="61"/>
      <c r="F82" s="61"/>
      <c r="G82" s="61"/>
      <c r="H82" s="61"/>
      <c r="I82" s="61"/>
      <c r="J82" s="89"/>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row>
    <row r="83" s="60" customFormat="1" spans="1:37">
      <c r="A83" s="61"/>
      <c r="B83" s="61"/>
      <c r="C83" s="61"/>
      <c r="D83" s="61"/>
      <c r="E83" s="61"/>
      <c r="F83" s="61"/>
      <c r="G83" s="61"/>
      <c r="H83" s="61"/>
      <c r="I83" s="61"/>
      <c r="J83" s="89"/>
      <c r="K83" s="61"/>
      <c r="L83" s="61"/>
      <c r="M83" s="61"/>
      <c r="N83" s="61"/>
      <c r="O83" s="61"/>
      <c r="P83" s="61"/>
      <c r="Q83" s="61"/>
      <c r="R83" s="61"/>
      <c r="S83" s="61"/>
      <c r="T83" s="61"/>
      <c r="U83" s="61"/>
      <c r="V83" s="61"/>
      <c r="W83" s="61"/>
      <c r="X83" s="61"/>
      <c r="Y83" s="61"/>
      <c r="Z83" s="61"/>
      <c r="AA83" s="61"/>
      <c r="AB83" s="61"/>
      <c r="AC83" s="61"/>
      <c r="AD83" s="61"/>
      <c r="AE83" s="61"/>
      <c r="AF83" s="61"/>
      <c r="AG83" s="61"/>
      <c r="AH83" s="61"/>
      <c r="AI83" s="61"/>
      <c r="AJ83" s="61"/>
      <c r="AK83" s="61"/>
    </row>
    <row r="84" s="60" customFormat="1" spans="1:37">
      <c r="A84" s="61"/>
      <c r="B84" s="61"/>
      <c r="C84" s="61"/>
      <c r="D84" s="61"/>
      <c r="E84" s="61"/>
      <c r="F84" s="61"/>
      <c r="G84" s="61"/>
      <c r="H84" s="61"/>
      <c r="I84" s="61"/>
      <c r="J84" s="89"/>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row>
    <row r="85" s="60" customFormat="1" spans="1:37">
      <c r="A85" s="61"/>
      <c r="B85" s="61"/>
      <c r="C85" s="61"/>
      <c r="D85" s="61"/>
      <c r="E85" s="61"/>
      <c r="F85" s="61"/>
      <c r="G85" s="61"/>
      <c r="H85" s="61"/>
      <c r="I85" s="61"/>
      <c r="J85" s="89"/>
      <c r="K85" s="61"/>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row>
    <row r="86" s="60" customFormat="1" spans="1:37">
      <c r="A86" s="61"/>
      <c r="B86" s="61"/>
      <c r="C86" s="61"/>
      <c r="D86" s="61"/>
      <c r="E86" s="61"/>
      <c r="F86" s="61"/>
      <c r="G86" s="61"/>
      <c r="H86" s="61"/>
      <c r="I86" s="61"/>
      <c r="J86" s="89"/>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row>
    <row r="87" s="60" customFormat="1" spans="1:37">
      <c r="A87" s="61"/>
      <c r="B87" s="61"/>
      <c r="C87" s="61"/>
      <c r="D87" s="61"/>
      <c r="E87" s="61"/>
      <c r="F87" s="61"/>
      <c r="G87" s="61"/>
      <c r="H87" s="61"/>
      <c r="I87" s="61"/>
      <c r="J87" s="89"/>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row>
    <row r="88" s="60" customFormat="1" spans="1:37">
      <c r="A88" s="61"/>
      <c r="B88" s="61"/>
      <c r="C88" s="61"/>
      <c r="D88" s="61"/>
      <c r="E88" s="61"/>
      <c r="F88" s="61"/>
      <c r="G88" s="61"/>
      <c r="H88" s="61"/>
      <c r="I88" s="61"/>
      <c r="J88" s="89"/>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row>
    <row r="89" s="60" customFormat="1" spans="1:37">
      <c r="A89" s="61"/>
      <c r="B89" s="61"/>
      <c r="C89" s="61"/>
      <c r="D89" s="61"/>
      <c r="E89" s="61"/>
      <c r="F89" s="61"/>
      <c r="G89" s="61"/>
      <c r="H89" s="61"/>
      <c r="I89" s="61"/>
      <c r="J89" s="89"/>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row>
    <row r="90" s="60" customFormat="1" spans="1:37">
      <c r="A90" s="61"/>
      <c r="B90" s="61"/>
      <c r="C90" s="61"/>
      <c r="D90" s="61"/>
      <c r="E90" s="61"/>
      <c r="F90" s="61"/>
      <c r="G90" s="61"/>
      <c r="H90" s="61"/>
      <c r="I90" s="61"/>
      <c r="J90" s="89"/>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row>
    <row r="91" s="60" customFormat="1" spans="1:37">
      <c r="A91" s="61"/>
      <c r="B91" s="61"/>
      <c r="C91" s="61"/>
      <c r="D91" s="61"/>
      <c r="E91" s="61"/>
      <c r="F91" s="61"/>
      <c r="G91" s="61"/>
      <c r="H91" s="61"/>
      <c r="I91" s="61"/>
      <c r="J91" s="89"/>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row>
    <row r="92" s="60" customFormat="1" spans="1:37">
      <c r="A92" s="61"/>
      <c r="B92" s="61"/>
      <c r="C92" s="61"/>
      <c r="D92" s="61"/>
      <c r="E92" s="61"/>
      <c r="F92" s="61"/>
      <c r="G92" s="61"/>
      <c r="H92" s="61"/>
      <c r="I92" s="61"/>
      <c r="J92" s="89"/>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row>
    <row r="93" s="60" customFormat="1" spans="1:37">
      <c r="A93" s="61"/>
      <c r="B93" s="61"/>
      <c r="C93" s="61"/>
      <c r="D93" s="61"/>
      <c r="E93" s="61"/>
      <c r="F93" s="61"/>
      <c r="G93" s="61"/>
      <c r="H93" s="61"/>
      <c r="I93" s="61"/>
      <c r="J93" s="89"/>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row>
    <row r="94" s="60" customFormat="1" spans="1:37">
      <c r="A94" s="61"/>
      <c r="B94" s="61"/>
      <c r="C94" s="61"/>
      <c r="D94" s="61"/>
      <c r="E94" s="61"/>
      <c r="F94" s="61"/>
      <c r="G94" s="61"/>
      <c r="H94" s="61"/>
      <c r="I94" s="61"/>
      <c r="J94" s="89"/>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row>
    <row r="95" s="60" customFormat="1" spans="1:37">
      <c r="A95" s="61"/>
      <c r="B95" s="61"/>
      <c r="C95" s="61"/>
      <c r="D95" s="61"/>
      <c r="E95" s="61"/>
      <c r="F95" s="61"/>
      <c r="G95" s="61"/>
      <c r="H95" s="61"/>
      <c r="I95" s="61"/>
      <c r="J95" s="89"/>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row>
    <row r="96" s="60" customFormat="1" spans="1:37">
      <c r="A96" s="61"/>
      <c r="B96" s="61"/>
      <c r="C96" s="61"/>
      <c r="D96" s="61"/>
      <c r="E96" s="61"/>
      <c r="F96" s="61"/>
      <c r="G96" s="61"/>
      <c r="H96" s="61"/>
      <c r="I96" s="61"/>
      <c r="J96" s="89"/>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row>
    <row r="97" s="60" customFormat="1" spans="1:37">
      <c r="A97" s="61"/>
      <c r="B97" s="61"/>
      <c r="C97" s="61"/>
      <c r="D97" s="61"/>
      <c r="E97" s="61"/>
      <c r="F97" s="61"/>
      <c r="G97" s="61"/>
      <c r="H97" s="61"/>
      <c r="I97" s="61"/>
      <c r="J97" s="89"/>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row>
    <row r="98" s="60" customFormat="1" spans="1:37">
      <c r="A98" s="61"/>
      <c r="B98" s="61"/>
      <c r="C98" s="61"/>
      <c r="D98" s="61"/>
      <c r="E98" s="61"/>
      <c r="F98" s="61"/>
      <c r="G98" s="61"/>
      <c r="H98" s="61"/>
      <c r="I98" s="61"/>
      <c r="J98" s="89"/>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row>
    <row r="99" s="60" customFormat="1" spans="1:37">
      <c r="A99" s="61"/>
      <c r="B99" s="61"/>
      <c r="C99" s="61"/>
      <c r="D99" s="61"/>
      <c r="E99" s="61"/>
      <c r="F99" s="61"/>
      <c r="G99" s="61"/>
      <c r="H99" s="61"/>
      <c r="I99" s="61"/>
      <c r="J99" s="89"/>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row>
    <row r="100" s="60" customFormat="1" spans="1:37">
      <c r="A100" s="61"/>
      <c r="B100" s="61"/>
      <c r="C100" s="61"/>
      <c r="D100" s="61"/>
      <c r="E100" s="61"/>
      <c r="F100" s="61"/>
      <c r="G100" s="61"/>
      <c r="H100" s="61"/>
      <c r="I100" s="61"/>
      <c r="J100" s="89"/>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row>
    <row r="101" s="60" customFormat="1" spans="1:37">
      <c r="A101" s="61"/>
      <c r="B101" s="61"/>
      <c r="C101" s="61"/>
      <c r="D101" s="61"/>
      <c r="E101" s="61"/>
      <c r="F101" s="61"/>
      <c r="G101" s="61"/>
      <c r="H101" s="61"/>
      <c r="I101" s="61"/>
      <c r="J101" s="89"/>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row>
    <row r="102" s="60" customFormat="1" spans="1:37">
      <c r="A102" s="61"/>
      <c r="B102" s="61"/>
      <c r="C102" s="61"/>
      <c r="D102" s="61"/>
      <c r="E102" s="61"/>
      <c r="F102" s="61"/>
      <c r="G102" s="61"/>
      <c r="H102" s="61"/>
      <c r="I102" s="61"/>
      <c r="J102" s="89"/>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row>
    <row r="103" s="60" customFormat="1" spans="1:37">
      <c r="A103" s="61"/>
      <c r="B103" s="61"/>
      <c r="C103" s="61"/>
      <c r="D103" s="61"/>
      <c r="E103" s="61"/>
      <c r="F103" s="61"/>
      <c r="G103" s="61"/>
      <c r="H103" s="61"/>
      <c r="I103" s="61"/>
      <c r="J103" s="89"/>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row>
    <row r="104" s="60" customFormat="1" spans="1:37">
      <c r="A104" s="61"/>
      <c r="B104" s="61"/>
      <c r="C104" s="61"/>
      <c r="D104" s="61"/>
      <c r="E104" s="61"/>
      <c r="F104" s="61"/>
      <c r="G104" s="61"/>
      <c r="H104" s="61"/>
      <c r="I104" s="61"/>
      <c r="J104" s="89"/>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row>
    <row r="105" s="60" customFormat="1" spans="1:37">
      <c r="A105" s="61"/>
      <c r="B105" s="61"/>
      <c r="C105" s="61"/>
      <c r="D105" s="61"/>
      <c r="E105" s="61"/>
      <c r="F105" s="61"/>
      <c r="G105" s="61"/>
      <c r="H105" s="61"/>
      <c r="I105" s="61"/>
      <c r="J105" s="89"/>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row>
    <row r="106" s="60" customFormat="1" spans="1:37">
      <c r="A106" s="61"/>
      <c r="B106" s="61"/>
      <c r="C106" s="61"/>
      <c r="D106" s="61"/>
      <c r="E106" s="61"/>
      <c r="F106" s="61"/>
      <c r="G106" s="61"/>
      <c r="H106" s="61"/>
      <c r="I106" s="61"/>
      <c r="J106" s="89"/>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row>
    <row r="107" s="60" customFormat="1" spans="1:37">
      <c r="A107" s="61"/>
      <c r="B107" s="61"/>
      <c r="C107" s="61"/>
      <c r="D107" s="61"/>
      <c r="E107" s="61"/>
      <c r="F107" s="61"/>
      <c r="G107" s="61"/>
      <c r="H107" s="61"/>
      <c r="I107" s="61"/>
      <c r="J107" s="89"/>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row>
    <row r="108" s="60" customFormat="1" spans="1:37">
      <c r="A108" s="61"/>
      <c r="B108" s="61"/>
      <c r="C108" s="61"/>
      <c r="D108" s="61"/>
      <c r="E108" s="61"/>
      <c r="F108" s="61"/>
      <c r="G108" s="61"/>
      <c r="H108" s="61"/>
      <c r="I108" s="61"/>
      <c r="J108" s="89"/>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row>
    <row r="109" s="60" customFormat="1" spans="1:37">
      <c r="A109" s="61"/>
      <c r="B109" s="61"/>
      <c r="C109" s="61"/>
      <c r="D109" s="61"/>
      <c r="E109" s="61"/>
      <c r="F109" s="61"/>
      <c r="G109" s="61"/>
      <c r="H109" s="61"/>
      <c r="I109" s="61"/>
      <c r="J109" s="89"/>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row>
    <row r="110" s="60" customFormat="1" spans="1:37">
      <c r="A110" s="61"/>
      <c r="B110" s="61"/>
      <c r="C110" s="61"/>
      <c r="D110" s="61"/>
      <c r="E110" s="61"/>
      <c r="F110" s="61"/>
      <c r="G110" s="61"/>
      <c r="H110" s="61"/>
      <c r="I110" s="61"/>
      <c r="J110" s="89"/>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row>
    <row r="111" s="60" customFormat="1" spans="1:37">
      <c r="A111" s="61"/>
      <c r="B111" s="61"/>
      <c r="C111" s="61"/>
      <c r="D111" s="61"/>
      <c r="E111" s="61"/>
      <c r="F111" s="61"/>
      <c r="G111" s="61"/>
      <c r="H111" s="61"/>
      <c r="I111" s="61"/>
      <c r="J111" s="89"/>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row>
    <row r="112" s="60" customFormat="1" spans="1:37">
      <c r="A112" s="61"/>
      <c r="B112" s="61"/>
      <c r="C112" s="61"/>
      <c r="D112" s="61"/>
      <c r="E112" s="61"/>
      <c r="F112" s="61"/>
      <c r="G112" s="61"/>
      <c r="H112" s="61"/>
      <c r="I112" s="61"/>
      <c r="J112" s="89"/>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row>
    <row r="113" s="60" customFormat="1" spans="1:37">
      <c r="A113" s="61"/>
      <c r="B113" s="61"/>
      <c r="C113" s="61"/>
      <c r="D113" s="61"/>
      <c r="E113" s="61"/>
      <c r="F113" s="61"/>
      <c r="G113" s="61"/>
      <c r="H113" s="61"/>
      <c r="I113" s="61"/>
      <c r="J113" s="89"/>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row>
    <row r="114" s="60" customFormat="1" spans="1:37">
      <c r="A114" s="61"/>
      <c r="B114" s="61"/>
      <c r="C114" s="61"/>
      <c r="D114" s="61"/>
      <c r="E114" s="61"/>
      <c r="F114" s="61"/>
      <c r="G114" s="61"/>
      <c r="H114" s="61"/>
      <c r="I114" s="61"/>
      <c r="J114" s="89"/>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row>
    <row r="115" s="60" customFormat="1" spans="1:37">
      <c r="A115" s="61"/>
      <c r="B115" s="61"/>
      <c r="C115" s="61"/>
      <c r="D115" s="61"/>
      <c r="E115" s="61"/>
      <c r="F115" s="61"/>
      <c r="G115" s="61"/>
      <c r="H115" s="61"/>
      <c r="I115" s="61"/>
      <c r="J115" s="89"/>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row>
    <row r="116" s="60" customFormat="1" spans="1:37">
      <c r="A116" s="61"/>
      <c r="B116" s="61"/>
      <c r="C116" s="61"/>
      <c r="D116" s="61"/>
      <c r="E116" s="61"/>
      <c r="F116" s="61"/>
      <c r="G116" s="61"/>
      <c r="H116" s="61"/>
      <c r="I116" s="61"/>
      <c r="J116" s="89"/>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row>
    <row r="117" s="60" customFormat="1" spans="1:37">
      <c r="A117" s="61"/>
      <c r="B117" s="61"/>
      <c r="C117" s="61"/>
      <c r="D117" s="61"/>
      <c r="E117" s="61"/>
      <c r="F117" s="61"/>
      <c r="G117" s="61"/>
      <c r="H117" s="61"/>
      <c r="I117" s="61"/>
      <c r="J117" s="89"/>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row>
    <row r="118" s="60" customFormat="1" spans="1:37">
      <c r="A118" s="61"/>
      <c r="B118" s="61"/>
      <c r="C118" s="61"/>
      <c r="D118" s="61"/>
      <c r="E118" s="61"/>
      <c r="F118" s="61"/>
      <c r="G118" s="61"/>
      <c r="H118" s="61"/>
      <c r="I118" s="61"/>
      <c r="J118" s="89"/>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row>
    <row r="119" s="60" customFormat="1" spans="1:37">
      <c r="A119" s="61"/>
      <c r="B119" s="61"/>
      <c r="C119" s="61"/>
      <c r="D119" s="61"/>
      <c r="E119" s="61"/>
      <c r="F119" s="61"/>
      <c r="G119" s="61"/>
      <c r="H119" s="61"/>
      <c r="I119" s="61"/>
      <c r="J119" s="89"/>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row>
    <row r="120" s="60" customFormat="1" spans="1:37">
      <c r="A120" s="61"/>
      <c r="B120" s="61"/>
      <c r="C120" s="61"/>
      <c r="D120" s="61"/>
      <c r="E120" s="61"/>
      <c r="F120" s="61"/>
      <c r="G120" s="61"/>
      <c r="H120" s="61"/>
      <c r="I120" s="61"/>
      <c r="J120" s="89"/>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row>
    <row r="121" s="60" customFormat="1" spans="1:37">
      <c r="A121" s="61"/>
      <c r="B121" s="61"/>
      <c r="C121" s="61"/>
      <c r="D121" s="61"/>
      <c r="E121" s="61"/>
      <c r="F121" s="61"/>
      <c r="G121" s="61"/>
      <c r="H121" s="61"/>
      <c r="I121" s="61"/>
      <c r="J121" s="89"/>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row>
    <row r="122" s="60" customFormat="1" spans="1:37">
      <c r="A122" s="61"/>
      <c r="B122" s="61"/>
      <c r="C122" s="61"/>
      <c r="D122" s="61"/>
      <c r="E122" s="61"/>
      <c r="F122" s="61"/>
      <c r="G122" s="61"/>
      <c r="H122" s="61"/>
      <c r="I122" s="61"/>
      <c r="J122" s="89"/>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row>
    <row r="123" s="60" customFormat="1" spans="1:37">
      <c r="A123" s="61"/>
      <c r="B123" s="61"/>
      <c r="C123" s="61"/>
      <c r="D123" s="61"/>
      <c r="E123" s="61"/>
      <c r="F123" s="61"/>
      <c r="G123" s="61"/>
      <c r="H123" s="61"/>
      <c r="I123" s="61"/>
      <c r="J123" s="89"/>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row>
    <row r="124" s="60" customFormat="1" spans="1:37">
      <c r="A124" s="61"/>
      <c r="B124" s="61"/>
      <c r="C124" s="61"/>
      <c r="D124" s="61"/>
      <c r="E124" s="61"/>
      <c r="F124" s="61"/>
      <c r="G124" s="61"/>
      <c r="H124" s="61"/>
      <c r="I124" s="61"/>
      <c r="J124" s="89"/>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row>
    <row r="125" s="60" customFormat="1" spans="1:37">
      <c r="A125" s="61"/>
      <c r="B125" s="61"/>
      <c r="C125" s="61"/>
      <c r="D125" s="61"/>
      <c r="E125" s="61"/>
      <c r="F125" s="61"/>
      <c r="G125" s="61"/>
      <c r="H125" s="61"/>
      <c r="I125" s="61"/>
      <c r="J125" s="89"/>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row>
    <row r="126" s="60" customFormat="1" spans="1:37">
      <c r="A126" s="61"/>
      <c r="B126" s="61"/>
      <c r="C126" s="61"/>
      <c r="D126" s="61"/>
      <c r="E126" s="61"/>
      <c r="F126" s="61"/>
      <c r="G126" s="61"/>
      <c r="H126" s="61"/>
      <c r="I126" s="61"/>
      <c r="J126" s="89"/>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row>
    <row r="127" s="60" customFormat="1" spans="1:37">
      <c r="A127" s="61"/>
      <c r="B127" s="61"/>
      <c r="C127" s="61"/>
      <c r="D127" s="61"/>
      <c r="E127" s="61"/>
      <c r="F127" s="61"/>
      <c r="G127" s="61"/>
      <c r="H127" s="61"/>
      <c r="I127" s="61"/>
      <c r="J127" s="89"/>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row>
    <row r="128" s="60" customFormat="1" spans="1:37">
      <c r="A128" s="61"/>
      <c r="B128" s="61"/>
      <c r="C128" s="61"/>
      <c r="D128" s="61"/>
      <c r="E128" s="61"/>
      <c r="F128" s="61"/>
      <c r="G128" s="61"/>
      <c r="H128" s="61"/>
      <c r="I128" s="61"/>
      <c r="J128" s="89"/>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row>
    <row r="129" s="60" customFormat="1" spans="1:37">
      <c r="A129" s="61"/>
      <c r="B129" s="61"/>
      <c r="C129" s="61"/>
      <c r="D129" s="61"/>
      <c r="E129" s="61"/>
      <c r="F129" s="61"/>
      <c r="G129" s="61"/>
      <c r="H129" s="61"/>
      <c r="I129" s="61"/>
      <c r="J129" s="89"/>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row>
    <row r="130" s="60" customFormat="1" spans="1:37">
      <c r="A130" s="61"/>
      <c r="B130" s="61"/>
      <c r="C130" s="61"/>
      <c r="D130" s="61"/>
      <c r="E130" s="61"/>
      <c r="F130" s="61"/>
      <c r="G130" s="61"/>
      <c r="H130" s="61"/>
      <c r="I130" s="61"/>
      <c r="J130" s="89"/>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row>
    <row r="131" s="60" customFormat="1" spans="1:37">
      <c r="A131" s="61"/>
      <c r="B131" s="61"/>
      <c r="C131" s="61"/>
      <c r="D131" s="61"/>
      <c r="E131" s="61"/>
      <c r="F131" s="61"/>
      <c r="G131" s="61"/>
      <c r="H131" s="61"/>
      <c r="I131" s="61"/>
      <c r="J131" s="89"/>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row>
    <row r="132" s="60" customFormat="1" spans="1:37">
      <c r="A132" s="61"/>
      <c r="B132" s="61"/>
      <c r="C132" s="61"/>
      <c r="D132" s="61"/>
      <c r="E132" s="61"/>
      <c r="F132" s="61"/>
      <c r="G132" s="61"/>
      <c r="H132" s="61"/>
      <c r="I132" s="61"/>
      <c r="J132" s="89"/>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row>
    <row r="133" s="60" customFormat="1" spans="1:37">
      <c r="A133" s="61"/>
      <c r="B133" s="61"/>
      <c r="C133" s="61"/>
      <c r="D133" s="61"/>
      <c r="E133" s="61"/>
      <c r="F133" s="61"/>
      <c r="G133" s="61"/>
      <c r="H133" s="61"/>
      <c r="I133" s="61"/>
      <c r="J133" s="89"/>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row>
    <row r="134" s="60" customFormat="1" spans="1:37">
      <c r="A134" s="61"/>
      <c r="B134" s="61"/>
      <c r="C134" s="61"/>
      <c r="D134" s="61"/>
      <c r="E134" s="61"/>
      <c r="F134" s="61"/>
      <c r="G134" s="61"/>
      <c r="H134" s="61"/>
      <c r="I134" s="61"/>
      <c r="J134" s="89"/>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row>
    <row r="135" s="60" customFormat="1" spans="1:37">
      <c r="A135" s="61"/>
      <c r="B135" s="61"/>
      <c r="C135" s="61"/>
      <c r="D135" s="61"/>
      <c r="E135" s="61"/>
      <c r="F135" s="61"/>
      <c r="G135" s="61"/>
      <c r="H135" s="61"/>
      <c r="I135" s="61"/>
      <c r="J135" s="89"/>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row>
    <row r="136" s="60" customFormat="1" spans="1:37">
      <c r="A136" s="61"/>
      <c r="B136" s="61"/>
      <c r="C136" s="61"/>
      <c r="D136" s="61"/>
      <c r="E136" s="61"/>
      <c r="F136" s="61"/>
      <c r="G136" s="61"/>
      <c r="H136" s="61"/>
      <c r="I136" s="61"/>
      <c r="J136" s="89"/>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row>
    <row r="137" s="60" customFormat="1" spans="1:37">
      <c r="A137" s="61"/>
      <c r="B137" s="61"/>
      <c r="C137" s="61"/>
      <c r="D137" s="61"/>
      <c r="E137" s="61"/>
      <c r="F137" s="61"/>
      <c r="G137" s="61"/>
      <c r="H137" s="61"/>
      <c r="I137" s="61"/>
      <c r="J137" s="89"/>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row>
    <row r="138" s="60" customFormat="1" spans="1:37">
      <c r="A138" s="61"/>
      <c r="B138" s="61"/>
      <c r="C138" s="61"/>
      <c r="D138" s="61"/>
      <c r="E138" s="61"/>
      <c r="F138" s="61"/>
      <c r="G138" s="61"/>
      <c r="H138" s="61"/>
      <c r="I138" s="61"/>
      <c r="J138" s="89"/>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row>
    <row r="139" s="60" customFormat="1" spans="1:37">
      <c r="A139" s="61"/>
      <c r="B139" s="61"/>
      <c r="C139" s="61"/>
      <c r="D139" s="61"/>
      <c r="E139" s="61"/>
      <c r="F139" s="61"/>
      <c r="G139" s="61"/>
      <c r="H139" s="61"/>
      <c r="I139" s="61"/>
      <c r="J139" s="89"/>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row>
    <row r="140" s="60" customFormat="1" spans="1:37">
      <c r="A140" s="61"/>
      <c r="B140" s="61"/>
      <c r="C140" s="61"/>
      <c r="D140" s="61"/>
      <c r="E140" s="61"/>
      <c r="F140" s="61"/>
      <c r="G140" s="61"/>
      <c r="H140" s="61"/>
      <c r="I140" s="61"/>
      <c r="J140" s="89"/>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row>
    <row r="141" s="60" customFormat="1" spans="1:37">
      <c r="A141" s="61"/>
      <c r="B141" s="61"/>
      <c r="C141" s="61"/>
      <c r="D141" s="61"/>
      <c r="E141" s="61"/>
      <c r="F141" s="61"/>
      <c r="G141" s="61"/>
      <c r="H141" s="61"/>
      <c r="I141" s="61"/>
      <c r="J141" s="89"/>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row>
    <row r="142" s="60" customFormat="1" spans="1:37">
      <c r="A142" s="61"/>
      <c r="B142" s="61"/>
      <c r="C142" s="61"/>
      <c r="D142" s="61"/>
      <c r="E142" s="61"/>
      <c r="F142" s="61"/>
      <c r="G142" s="61"/>
      <c r="H142" s="61"/>
      <c r="I142" s="61"/>
      <c r="J142" s="89"/>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row>
    <row r="143" s="60" customFormat="1" spans="1:37">
      <c r="A143" s="61"/>
      <c r="B143" s="61"/>
      <c r="C143" s="61"/>
      <c r="D143" s="61"/>
      <c r="E143" s="61"/>
      <c r="F143" s="61"/>
      <c r="G143" s="61"/>
      <c r="H143" s="61"/>
      <c r="I143" s="61"/>
      <c r="J143" s="89"/>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row>
    <row r="144" s="60" customFormat="1" spans="1:37">
      <c r="A144" s="61"/>
      <c r="B144" s="61"/>
      <c r="C144" s="61"/>
      <c r="D144" s="61"/>
      <c r="E144" s="61"/>
      <c r="F144" s="61"/>
      <c r="G144" s="61"/>
      <c r="H144" s="61"/>
      <c r="I144" s="61"/>
      <c r="J144" s="89"/>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row>
    <row r="145" s="60" customFormat="1" spans="1:37">
      <c r="A145" s="61"/>
      <c r="B145" s="61"/>
      <c r="C145" s="61"/>
      <c r="D145" s="61"/>
      <c r="E145" s="61"/>
      <c r="F145" s="61"/>
      <c r="G145" s="61"/>
      <c r="H145" s="61"/>
      <c r="I145" s="61"/>
      <c r="J145" s="89"/>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row>
    <row r="146" s="60" customFormat="1" spans="1:37">
      <c r="A146" s="61"/>
      <c r="B146" s="61"/>
      <c r="C146" s="61"/>
      <c r="D146" s="61"/>
      <c r="E146" s="61"/>
      <c r="F146" s="61"/>
      <c r="G146" s="61"/>
      <c r="H146" s="61"/>
      <c r="I146" s="61"/>
      <c r="J146" s="89"/>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row>
    <row r="147" s="60" customFormat="1" spans="1:37">
      <c r="A147" s="61"/>
      <c r="B147" s="61"/>
      <c r="C147" s="61"/>
      <c r="D147" s="61"/>
      <c r="E147" s="61"/>
      <c r="F147" s="61"/>
      <c r="G147" s="61"/>
      <c r="H147" s="61"/>
      <c r="I147" s="61"/>
      <c r="J147" s="89"/>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row>
    <row r="148" s="60" customFormat="1" spans="1:37">
      <c r="A148" s="61"/>
      <c r="B148" s="61"/>
      <c r="C148" s="61"/>
      <c r="D148" s="61"/>
      <c r="E148" s="61"/>
      <c r="F148" s="61"/>
      <c r="G148" s="61"/>
      <c r="H148" s="61"/>
      <c r="I148" s="61"/>
      <c r="J148" s="89"/>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row>
    <row r="149" s="60" customFormat="1" spans="1:37">
      <c r="A149" s="61"/>
      <c r="B149" s="61"/>
      <c r="C149" s="61"/>
      <c r="D149" s="61"/>
      <c r="E149" s="61"/>
      <c r="F149" s="61"/>
      <c r="G149" s="61"/>
      <c r="H149" s="61"/>
      <c r="I149" s="61"/>
      <c r="J149" s="89"/>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row>
    <row r="150" s="60" customFormat="1" spans="1:37">
      <c r="A150" s="61"/>
      <c r="B150" s="61"/>
      <c r="C150" s="61"/>
      <c r="D150" s="61"/>
      <c r="E150" s="61"/>
      <c r="F150" s="61"/>
      <c r="G150" s="61"/>
      <c r="H150" s="61"/>
      <c r="I150" s="61"/>
      <c r="J150" s="89"/>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row>
    <row r="151" s="60" customFormat="1" spans="1:37">
      <c r="A151" s="61"/>
      <c r="B151" s="61"/>
      <c r="C151" s="61"/>
      <c r="D151" s="61"/>
      <c r="E151" s="61"/>
      <c r="F151" s="61"/>
      <c r="G151" s="61"/>
      <c r="H151" s="61"/>
      <c r="I151" s="61"/>
      <c r="J151" s="89"/>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row>
    <row r="152" s="60" customFormat="1" spans="1:37">
      <c r="A152" s="61"/>
      <c r="B152" s="61"/>
      <c r="C152" s="61"/>
      <c r="D152" s="61"/>
      <c r="E152" s="61"/>
      <c r="F152" s="61"/>
      <c r="G152" s="61"/>
      <c r="H152" s="61"/>
      <c r="I152" s="61"/>
      <c r="J152" s="89"/>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row>
    <row r="153" s="60" customFormat="1" spans="1:37">
      <c r="A153" s="61"/>
      <c r="B153" s="61"/>
      <c r="C153" s="61"/>
      <c r="D153" s="61"/>
      <c r="E153" s="61"/>
      <c r="F153" s="61"/>
      <c r="G153" s="61"/>
      <c r="H153" s="61"/>
      <c r="I153" s="61"/>
      <c r="J153" s="89"/>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row>
    <row r="154" s="60" customFormat="1" spans="1:37">
      <c r="A154" s="61"/>
      <c r="B154" s="61"/>
      <c r="C154" s="61"/>
      <c r="D154" s="61"/>
      <c r="E154" s="61"/>
      <c r="F154" s="61"/>
      <c r="G154" s="61"/>
      <c r="H154" s="61"/>
      <c r="I154" s="61"/>
      <c r="J154" s="89"/>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row>
    <row r="155" s="60" customFormat="1" spans="1:37">
      <c r="A155" s="61"/>
      <c r="B155" s="61"/>
      <c r="C155" s="61"/>
      <c r="D155" s="61"/>
      <c r="E155" s="61"/>
      <c r="F155" s="61"/>
      <c r="G155" s="61"/>
      <c r="H155" s="61"/>
      <c r="I155" s="61"/>
      <c r="J155" s="89"/>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row>
    <row r="156" s="60" customFormat="1" spans="1:37">
      <c r="A156" s="61"/>
      <c r="B156" s="61"/>
      <c r="C156" s="61"/>
      <c r="D156" s="61"/>
      <c r="E156" s="61"/>
      <c r="F156" s="61"/>
      <c r="G156" s="61"/>
      <c r="H156" s="61"/>
      <c r="I156" s="61"/>
      <c r="J156" s="89"/>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row>
    <row r="157" s="60" customFormat="1" spans="1:37">
      <c r="A157" s="61"/>
      <c r="B157" s="61"/>
      <c r="C157" s="61"/>
      <c r="D157" s="61"/>
      <c r="E157" s="61"/>
      <c r="F157" s="61"/>
      <c r="G157" s="61"/>
      <c r="H157" s="61"/>
      <c r="I157" s="61"/>
      <c r="J157" s="89"/>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row>
    <row r="158" s="60" customFormat="1" spans="1:37">
      <c r="A158" s="61"/>
      <c r="B158" s="61"/>
      <c r="C158" s="61"/>
      <c r="D158" s="61"/>
      <c r="E158" s="61"/>
      <c r="F158" s="61"/>
      <c r="G158" s="61"/>
      <c r="H158" s="61"/>
      <c r="I158" s="61"/>
      <c r="J158" s="89"/>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row>
    <row r="159" s="60" customFormat="1" spans="1:37">
      <c r="A159" s="61"/>
      <c r="B159" s="61"/>
      <c r="C159" s="61"/>
      <c r="D159" s="61"/>
      <c r="E159" s="61"/>
      <c r="F159" s="61"/>
      <c r="G159" s="61"/>
      <c r="H159" s="61"/>
      <c r="I159" s="61"/>
      <c r="J159" s="89"/>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row>
    <row r="160" s="60" customFormat="1" spans="1:37">
      <c r="A160" s="61"/>
      <c r="B160" s="61"/>
      <c r="C160" s="61"/>
      <c r="D160" s="61"/>
      <c r="E160" s="61"/>
      <c r="F160" s="61"/>
      <c r="G160" s="61"/>
      <c r="H160" s="61"/>
      <c r="I160" s="61"/>
      <c r="J160" s="89"/>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row>
    <row r="161" s="60" customFormat="1" spans="1:37">
      <c r="A161" s="61"/>
      <c r="B161" s="61"/>
      <c r="C161" s="61"/>
      <c r="D161" s="61"/>
      <c r="E161" s="61"/>
      <c r="F161" s="61"/>
      <c r="G161" s="61"/>
      <c r="H161" s="61"/>
      <c r="I161" s="61"/>
      <c r="J161" s="89"/>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row>
    <row r="162" s="60" customFormat="1" spans="1:37">
      <c r="A162" s="61"/>
      <c r="B162" s="61"/>
      <c r="C162" s="61"/>
      <c r="D162" s="61"/>
      <c r="E162" s="61"/>
      <c r="F162" s="61"/>
      <c r="G162" s="61"/>
      <c r="H162" s="61"/>
      <c r="I162" s="61"/>
      <c r="J162" s="89"/>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row>
    <row r="163" s="60" customFormat="1" spans="1:37">
      <c r="A163" s="61"/>
      <c r="B163" s="61"/>
      <c r="C163" s="61"/>
      <c r="D163" s="61"/>
      <c r="E163" s="61"/>
      <c r="F163" s="61"/>
      <c r="G163" s="61"/>
      <c r="H163" s="61"/>
      <c r="I163" s="61"/>
      <c r="J163" s="89"/>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row>
    <row r="164" s="60" customFormat="1" spans="1:37">
      <c r="A164" s="61"/>
      <c r="B164" s="61"/>
      <c r="C164" s="61"/>
      <c r="D164" s="61"/>
      <c r="E164" s="61"/>
      <c r="F164" s="61"/>
      <c r="G164" s="61"/>
      <c r="H164" s="61"/>
      <c r="I164" s="61"/>
      <c r="J164" s="89"/>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row>
    <row r="165" s="60" customFormat="1" spans="1:37">
      <c r="A165" s="61"/>
      <c r="B165" s="61"/>
      <c r="C165" s="61"/>
      <c r="D165" s="61"/>
      <c r="E165" s="61"/>
      <c r="F165" s="61"/>
      <c r="G165" s="61"/>
      <c r="H165" s="61"/>
      <c r="I165" s="61"/>
      <c r="J165" s="89"/>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row>
    <row r="166" s="60" customFormat="1" spans="1:37">
      <c r="A166" s="61"/>
      <c r="B166" s="61"/>
      <c r="C166" s="61"/>
      <c r="D166" s="61"/>
      <c r="E166" s="61"/>
      <c r="F166" s="61"/>
      <c r="G166" s="61"/>
      <c r="H166" s="61"/>
      <c r="I166" s="61"/>
      <c r="J166" s="89"/>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row>
    <row r="167" s="60" customFormat="1" spans="1:37">
      <c r="A167" s="61"/>
      <c r="B167" s="61"/>
      <c r="C167" s="61"/>
      <c r="D167" s="61"/>
      <c r="E167" s="61"/>
      <c r="F167" s="61"/>
      <c r="G167" s="61"/>
      <c r="H167" s="61"/>
      <c r="I167" s="61"/>
      <c r="J167" s="89"/>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row>
    <row r="168" s="60" customFormat="1" spans="1:37">
      <c r="A168" s="61"/>
      <c r="B168" s="61"/>
      <c r="C168" s="61"/>
      <c r="D168" s="61"/>
      <c r="E168" s="61"/>
      <c r="F168" s="61"/>
      <c r="G168" s="61"/>
      <c r="H168" s="61"/>
      <c r="I168" s="61"/>
      <c r="J168" s="89"/>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row>
    <row r="169" s="60" customFormat="1" spans="1:37">
      <c r="A169" s="61"/>
      <c r="B169" s="61"/>
      <c r="C169" s="61"/>
      <c r="D169" s="61"/>
      <c r="E169" s="61"/>
      <c r="F169" s="61"/>
      <c r="G169" s="61"/>
      <c r="H169" s="61"/>
      <c r="I169" s="61"/>
      <c r="J169" s="89"/>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row>
    <row r="170" s="60" customFormat="1" spans="1:37">
      <c r="A170" s="61"/>
      <c r="B170" s="61"/>
      <c r="C170" s="61"/>
      <c r="D170" s="61"/>
      <c r="E170" s="61"/>
      <c r="F170" s="61"/>
      <c r="G170" s="61"/>
      <c r="H170" s="61"/>
      <c r="I170" s="61"/>
      <c r="J170" s="89"/>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row>
    <row r="171" s="60" customFormat="1" spans="1:37">
      <c r="A171" s="61"/>
      <c r="B171" s="61"/>
      <c r="C171" s="61"/>
      <c r="D171" s="61"/>
      <c r="E171" s="61"/>
      <c r="F171" s="61"/>
      <c r="G171" s="61"/>
      <c r="H171" s="61"/>
      <c r="I171" s="61"/>
      <c r="J171" s="89"/>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row>
    <row r="172" s="60" customFormat="1" spans="1:37">
      <c r="A172" s="61"/>
      <c r="B172" s="61"/>
      <c r="C172" s="61"/>
      <c r="D172" s="61"/>
      <c r="E172" s="61"/>
      <c r="F172" s="61"/>
      <c r="G172" s="61"/>
      <c r="H172" s="61"/>
      <c r="I172" s="61"/>
      <c r="J172" s="89"/>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row>
    <row r="173" s="60" customFormat="1" spans="1:37">
      <c r="A173" s="61"/>
      <c r="B173" s="61"/>
      <c r="C173" s="61"/>
      <c r="D173" s="61"/>
      <c r="E173" s="61"/>
      <c r="F173" s="61"/>
      <c r="G173" s="61"/>
      <c r="H173" s="61"/>
      <c r="I173" s="61"/>
      <c r="J173" s="89"/>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row>
    <row r="174" s="60" customFormat="1" spans="1:37">
      <c r="A174" s="61"/>
      <c r="B174" s="61"/>
      <c r="C174" s="61"/>
      <c r="D174" s="61"/>
      <c r="E174" s="61"/>
      <c r="F174" s="61"/>
      <c r="G174" s="61"/>
      <c r="H174" s="61"/>
      <c r="I174" s="61"/>
      <c r="J174" s="89"/>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row>
    <row r="175" s="60" customFormat="1" spans="1:37">
      <c r="A175" s="61"/>
      <c r="B175" s="61"/>
      <c r="C175" s="61"/>
      <c r="D175" s="61"/>
      <c r="E175" s="61"/>
      <c r="F175" s="61"/>
      <c r="G175" s="61"/>
      <c r="H175" s="61"/>
      <c r="I175" s="61"/>
      <c r="J175" s="89"/>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row>
    <row r="176" s="60" customFormat="1" spans="1:37">
      <c r="A176" s="61"/>
      <c r="B176" s="61"/>
      <c r="C176" s="61"/>
      <c r="D176" s="61"/>
      <c r="E176" s="61"/>
      <c r="F176" s="61"/>
      <c r="G176" s="61"/>
      <c r="H176" s="61"/>
      <c r="I176" s="61"/>
      <c r="J176" s="89"/>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row>
    <row r="177" s="60" customFormat="1" spans="1:37">
      <c r="A177" s="61"/>
      <c r="B177" s="61"/>
      <c r="C177" s="61"/>
      <c r="D177" s="61"/>
      <c r="E177" s="61"/>
      <c r="F177" s="61"/>
      <c r="G177" s="61"/>
      <c r="H177" s="61"/>
      <c r="I177" s="61"/>
      <c r="J177" s="89"/>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row>
    <row r="178" s="60" customFormat="1" spans="1:37">
      <c r="A178" s="61"/>
      <c r="B178" s="61"/>
      <c r="C178" s="61"/>
      <c r="D178" s="61"/>
      <c r="E178" s="61"/>
      <c r="F178" s="61"/>
      <c r="G178" s="61"/>
      <c r="H178" s="61"/>
      <c r="I178" s="61"/>
      <c r="J178" s="89"/>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row>
    <row r="179" s="60" customFormat="1" spans="1:37">
      <c r="A179" s="61"/>
      <c r="B179" s="61"/>
      <c r="C179" s="61"/>
      <c r="D179" s="61"/>
      <c r="E179" s="61"/>
      <c r="F179" s="61"/>
      <c r="G179" s="61"/>
      <c r="H179" s="61"/>
      <c r="I179" s="61"/>
      <c r="J179" s="89"/>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row>
    <row r="180" s="60" customFormat="1" spans="1:37">
      <c r="A180" s="61"/>
      <c r="B180" s="61"/>
      <c r="C180" s="61"/>
      <c r="D180" s="61"/>
      <c r="E180" s="61"/>
      <c r="F180" s="61"/>
      <c r="G180" s="61"/>
      <c r="H180" s="61"/>
      <c r="I180" s="61"/>
      <c r="J180" s="89"/>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row>
    <row r="181" s="60" customFormat="1" spans="1:37">
      <c r="A181" s="61"/>
      <c r="B181" s="61"/>
      <c r="C181" s="61"/>
      <c r="D181" s="61"/>
      <c r="E181" s="61"/>
      <c r="F181" s="61"/>
      <c r="G181" s="61"/>
      <c r="H181" s="61"/>
      <c r="I181" s="61"/>
      <c r="J181" s="89"/>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row>
    <row r="182" s="60" customFormat="1" spans="1:37">
      <c r="A182" s="61"/>
      <c r="B182" s="61"/>
      <c r="C182" s="61"/>
      <c r="D182" s="61"/>
      <c r="E182" s="61"/>
      <c r="F182" s="61"/>
      <c r="G182" s="61"/>
      <c r="H182" s="61"/>
      <c r="I182" s="61"/>
      <c r="J182" s="89"/>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row>
    <row r="183" s="60" customFormat="1" spans="1:37">
      <c r="A183" s="61"/>
      <c r="B183" s="61"/>
      <c r="C183" s="61"/>
      <c r="D183" s="61"/>
      <c r="E183" s="61"/>
      <c r="F183" s="61"/>
      <c r="G183" s="61"/>
      <c r="H183" s="61"/>
      <c r="I183" s="61"/>
      <c r="J183" s="89"/>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row>
    <row r="184" s="60" customFormat="1" spans="1:37">
      <c r="A184" s="61"/>
      <c r="B184" s="61"/>
      <c r="C184" s="61"/>
      <c r="D184" s="61"/>
      <c r="E184" s="61"/>
      <c r="F184" s="61"/>
      <c r="G184" s="61"/>
      <c r="H184" s="61"/>
      <c r="I184" s="61"/>
      <c r="J184" s="89"/>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row>
    <row r="185" s="60" customFormat="1" spans="1:37">
      <c r="A185" s="61"/>
      <c r="B185" s="61"/>
      <c r="C185" s="61"/>
      <c r="D185" s="61"/>
      <c r="E185" s="61"/>
      <c r="F185" s="61"/>
      <c r="G185" s="61"/>
      <c r="H185" s="61"/>
      <c r="I185" s="61"/>
      <c r="J185" s="89"/>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row>
    <row r="186" s="60" customFormat="1" spans="1:37">
      <c r="A186" s="61"/>
      <c r="B186" s="61"/>
      <c r="C186" s="61"/>
      <c r="D186" s="61"/>
      <c r="E186" s="61"/>
      <c r="F186" s="61"/>
      <c r="G186" s="61"/>
      <c r="H186" s="61"/>
      <c r="I186" s="61"/>
      <c r="J186" s="89"/>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row>
    <row r="187" s="60" customFormat="1" spans="1:37">
      <c r="A187" s="61"/>
      <c r="B187" s="61"/>
      <c r="C187" s="61"/>
      <c r="D187" s="61"/>
      <c r="E187" s="61"/>
      <c r="F187" s="61"/>
      <c r="G187" s="61"/>
      <c r="H187" s="61"/>
      <c r="I187" s="61"/>
      <c r="J187" s="89"/>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row>
    <row r="188" s="60" customFormat="1" spans="1:37">
      <c r="A188" s="61"/>
      <c r="B188" s="61"/>
      <c r="C188" s="61"/>
      <c r="D188" s="61"/>
      <c r="E188" s="61"/>
      <c r="F188" s="61"/>
      <c r="G188" s="61"/>
      <c r="H188" s="61"/>
      <c r="I188" s="61"/>
      <c r="J188" s="89"/>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row>
    <row r="189" s="60" customFormat="1" spans="1:37">
      <c r="A189" s="61"/>
      <c r="B189" s="61"/>
      <c r="C189" s="61"/>
      <c r="D189" s="61"/>
      <c r="E189" s="61"/>
      <c r="F189" s="61"/>
      <c r="G189" s="61"/>
      <c r="H189" s="61"/>
      <c r="I189" s="61"/>
      <c r="J189" s="89"/>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row>
    <row r="190" s="60" customFormat="1" spans="1:37">
      <c r="A190" s="61"/>
      <c r="B190" s="61"/>
      <c r="C190" s="61"/>
      <c r="D190" s="61"/>
      <c r="E190" s="61"/>
      <c r="F190" s="61"/>
      <c r="G190" s="61"/>
      <c r="H190" s="61"/>
      <c r="I190" s="61"/>
      <c r="J190" s="89"/>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row>
    <row r="191" s="60" customFormat="1" spans="1:37">
      <c r="A191" s="61"/>
      <c r="B191" s="61"/>
      <c r="C191" s="61"/>
      <c r="D191" s="61"/>
      <c r="E191" s="61"/>
      <c r="F191" s="61"/>
      <c r="G191" s="61"/>
      <c r="H191" s="61"/>
      <c r="I191" s="61"/>
      <c r="J191" s="89"/>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row>
    <row r="192" s="60" customFormat="1" spans="1:37">
      <c r="A192" s="61"/>
      <c r="B192" s="61"/>
      <c r="C192" s="61"/>
      <c r="D192" s="61"/>
      <c r="E192" s="61"/>
      <c r="F192" s="61"/>
      <c r="G192" s="61"/>
      <c r="H192" s="61"/>
      <c r="I192" s="61"/>
      <c r="J192" s="89"/>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row>
    <row r="193" s="60" customFormat="1" spans="1:37">
      <c r="A193" s="61"/>
      <c r="B193" s="61"/>
      <c r="C193" s="61"/>
      <c r="D193" s="61"/>
      <c r="E193" s="61"/>
      <c r="F193" s="61"/>
      <c r="G193" s="61"/>
      <c r="H193" s="61"/>
      <c r="I193" s="61"/>
      <c r="J193" s="89"/>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row>
    <row r="194" s="60" customFormat="1" spans="1:37">
      <c r="A194" s="61"/>
      <c r="B194" s="61"/>
      <c r="C194" s="61"/>
      <c r="D194" s="61"/>
      <c r="E194" s="61"/>
      <c r="F194" s="61"/>
      <c r="G194" s="61"/>
      <c r="H194" s="61"/>
      <c r="I194" s="61"/>
      <c r="J194" s="89"/>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row>
    <row r="195" s="60" customFormat="1" spans="1:37">
      <c r="A195" s="61"/>
      <c r="B195" s="61"/>
      <c r="C195" s="61"/>
      <c r="D195" s="61"/>
      <c r="E195" s="61"/>
      <c r="F195" s="61"/>
      <c r="G195" s="61"/>
      <c r="H195" s="61"/>
      <c r="I195" s="61"/>
      <c r="J195" s="89"/>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row>
    <row r="196" s="60" customFormat="1" spans="1:37">
      <c r="A196" s="61"/>
      <c r="B196" s="61"/>
      <c r="C196" s="61"/>
      <c r="D196" s="61"/>
      <c r="E196" s="61"/>
      <c r="F196" s="61"/>
      <c r="G196" s="61"/>
      <c r="H196" s="61"/>
      <c r="I196" s="61"/>
      <c r="J196" s="89"/>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row>
    <row r="197" s="60" customFormat="1" spans="1:37">
      <c r="A197" s="61"/>
      <c r="B197" s="61"/>
      <c r="C197" s="61"/>
      <c r="D197" s="61"/>
      <c r="E197" s="61"/>
      <c r="F197" s="61"/>
      <c r="G197" s="61"/>
      <c r="H197" s="61"/>
      <c r="I197" s="61"/>
      <c r="J197" s="89"/>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row>
    <row r="198" s="60" customFormat="1" spans="1:37">
      <c r="A198" s="61"/>
      <c r="B198" s="61"/>
      <c r="C198" s="61"/>
      <c r="D198" s="61"/>
      <c r="E198" s="61"/>
      <c r="F198" s="61"/>
      <c r="G198" s="61"/>
      <c r="H198" s="61"/>
      <c r="I198" s="61"/>
      <c r="J198" s="89"/>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row>
    <row r="199" s="60" customFormat="1" spans="1:37">
      <c r="A199" s="61"/>
      <c r="B199" s="61"/>
      <c r="C199" s="61"/>
      <c r="D199" s="61"/>
      <c r="E199" s="61"/>
      <c r="F199" s="61"/>
      <c r="G199" s="61"/>
      <c r="H199" s="61"/>
      <c r="I199" s="61"/>
      <c r="J199" s="89"/>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row>
    <row r="200" s="60" customFormat="1" spans="1:37">
      <c r="A200" s="61"/>
      <c r="B200" s="61"/>
      <c r="C200" s="61"/>
      <c r="D200" s="61"/>
      <c r="E200" s="61"/>
      <c r="F200" s="61"/>
      <c r="G200" s="61"/>
      <c r="H200" s="61"/>
      <c r="I200" s="61"/>
      <c r="J200" s="89"/>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row>
    <row r="201" s="60" customFormat="1" spans="1:37">
      <c r="A201" s="61"/>
      <c r="B201" s="61"/>
      <c r="C201" s="61"/>
      <c r="D201" s="61"/>
      <c r="E201" s="61"/>
      <c r="F201" s="61"/>
      <c r="G201" s="61"/>
      <c r="H201" s="61"/>
      <c r="I201" s="61"/>
      <c r="J201" s="89"/>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row>
    <row r="202" s="60" customFormat="1" spans="1:37">
      <c r="A202" s="61"/>
      <c r="B202" s="61"/>
      <c r="C202" s="61"/>
      <c r="D202" s="61"/>
      <c r="E202" s="61"/>
      <c r="F202" s="61"/>
      <c r="G202" s="61"/>
      <c r="H202" s="61"/>
      <c r="I202" s="61"/>
      <c r="J202" s="89"/>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row>
    <row r="203" s="60" customFormat="1" spans="1:37">
      <c r="A203" s="61"/>
      <c r="B203" s="61"/>
      <c r="C203" s="61"/>
      <c r="D203" s="61"/>
      <c r="E203" s="61"/>
      <c r="F203" s="61"/>
      <c r="G203" s="61"/>
      <c r="H203" s="61"/>
      <c r="I203" s="61"/>
      <c r="J203" s="89"/>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row>
    <row r="204" s="60" customFormat="1" spans="1:37">
      <c r="A204" s="61"/>
      <c r="B204" s="61"/>
      <c r="C204" s="61"/>
      <c r="D204" s="61"/>
      <c r="E204" s="61"/>
      <c r="F204" s="61"/>
      <c r="G204" s="61"/>
      <c r="H204" s="61"/>
      <c r="I204" s="61"/>
      <c r="J204" s="89"/>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row>
    <row r="205" s="60" customFormat="1" spans="1:37">
      <c r="A205" s="61"/>
      <c r="B205" s="61"/>
      <c r="C205" s="61"/>
      <c r="D205" s="61"/>
      <c r="E205" s="61"/>
      <c r="F205" s="61"/>
      <c r="G205" s="61"/>
      <c r="H205" s="61"/>
      <c r="I205" s="61"/>
      <c r="J205" s="89"/>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row>
    <row r="206" s="60" customFormat="1" spans="1:37">
      <c r="A206" s="61"/>
      <c r="B206" s="61"/>
      <c r="C206" s="61"/>
      <c r="D206" s="61"/>
      <c r="E206" s="61"/>
      <c r="F206" s="61"/>
      <c r="G206" s="61"/>
      <c r="H206" s="61"/>
      <c r="I206" s="61"/>
      <c r="J206" s="89"/>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row>
    <row r="207" s="60" customFormat="1" spans="1:37">
      <c r="A207" s="61"/>
      <c r="B207" s="61"/>
      <c r="C207" s="61"/>
      <c r="D207" s="61"/>
      <c r="E207" s="61"/>
      <c r="F207" s="61"/>
      <c r="G207" s="61"/>
      <c r="H207" s="61"/>
      <c r="I207" s="61"/>
      <c r="J207" s="89"/>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row>
    <row r="208" s="60" customFormat="1" spans="1:37">
      <c r="A208" s="61"/>
      <c r="B208" s="61"/>
      <c r="C208" s="61"/>
      <c r="D208" s="61"/>
      <c r="E208" s="61"/>
      <c r="F208" s="61"/>
      <c r="G208" s="61"/>
      <c r="H208" s="61"/>
      <c r="I208" s="61"/>
      <c r="J208" s="89"/>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row>
    <row r="209" s="60" customFormat="1" spans="1:37">
      <c r="A209" s="61"/>
      <c r="B209" s="61"/>
      <c r="C209" s="61"/>
      <c r="D209" s="61"/>
      <c r="E209" s="61"/>
      <c r="F209" s="61"/>
      <c r="G209" s="61"/>
      <c r="H209" s="61"/>
      <c r="I209" s="61"/>
      <c r="J209" s="89"/>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row>
    <row r="210" s="60" customFormat="1" spans="1:37">
      <c r="A210" s="61"/>
      <c r="B210" s="61"/>
      <c r="C210" s="61"/>
      <c r="D210" s="61"/>
      <c r="E210" s="61"/>
      <c r="F210" s="61"/>
      <c r="G210" s="61"/>
      <c r="H210" s="61"/>
      <c r="I210" s="61"/>
      <c r="J210" s="89"/>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row>
    <row r="211" s="60" customFormat="1" spans="1:37">
      <c r="A211" s="61"/>
      <c r="B211" s="61"/>
      <c r="C211" s="61"/>
      <c r="D211" s="61"/>
      <c r="E211" s="61"/>
      <c r="F211" s="61"/>
      <c r="G211" s="61"/>
      <c r="H211" s="61"/>
      <c r="I211" s="61"/>
      <c r="J211" s="89"/>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row>
    <row r="212" s="60" customFormat="1" spans="1:37">
      <c r="A212" s="61"/>
      <c r="B212" s="61"/>
      <c r="C212" s="61"/>
      <c r="D212" s="61"/>
      <c r="E212" s="61"/>
      <c r="F212" s="61"/>
      <c r="G212" s="61"/>
      <c r="H212" s="61"/>
      <c r="I212" s="61"/>
      <c r="J212" s="89"/>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row>
    <row r="213" s="60" customFormat="1" spans="1:37">
      <c r="A213" s="61"/>
      <c r="B213" s="61"/>
      <c r="C213" s="61"/>
      <c r="D213" s="61"/>
      <c r="E213" s="61"/>
      <c r="F213" s="61"/>
      <c r="G213" s="61"/>
      <c r="H213" s="61"/>
      <c r="I213" s="61"/>
      <c r="J213" s="89"/>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row>
    <row r="214" s="60" customFormat="1" spans="1:37">
      <c r="A214" s="61"/>
      <c r="B214" s="61"/>
      <c r="C214" s="61"/>
      <c r="D214" s="61"/>
      <c r="E214" s="61"/>
      <c r="F214" s="61"/>
      <c r="G214" s="61"/>
      <c r="H214" s="61"/>
      <c r="I214" s="61"/>
      <c r="J214" s="89"/>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row>
    <row r="215" s="60" customFormat="1" spans="1:37">
      <c r="A215" s="61"/>
      <c r="B215" s="61"/>
      <c r="C215" s="61"/>
      <c r="D215" s="61"/>
      <c r="E215" s="61"/>
      <c r="F215" s="61"/>
      <c r="G215" s="61"/>
      <c r="H215" s="61"/>
      <c r="I215" s="61"/>
      <c r="J215" s="89"/>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row>
    <row r="216" s="60" customFormat="1" spans="1:37">
      <c r="A216" s="61"/>
      <c r="B216" s="61"/>
      <c r="C216" s="61"/>
      <c r="D216" s="61"/>
      <c r="E216" s="61"/>
      <c r="F216" s="61"/>
      <c r="G216" s="61"/>
      <c r="H216" s="61"/>
      <c r="I216" s="61"/>
      <c r="J216" s="89"/>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row>
    <row r="217" s="60" customFormat="1" spans="1:37">
      <c r="A217" s="61"/>
      <c r="B217" s="61"/>
      <c r="C217" s="61"/>
      <c r="D217" s="61"/>
      <c r="E217" s="61"/>
      <c r="F217" s="61"/>
      <c r="G217" s="61"/>
      <c r="H217" s="61"/>
      <c r="I217" s="61"/>
      <c r="J217" s="89"/>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row>
    <row r="218" s="60" customFormat="1" spans="1:37">
      <c r="A218" s="61"/>
      <c r="B218" s="61"/>
      <c r="C218" s="61"/>
      <c r="D218" s="61"/>
      <c r="E218" s="61"/>
      <c r="F218" s="61"/>
      <c r="G218" s="61"/>
      <c r="H218" s="61"/>
      <c r="I218" s="61"/>
      <c r="J218" s="89"/>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row>
    <row r="219" s="60" customFormat="1" spans="1:37">
      <c r="A219" s="61"/>
      <c r="B219" s="61"/>
      <c r="C219" s="61"/>
      <c r="D219" s="61"/>
      <c r="E219" s="61"/>
      <c r="F219" s="61"/>
      <c r="G219" s="61"/>
      <c r="H219" s="61"/>
      <c r="I219" s="61"/>
      <c r="J219" s="89"/>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row>
    <row r="220" s="60" customFormat="1" spans="1:37">
      <c r="A220" s="61"/>
      <c r="B220" s="61"/>
      <c r="C220" s="61"/>
      <c r="D220" s="61"/>
      <c r="E220" s="61"/>
      <c r="F220" s="61"/>
      <c r="G220" s="61"/>
      <c r="H220" s="61"/>
      <c r="I220" s="61"/>
      <c r="J220" s="89"/>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row>
    <row r="221" s="60" customFormat="1" spans="1:37">
      <c r="A221" s="61"/>
      <c r="B221" s="61"/>
      <c r="C221" s="61"/>
      <c r="D221" s="61"/>
      <c r="E221" s="61"/>
      <c r="F221" s="61"/>
      <c r="G221" s="61"/>
      <c r="H221" s="61"/>
      <c r="I221" s="61"/>
      <c r="J221" s="89"/>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row>
    <row r="222" s="60" customFormat="1" spans="1:37">
      <c r="A222" s="61"/>
      <c r="B222" s="61"/>
      <c r="C222" s="61"/>
      <c r="D222" s="61"/>
      <c r="E222" s="61"/>
      <c r="F222" s="61"/>
      <c r="G222" s="61"/>
      <c r="H222" s="61"/>
      <c r="I222" s="61"/>
      <c r="J222" s="89"/>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row>
    <row r="223" s="60" customFormat="1" spans="1:37">
      <c r="A223" s="61"/>
      <c r="B223" s="61"/>
      <c r="C223" s="61"/>
      <c r="D223" s="61"/>
      <c r="E223" s="61"/>
      <c r="F223" s="61"/>
      <c r="G223" s="61"/>
      <c r="H223" s="61"/>
      <c r="I223" s="61"/>
      <c r="J223" s="89"/>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row>
    <row r="224" s="60" customFormat="1" spans="1:37">
      <c r="A224" s="61"/>
      <c r="B224" s="61"/>
      <c r="C224" s="61"/>
      <c r="D224" s="61"/>
      <c r="E224" s="61"/>
      <c r="F224" s="61"/>
      <c r="G224" s="61"/>
      <c r="H224" s="61"/>
      <c r="I224" s="61"/>
      <c r="J224" s="89"/>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row>
    <row r="225" s="60" customFormat="1" spans="1:37">
      <c r="A225" s="61"/>
      <c r="B225" s="61"/>
      <c r="C225" s="61"/>
      <c r="D225" s="61"/>
      <c r="E225" s="61"/>
      <c r="F225" s="61"/>
      <c r="G225" s="61"/>
      <c r="H225" s="61"/>
      <c r="I225" s="61"/>
      <c r="J225" s="89"/>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row>
    <row r="226" s="60" customFormat="1" spans="1:37">
      <c r="A226" s="61"/>
      <c r="B226" s="61"/>
      <c r="C226" s="61"/>
      <c r="D226" s="61"/>
      <c r="E226" s="61"/>
      <c r="F226" s="61"/>
      <c r="G226" s="61"/>
      <c r="H226" s="61"/>
      <c r="I226" s="61"/>
      <c r="J226" s="89"/>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row>
    <row r="227" s="60" customFormat="1" spans="1:37">
      <c r="A227" s="61"/>
      <c r="B227" s="61"/>
      <c r="C227" s="61"/>
      <c r="D227" s="61"/>
      <c r="E227" s="61"/>
      <c r="F227" s="61"/>
      <c r="G227" s="61"/>
      <c r="H227" s="61"/>
      <c r="I227" s="61"/>
      <c r="J227" s="89"/>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row>
    <row r="228" s="60" customFormat="1" spans="1:37">
      <c r="A228" s="61"/>
      <c r="B228" s="61"/>
      <c r="C228" s="61"/>
      <c r="D228" s="61"/>
      <c r="E228" s="61"/>
      <c r="F228" s="61"/>
      <c r="G228" s="61"/>
      <c r="H228" s="61"/>
      <c r="I228" s="61"/>
      <c r="J228" s="89"/>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row>
    <row r="229" s="60" customFormat="1" spans="1:37">
      <c r="A229" s="61"/>
      <c r="B229" s="61"/>
      <c r="C229" s="61"/>
      <c r="D229" s="61"/>
      <c r="E229" s="61"/>
      <c r="F229" s="61"/>
      <c r="G229" s="61"/>
      <c r="H229" s="61"/>
      <c r="I229" s="61"/>
      <c r="J229" s="89"/>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row>
    <row r="230" s="60" customFormat="1" spans="1:37">
      <c r="A230" s="61"/>
      <c r="B230" s="61"/>
      <c r="C230" s="61"/>
      <c r="D230" s="61"/>
      <c r="E230" s="61"/>
      <c r="F230" s="61"/>
      <c r="G230" s="61"/>
      <c r="H230" s="61"/>
      <c r="I230" s="61"/>
      <c r="J230" s="89"/>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row>
    <row r="231" s="60" customFormat="1" spans="1:37">
      <c r="A231" s="61"/>
      <c r="B231" s="61"/>
      <c r="C231" s="61"/>
      <c r="D231" s="61"/>
      <c r="E231" s="61"/>
      <c r="F231" s="61"/>
      <c r="G231" s="61"/>
      <c r="H231" s="61"/>
      <c r="I231" s="61"/>
      <c r="J231" s="89"/>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row>
    <row r="232" s="60" customFormat="1" spans="1:37">
      <c r="A232" s="61"/>
      <c r="B232" s="61"/>
      <c r="C232" s="61"/>
      <c r="D232" s="61"/>
      <c r="E232" s="61"/>
      <c r="F232" s="61"/>
      <c r="G232" s="61"/>
      <c r="H232" s="61"/>
      <c r="I232" s="61"/>
      <c r="J232" s="89"/>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row>
    <row r="233" s="60" customFormat="1" spans="1:37">
      <c r="A233" s="61"/>
      <c r="B233" s="61"/>
      <c r="C233" s="61"/>
      <c r="D233" s="61"/>
      <c r="E233" s="61"/>
      <c r="F233" s="61"/>
      <c r="G233" s="61"/>
      <c r="H233" s="61"/>
      <c r="I233" s="61"/>
      <c r="J233" s="89"/>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row>
    <row r="234" s="60" customFormat="1" spans="1:37">
      <c r="A234" s="61"/>
      <c r="B234" s="61"/>
      <c r="C234" s="61"/>
      <c r="D234" s="61"/>
      <c r="E234" s="61"/>
      <c r="F234" s="61"/>
      <c r="G234" s="61"/>
      <c r="H234" s="61"/>
      <c r="I234" s="61"/>
      <c r="J234" s="89"/>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row>
    <row r="235" s="60" customFormat="1" spans="1:37">
      <c r="A235" s="61"/>
      <c r="B235" s="61"/>
      <c r="C235" s="61"/>
      <c r="D235" s="61"/>
      <c r="E235" s="61"/>
      <c r="F235" s="61"/>
      <c r="G235" s="61"/>
      <c r="H235" s="61"/>
      <c r="I235" s="61"/>
      <c r="J235" s="89"/>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row>
    <row r="236" s="60" customFormat="1" spans="1:37">
      <c r="A236" s="61"/>
      <c r="B236" s="61"/>
      <c r="C236" s="61"/>
      <c r="D236" s="61"/>
      <c r="E236" s="61"/>
      <c r="F236" s="61"/>
      <c r="G236" s="61"/>
      <c r="H236" s="61"/>
      <c r="I236" s="61"/>
      <c r="J236" s="89"/>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row>
    <row r="237" s="60" customFormat="1" spans="1:37">
      <c r="A237" s="61"/>
      <c r="B237" s="61"/>
      <c r="C237" s="61"/>
      <c r="D237" s="61"/>
      <c r="E237" s="61"/>
      <c r="F237" s="61"/>
      <c r="G237" s="61"/>
      <c r="H237" s="61"/>
      <c r="I237" s="61"/>
      <c r="J237" s="89"/>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row>
    <row r="238" s="60" customFormat="1" spans="1:37">
      <c r="A238" s="61"/>
      <c r="B238" s="61"/>
      <c r="C238" s="61"/>
      <c r="D238" s="61"/>
      <c r="E238" s="61"/>
      <c r="F238" s="61"/>
      <c r="G238" s="61"/>
      <c r="H238" s="61"/>
      <c r="I238" s="61"/>
      <c r="J238" s="89"/>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row>
    <row r="239" s="60" customFormat="1" spans="1:37">
      <c r="A239" s="61"/>
      <c r="B239" s="61"/>
      <c r="C239" s="61"/>
      <c r="D239" s="61"/>
      <c r="E239" s="61"/>
      <c r="F239" s="61"/>
      <c r="G239" s="61"/>
      <c r="H239" s="61"/>
      <c r="I239" s="61"/>
      <c r="J239" s="89"/>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row>
    <row r="240" s="60" customFormat="1" spans="1:37">
      <c r="A240" s="61"/>
      <c r="B240" s="61"/>
      <c r="C240" s="61"/>
      <c r="D240" s="61"/>
      <c r="E240" s="61"/>
      <c r="F240" s="61"/>
      <c r="G240" s="61"/>
      <c r="H240" s="61"/>
      <c r="I240" s="61"/>
      <c r="J240" s="89"/>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row>
    <row r="241" s="60" customFormat="1" spans="1:37">
      <c r="A241" s="61"/>
      <c r="B241" s="61"/>
      <c r="C241" s="61"/>
      <c r="D241" s="61"/>
      <c r="E241" s="61"/>
      <c r="F241" s="61"/>
      <c r="G241" s="61"/>
      <c r="H241" s="61"/>
      <c r="I241" s="61"/>
      <c r="J241" s="89"/>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row>
    <row r="242" s="60" customFormat="1" spans="1:37">
      <c r="A242" s="61"/>
      <c r="B242" s="61"/>
      <c r="C242" s="61"/>
      <c r="D242" s="61"/>
      <c r="E242" s="61"/>
      <c r="F242" s="61"/>
      <c r="G242" s="61"/>
      <c r="H242" s="61"/>
      <c r="I242" s="61"/>
      <c r="J242" s="89"/>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row>
    <row r="243" s="60" customFormat="1" spans="1:37">
      <c r="A243" s="61"/>
      <c r="B243" s="61"/>
      <c r="C243" s="61"/>
      <c r="D243" s="61"/>
      <c r="E243" s="61"/>
      <c r="F243" s="61"/>
      <c r="G243" s="61"/>
      <c r="H243" s="61"/>
      <c r="I243" s="61"/>
      <c r="J243" s="89"/>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row>
    <row r="244" s="60" customFormat="1" spans="1:37">
      <c r="A244" s="61"/>
      <c r="B244" s="61"/>
      <c r="C244" s="61"/>
      <c r="D244" s="61"/>
      <c r="E244" s="61"/>
      <c r="F244" s="61"/>
      <c r="G244" s="61"/>
      <c r="H244" s="61"/>
      <c r="I244" s="61"/>
      <c r="J244" s="89"/>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row>
    <row r="245" s="60" customFormat="1" spans="1:37">
      <c r="A245" s="61"/>
      <c r="B245" s="61"/>
      <c r="C245" s="61"/>
      <c r="D245" s="61"/>
      <c r="E245" s="61"/>
      <c r="F245" s="61"/>
      <c r="G245" s="61"/>
      <c r="H245" s="61"/>
      <c r="I245" s="61"/>
      <c r="J245" s="89"/>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row>
    <row r="246" s="60" customFormat="1" spans="1:37">
      <c r="A246" s="61"/>
      <c r="B246" s="61"/>
      <c r="C246" s="61"/>
      <c r="D246" s="61"/>
      <c r="E246" s="61"/>
      <c r="F246" s="61"/>
      <c r="G246" s="61"/>
      <c r="H246" s="61"/>
      <c r="I246" s="61"/>
      <c r="J246" s="89"/>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row>
    <row r="247" s="60" customFormat="1" spans="1:37">
      <c r="A247" s="61"/>
      <c r="B247" s="61"/>
      <c r="C247" s="61"/>
      <c r="D247" s="61"/>
      <c r="E247" s="61"/>
      <c r="F247" s="61"/>
      <c r="G247" s="61"/>
      <c r="H247" s="61"/>
      <c r="I247" s="61"/>
      <c r="J247" s="89"/>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row>
    <row r="248" s="60" customFormat="1" spans="1:37">
      <c r="A248" s="61"/>
      <c r="B248" s="61"/>
      <c r="C248" s="61"/>
      <c r="D248" s="61"/>
      <c r="E248" s="61"/>
      <c r="F248" s="61"/>
      <c r="G248" s="61"/>
      <c r="H248" s="61"/>
      <c r="I248" s="61"/>
      <c r="J248" s="89"/>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row>
    <row r="249" s="60" customFormat="1" spans="1:37">
      <c r="A249" s="61"/>
      <c r="B249" s="61"/>
      <c r="C249" s="61"/>
      <c r="D249" s="61"/>
      <c r="E249" s="61"/>
      <c r="F249" s="61"/>
      <c r="G249" s="61"/>
      <c r="H249" s="61"/>
      <c r="I249" s="61"/>
      <c r="J249" s="89"/>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row>
    <row r="250" s="60" customFormat="1" spans="1:37">
      <c r="A250" s="61"/>
      <c r="B250" s="61"/>
      <c r="C250" s="61"/>
      <c r="D250" s="61"/>
      <c r="E250" s="61"/>
      <c r="F250" s="61"/>
      <c r="G250" s="61"/>
      <c r="H250" s="61"/>
      <c r="I250" s="61"/>
      <c r="J250" s="89"/>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row>
    <row r="251" s="60" customFormat="1" spans="1:37">
      <c r="A251" s="61"/>
      <c r="B251" s="61"/>
      <c r="C251" s="61"/>
      <c r="D251" s="61"/>
      <c r="E251" s="61"/>
      <c r="F251" s="61"/>
      <c r="G251" s="61"/>
      <c r="H251" s="61"/>
      <c r="I251" s="61"/>
      <c r="J251" s="89"/>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row>
    <row r="252" s="60" customFormat="1" spans="1:37">
      <c r="A252" s="61"/>
      <c r="B252" s="61"/>
      <c r="C252" s="61"/>
      <c r="D252" s="61"/>
      <c r="E252" s="61"/>
      <c r="F252" s="61"/>
      <c r="G252" s="61"/>
      <c r="H252" s="61"/>
      <c r="I252" s="61"/>
      <c r="J252" s="89"/>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row>
    <row r="253" s="60" customFormat="1" spans="1:37">
      <c r="A253" s="61"/>
      <c r="B253" s="61"/>
      <c r="C253" s="61"/>
      <c r="D253" s="61"/>
      <c r="E253" s="61"/>
      <c r="F253" s="61"/>
      <c r="G253" s="61"/>
      <c r="H253" s="61"/>
      <c r="I253" s="61"/>
      <c r="J253" s="89"/>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row>
    <row r="254" s="60" customFormat="1" spans="1:37">
      <c r="A254" s="61"/>
      <c r="B254" s="61"/>
      <c r="C254" s="61"/>
      <c r="D254" s="61"/>
      <c r="E254" s="61"/>
      <c r="F254" s="61"/>
      <c r="G254" s="61"/>
      <c r="H254" s="61"/>
      <c r="I254" s="61"/>
      <c r="J254" s="89"/>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row>
    <row r="255" s="60" customFormat="1" spans="1:37">
      <c r="A255" s="61"/>
      <c r="B255" s="61"/>
      <c r="C255" s="61"/>
      <c r="D255" s="61"/>
      <c r="E255" s="61"/>
      <c r="F255" s="61"/>
      <c r="G255" s="61"/>
      <c r="H255" s="61"/>
      <c r="I255" s="61"/>
      <c r="J255" s="89"/>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row>
    <row r="256" s="60" customFormat="1" spans="1:37">
      <c r="A256" s="61"/>
      <c r="B256" s="61"/>
      <c r="C256" s="61"/>
      <c r="D256" s="61"/>
      <c r="E256" s="61"/>
      <c r="F256" s="61"/>
      <c r="G256" s="61"/>
      <c r="H256" s="61"/>
      <c r="I256" s="61"/>
      <c r="J256" s="89"/>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row>
    <row r="257" s="60" customFormat="1" spans="1:37">
      <c r="A257" s="61"/>
      <c r="B257" s="61"/>
      <c r="C257" s="61"/>
      <c r="D257" s="61"/>
      <c r="E257" s="61"/>
      <c r="F257" s="61"/>
      <c r="G257" s="61"/>
      <c r="H257" s="61"/>
      <c r="I257" s="61"/>
      <c r="J257" s="89"/>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row>
    <row r="258" s="60" customFormat="1" spans="1:37">
      <c r="A258" s="61"/>
      <c r="B258" s="61"/>
      <c r="C258" s="61"/>
      <c r="D258" s="61"/>
      <c r="E258" s="61"/>
      <c r="F258" s="61"/>
      <c r="G258" s="61"/>
      <c r="H258" s="61"/>
      <c r="I258" s="61"/>
      <c r="J258" s="89"/>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row>
    <row r="259" s="60" customFormat="1" spans="1:37">
      <c r="A259" s="61"/>
      <c r="B259" s="61"/>
      <c r="C259" s="61"/>
      <c r="D259" s="61"/>
      <c r="E259" s="61"/>
      <c r="F259" s="61"/>
      <c r="G259" s="61"/>
      <c r="H259" s="61"/>
      <c r="I259" s="61"/>
      <c r="J259" s="89"/>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row>
    <row r="260" s="60" customFormat="1" spans="1:37">
      <c r="A260" s="61"/>
      <c r="B260" s="61"/>
      <c r="C260" s="61"/>
      <c r="D260" s="61"/>
      <c r="E260" s="61"/>
      <c r="F260" s="61"/>
      <c r="G260" s="61"/>
      <c r="H260" s="61"/>
      <c r="I260" s="61"/>
      <c r="J260" s="89"/>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row>
    <row r="261" s="60" customFormat="1" spans="1:37">
      <c r="A261" s="61"/>
      <c r="B261" s="61"/>
      <c r="C261" s="61"/>
      <c r="D261" s="61"/>
      <c r="E261" s="61"/>
      <c r="F261" s="61"/>
      <c r="G261" s="61"/>
      <c r="H261" s="61"/>
      <c r="I261" s="61"/>
      <c r="J261" s="89"/>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row>
    <row r="262" s="60" customFormat="1" spans="1:37">
      <c r="A262" s="61"/>
      <c r="B262" s="61"/>
      <c r="C262" s="61"/>
      <c r="D262" s="61"/>
      <c r="E262" s="61"/>
      <c r="F262" s="61"/>
      <c r="G262" s="61"/>
      <c r="H262" s="61"/>
      <c r="I262" s="61"/>
      <c r="J262" s="89"/>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row>
    <row r="263" s="60" customFormat="1" spans="1:37">
      <c r="A263" s="61"/>
      <c r="B263" s="61"/>
      <c r="C263" s="61"/>
      <c r="D263" s="61"/>
      <c r="E263" s="61"/>
      <c r="F263" s="61"/>
      <c r="G263" s="61"/>
      <c r="H263" s="61"/>
      <c r="I263" s="61"/>
      <c r="J263" s="89"/>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row>
    <row r="264" s="60" customFormat="1" spans="1:37">
      <c r="A264" s="61"/>
      <c r="B264" s="61"/>
      <c r="C264" s="61"/>
      <c r="D264" s="61"/>
      <c r="E264" s="61"/>
      <c r="F264" s="61"/>
      <c r="G264" s="61"/>
      <c r="H264" s="61"/>
      <c r="I264" s="61"/>
      <c r="J264" s="89"/>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row>
    <row r="265" s="60" customFormat="1" spans="1:37">
      <c r="A265" s="61"/>
      <c r="B265" s="61"/>
      <c r="C265" s="61"/>
      <c r="D265" s="61"/>
      <c r="E265" s="61"/>
      <c r="F265" s="61"/>
      <c r="G265" s="61"/>
      <c r="H265" s="61"/>
      <c r="I265" s="61"/>
      <c r="J265" s="89"/>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row>
    <row r="266" s="60" customFormat="1" spans="1:37">
      <c r="A266" s="61"/>
      <c r="B266" s="61"/>
      <c r="C266" s="61"/>
      <c r="D266" s="61"/>
      <c r="E266" s="61"/>
      <c r="F266" s="61"/>
      <c r="G266" s="61"/>
      <c r="H266" s="61"/>
      <c r="I266" s="61"/>
      <c r="J266" s="89"/>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row>
    <row r="267" s="60" customFormat="1" spans="1:37">
      <c r="A267" s="61"/>
      <c r="B267" s="61"/>
      <c r="C267" s="61"/>
      <c r="D267" s="61"/>
      <c r="E267" s="61"/>
      <c r="F267" s="61"/>
      <c r="G267" s="61"/>
      <c r="H267" s="61"/>
      <c r="I267" s="61"/>
      <c r="J267" s="89"/>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row>
    <row r="268" s="60" customFormat="1" spans="1:37">
      <c r="A268" s="61"/>
      <c r="B268" s="61"/>
      <c r="C268" s="61"/>
      <c r="D268" s="61"/>
      <c r="E268" s="61"/>
      <c r="F268" s="61"/>
      <c r="G268" s="61"/>
      <c r="H268" s="61"/>
      <c r="I268" s="61"/>
      <c r="J268" s="89"/>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row>
    <row r="269" s="60" customFormat="1" spans="1:37">
      <c r="A269" s="61"/>
      <c r="B269" s="61"/>
      <c r="C269" s="61"/>
      <c r="D269" s="61"/>
      <c r="E269" s="61"/>
      <c r="F269" s="61"/>
      <c r="G269" s="61"/>
      <c r="H269" s="61"/>
      <c r="I269" s="61"/>
      <c r="J269" s="89"/>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row>
    <row r="270" s="60" customFormat="1" spans="1:37">
      <c r="A270" s="61"/>
      <c r="B270" s="61"/>
      <c r="C270" s="61"/>
      <c r="D270" s="61"/>
      <c r="E270" s="61"/>
      <c r="F270" s="61"/>
      <c r="G270" s="61"/>
      <c r="H270" s="61"/>
      <c r="I270" s="61"/>
      <c r="J270" s="89"/>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row>
    <row r="271" s="60" customFormat="1" spans="1:37">
      <c r="A271" s="61"/>
      <c r="B271" s="61"/>
      <c r="C271" s="61"/>
      <c r="D271" s="61"/>
      <c r="E271" s="61"/>
      <c r="F271" s="61"/>
      <c r="G271" s="61"/>
      <c r="H271" s="61"/>
      <c r="I271" s="61"/>
      <c r="J271" s="89"/>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row>
    <row r="272" s="60" customFormat="1" spans="1:37">
      <c r="A272" s="61"/>
      <c r="B272" s="61"/>
      <c r="C272" s="61"/>
      <c r="D272" s="61"/>
      <c r="E272" s="61"/>
      <c r="F272" s="61"/>
      <c r="G272" s="61"/>
      <c r="H272" s="61"/>
      <c r="I272" s="61"/>
      <c r="J272" s="89"/>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row>
    <row r="273" s="60" customFormat="1" spans="1:37">
      <c r="A273" s="61"/>
      <c r="B273" s="61"/>
      <c r="C273" s="61"/>
      <c r="D273" s="61"/>
      <c r="E273" s="61"/>
      <c r="F273" s="61"/>
      <c r="G273" s="61"/>
      <c r="H273" s="61"/>
      <c r="I273" s="61"/>
      <c r="J273" s="89"/>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row>
    <row r="274" s="60" customFormat="1" spans="1:37">
      <c r="A274" s="61"/>
      <c r="B274" s="61"/>
      <c r="C274" s="61"/>
      <c r="D274" s="61"/>
      <c r="E274" s="61"/>
      <c r="F274" s="61"/>
      <c r="G274" s="61"/>
      <c r="H274" s="61"/>
      <c r="I274" s="61"/>
      <c r="J274" s="89"/>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row>
    <row r="275" s="60" customFormat="1" spans="1:37">
      <c r="A275" s="61"/>
      <c r="B275" s="61"/>
      <c r="C275" s="61"/>
      <c r="D275" s="61"/>
      <c r="E275" s="61"/>
      <c r="F275" s="61"/>
      <c r="G275" s="61"/>
      <c r="H275" s="61"/>
      <c r="I275" s="61"/>
      <c r="J275" s="89"/>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row>
    <row r="276" s="60" customFormat="1" spans="1:37">
      <c r="A276" s="61"/>
      <c r="B276" s="61"/>
      <c r="C276" s="61"/>
      <c r="D276" s="61"/>
      <c r="E276" s="61"/>
      <c r="F276" s="61"/>
      <c r="G276" s="61"/>
      <c r="H276" s="61"/>
      <c r="I276" s="61"/>
      <c r="J276" s="89"/>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row>
    <row r="277" s="60" customFormat="1" spans="1:37">
      <c r="A277" s="61"/>
      <c r="B277" s="61"/>
      <c r="C277" s="61"/>
      <c r="D277" s="61"/>
      <c r="E277" s="61"/>
      <c r="F277" s="61"/>
      <c r="G277" s="61"/>
      <c r="H277" s="61"/>
      <c r="I277" s="61"/>
      <c r="J277" s="89"/>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row>
    <row r="278" s="60" customFormat="1" spans="1:37">
      <c r="A278" s="61"/>
      <c r="B278" s="61"/>
      <c r="C278" s="61"/>
      <c r="D278" s="61"/>
      <c r="E278" s="61"/>
      <c r="F278" s="61"/>
      <c r="G278" s="61"/>
      <c r="H278" s="61"/>
      <c r="I278" s="61"/>
      <c r="J278" s="89"/>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row>
    <row r="279" s="60" customFormat="1" spans="1:37">
      <c r="A279" s="61"/>
      <c r="B279" s="61"/>
      <c r="C279" s="61"/>
      <c r="D279" s="61"/>
      <c r="E279" s="61"/>
      <c r="F279" s="61"/>
      <c r="G279" s="61"/>
      <c r="H279" s="61"/>
      <c r="I279" s="61"/>
      <c r="J279" s="89"/>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row>
    <row r="280" s="60" customFormat="1" spans="1:37">
      <c r="A280" s="61"/>
      <c r="B280" s="61"/>
      <c r="C280" s="61"/>
      <c r="D280" s="61"/>
      <c r="E280" s="61"/>
      <c r="F280" s="61"/>
      <c r="G280" s="61"/>
      <c r="H280" s="61"/>
      <c r="I280" s="61"/>
      <c r="J280" s="89"/>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row>
    <row r="281" s="60" customFormat="1" spans="1:37">
      <c r="A281" s="61"/>
      <c r="B281" s="61"/>
      <c r="C281" s="61"/>
      <c r="D281" s="61"/>
      <c r="E281" s="61"/>
      <c r="F281" s="61"/>
      <c r="G281" s="61"/>
      <c r="H281" s="61"/>
      <c r="I281" s="61"/>
      <c r="J281" s="89"/>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row>
    <row r="282" s="60" customFormat="1" spans="1:37">
      <c r="A282" s="61"/>
      <c r="B282" s="61"/>
      <c r="C282" s="61"/>
      <c r="D282" s="61"/>
      <c r="E282" s="61"/>
      <c r="F282" s="61"/>
      <c r="G282" s="61"/>
      <c r="H282" s="61"/>
      <c r="I282" s="61"/>
      <c r="J282" s="89"/>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row>
    <row r="283" s="60" customFormat="1" spans="1:37">
      <c r="A283" s="61"/>
      <c r="B283" s="61"/>
      <c r="C283" s="61"/>
      <c r="D283" s="61"/>
      <c r="E283" s="61"/>
      <c r="F283" s="61"/>
      <c r="G283" s="61"/>
      <c r="H283" s="61"/>
      <c r="I283" s="61"/>
      <c r="J283" s="89"/>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row>
    <row r="284" s="60" customFormat="1" spans="1:37">
      <c r="A284" s="61"/>
      <c r="B284" s="61"/>
      <c r="C284" s="61"/>
      <c r="D284" s="61"/>
      <c r="E284" s="61"/>
      <c r="F284" s="61"/>
      <c r="G284" s="61"/>
      <c r="H284" s="61"/>
      <c r="I284" s="61"/>
      <c r="J284" s="89"/>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row>
    <row r="285" s="60" customFormat="1" spans="1:37">
      <c r="A285" s="61"/>
      <c r="B285" s="61"/>
      <c r="C285" s="61"/>
      <c r="D285" s="61"/>
      <c r="E285" s="61"/>
      <c r="F285" s="61"/>
      <c r="G285" s="61"/>
      <c r="H285" s="61"/>
      <c r="I285" s="61"/>
      <c r="J285" s="89"/>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row>
    <row r="286" s="60" customFormat="1" spans="1:37">
      <c r="A286" s="61"/>
      <c r="B286" s="61"/>
      <c r="C286" s="61"/>
      <c r="D286" s="61"/>
      <c r="E286" s="61"/>
      <c r="F286" s="61"/>
      <c r="G286" s="61"/>
      <c r="H286" s="61"/>
      <c r="I286" s="61"/>
      <c r="J286" s="89"/>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row>
    <row r="287" s="60" customFormat="1" spans="1:37">
      <c r="A287" s="61"/>
      <c r="B287" s="61"/>
      <c r="C287" s="61"/>
      <c r="D287" s="61"/>
      <c r="E287" s="61"/>
      <c r="F287" s="61"/>
      <c r="G287" s="61"/>
      <c r="H287" s="61"/>
      <c r="I287" s="61"/>
      <c r="J287" s="89"/>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row>
    <row r="288" s="60" customFormat="1" spans="1:37">
      <c r="A288" s="61"/>
      <c r="B288" s="61"/>
      <c r="C288" s="61"/>
      <c r="D288" s="61"/>
      <c r="E288" s="61"/>
      <c r="F288" s="61"/>
      <c r="G288" s="61"/>
      <c r="H288" s="61"/>
      <c r="I288" s="61"/>
      <c r="J288" s="89"/>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row>
    <row r="289" s="60" customFormat="1" spans="1:37">
      <c r="A289" s="61"/>
      <c r="B289" s="61"/>
      <c r="C289" s="61"/>
      <c r="D289" s="61"/>
      <c r="E289" s="61"/>
      <c r="F289" s="61"/>
      <c r="G289" s="61"/>
      <c r="H289" s="61"/>
      <c r="I289" s="61"/>
      <c r="J289" s="89"/>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row>
    <row r="290" s="60" customFormat="1" spans="1:37">
      <c r="A290" s="61"/>
      <c r="B290" s="61"/>
      <c r="C290" s="61"/>
      <c r="D290" s="61"/>
      <c r="E290" s="61"/>
      <c r="F290" s="61"/>
      <c r="G290" s="61"/>
      <c r="H290" s="61"/>
      <c r="I290" s="61"/>
      <c r="J290" s="89"/>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row>
    <row r="291" s="60" customFormat="1" spans="1:37">
      <c r="A291" s="61"/>
      <c r="B291" s="61"/>
      <c r="C291" s="61"/>
      <c r="D291" s="61"/>
      <c r="E291" s="61"/>
      <c r="F291" s="61"/>
      <c r="G291" s="61"/>
      <c r="H291" s="61"/>
      <c r="I291" s="61"/>
      <c r="J291" s="89"/>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row>
    <row r="292" s="60" customFormat="1" spans="1:37">
      <c r="A292" s="61"/>
      <c r="B292" s="61"/>
      <c r="C292" s="61"/>
      <c r="D292" s="61"/>
      <c r="E292" s="61"/>
      <c r="F292" s="61"/>
      <c r="G292" s="61"/>
      <c r="H292" s="61"/>
      <c r="I292" s="61"/>
      <c r="J292" s="89"/>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row>
    <row r="293" s="60" customFormat="1" spans="1:37">
      <c r="A293" s="61"/>
      <c r="B293" s="61"/>
      <c r="C293" s="61"/>
      <c r="D293" s="61"/>
      <c r="E293" s="61"/>
      <c r="F293" s="61"/>
      <c r="G293" s="61"/>
      <c r="H293" s="61"/>
      <c r="I293" s="61"/>
      <c r="J293" s="89"/>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row>
    <row r="294" s="60" customFormat="1" spans="1:37">
      <c r="A294" s="61"/>
      <c r="B294" s="61"/>
      <c r="C294" s="61"/>
      <c r="D294" s="61"/>
      <c r="E294" s="61"/>
      <c r="F294" s="61"/>
      <c r="G294" s="61"/>
      <c r="H294" s="61"/>
      <c r="I294" s="61"/>
      <c r="J294" s="89"/>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row>
    <row r="295" s="60" customFormat="1" spans="1:37">
      <c r="A295" s="61"/>
      <c r="B295" s="61"/>
      <c r="C295" s="61"/>
      <c r="D295" s="61"/>
      <c r="E295" s="61"/>
      <c r="F295" s="61"/>
      <c r="G295" s="61"/>
      <c r="H295" s="61"/>
      <c r="I295" s="61"/>
      <c r="J295" s="89"/>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row>
    <row r="296" s="60" customFormat="1" spans="1:37">
      <c r="A296" s="61"/>
      <c r="B296" s="61"/>
      <c r="C296" s="61"/>
      <c r="D296" s="61"/>
      <c r="E296" s="61"/>
      <c r="F296" s="61"/>
      <c r="G296" s="61"/>
      <c r="H296" s="61"/>
      <c r="I296" s="61"/>
      <c r="J296" s="89"/>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row>
    <row r="297" s="60" customFormat="1" spans="1:37">
      <c r="A297" s="61"/>
      <c r="B297" s="61"/>
      <c r="C297" s="61"/>
      <c r="D297" s="61"/>
      <c r="E297" s="61"/>
      <c r="F297" s="61"/>
      <c r="G297" s="61"/>
      <c r="H297" s="61"/>
      <c r="I297" s="61"/>
      <c r="J297" s="89"/>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row>
    <row r="298" s="60" customFormat="1" spans="1:37">
      <c r="A298" s="61"/>
      <c r="B298" s="61"/>
      <c r="C298" s="61"/>
      <c r="D298" s="61"/>
      <c r="E298" s="61"/>
      <c r="F298" s="61"/>
      <c r="G298" s="61"/>
      <c r="H298" s="61"/>
      <c r="I298" s="61"/>
      <c r="J298" s="89"/>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row>
    <row r="299" s="60" customFormat="1" spans="1:37">
      <c r="A299" s="61"/>
      <c r="B299" s="61"/>
      <c r="C299" s="61"/>
      <c r="D299" s="61"/>
      <c r="E299" s="61"/>
      <c r="F299" s="61"/>
      <c r="G299" s="61"/>
      <c r="H299" s="61"/>
      <c r="I299" s="61"/>
      <c r="J299" s="89"/>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row>
    <row r="300" s="60" customFormat="1" spans="1:37">
      <c r="A300" s="61"/>
      <c r="B300" s="61"/>
      <c r="C300" s="61"/>
      <c r="D300" s="61"/>
      <c r="E300" s="61"/>
      <c r="F300" s="61"/>
      <c r="G300" s="61"/>
      <c r="H300" s="61"/>
      <c r="I300" s="61"/>
      <c r="J300" s="89"/>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row>
    <row r="301" s="60" customFormat="1" spans="1:37">
      <c r="A301" s="61"/>
      <c r="B301" s="61"/>
      <c r="C301" s="61"/>
      <c r="D301" s="61"/>
      <c r="E301" s="61"/>
      <c r="F301" s="61"/>
      <c r="G301" s="61"/>
      <c r="H301" s="61"/>
      <c r="I301" s="61"/>
      <c r="J301" s="89"/>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row>
    <row r="302" s="60" customFormat="1" spans="1:37">
      <c r="A302" s="61"/>
      <c r="B302" s="61"/>
      <c r="C302" s="61"/>
      <c r="D302" s="61"/>
      <c r="E302" s="61"/>
      <c r="F302" s="61"/>
      <c r="G302" s="61"/>
      <c r="H302" s="61"/>
      <c r="I302" s="61"/>
      <c r="J302" s="89"/>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row>
    <row r="303" s="60" customFormat="1" spans="1:37">
      <c r="A303" s="61"/>
      <c r="B303" s="61"/>
      <c r="C303" s="61"/>
      <c r="D303" s="61"/>
      <c r="E303" s="61"/>
      <c r="F303" s="61"/>
      <c r="G303" s="61"/>
      <c r="H303" s="61"/>
      <c r="I303" s="61"/>
      <c r="J303" s="89"/>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row>
    <row r="304" s="60" customFormat="1" spans="1:37">
      <c r="A304" s="61"/>
      <c r="B304" s="61"/>
      <c r="C304" s="61"/>
      <c r="D304" s="61"/>
      <c r="E304" s="61"/>
      <c r="F304" s="61"/>
      <c r="G304" s="61"/>
      <c r="H304" s="61"/>
      <c r="I304" s="61"/>
      <c r="J304" s="89"/>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row>
    <row r="305" s="60" customFormat="1" spans="1:37">
      <c r="A305" s="61"/>
      <c r="B305" s="61"/>
      <c r="C305" s="61"/>
      <c r="D305" s="61"/>
      <c r="E305" s="61"/>
      <c r="F305" s="61"/>
      <c r="G305" s="61"/>
      <c r="H305" s="61"/>
      <c r="I305" s="61"/>
      <c r="J305" s="89"/>
      <c r="K305" s="61"/>
      <c r="L305" s="61"/>
      <c r="M305" s="61"/>
      <c r="N305" s="61"/>
      <c r="O305" s="61"/>
      <c r="P305" s="61"/>
      <c r="Q305" s="61"/>
      <c r="R305" s="61"/>
      <c r="S305" s="61"/>
      <c r="T305" s="61"/>
      <c r="U305" s="61"/>
      <c r="V305" s="61"/>
      <c r="W305" s="61"/>
      <c r="X305" s="61"/>
      <c r="Y305" s="61"/>
      <c r="Z305" s="61"/>
      <c r="AA305" s="61"/>
      <c r="AB305" s="61"/>
      <c r="AC305" s="61"/>
      <c r="AD305" s="61"/>
      <c r="AE305" s="61"/>
      <c r="AF305" s="61"/>
      <c r="AG305" s="61"/>
      <c r="AH305" s="61"/>
      <c r="AI305" s="61"/>
      <c r="AJ305" s="61"/>
      <c r="AK305" s="61"/>
    </row>
    <row r="306" s="60" customFormat="1" spans="1:37">
      <c r="A306" s="61"/>
      <c r="B306" s="61"/>
      <c r="C306" s="61"/>
      <c r="D306" s="61"/>
      <c r="E306" s="61"/>
      <c r="F306" s="61"/>
      <c r="G306" s="61"/>
      <c r="H306" s="61"/>
      <c r="I306" s="61"/>
      <c r="J306" s="89"/>
      <c r="K306" s="61"/>
      <c r="L306" s="61"/>
      <c r="M306" s="61"/>
      <c r="N306" s="61"/>
      <c r="O306" s="61"/>
      <c r="P306" s="61"/>
      <c r="Q306" s="61"/>
      <c r="R306" s="61"/>
      <c r="S306" s="61"/>
      <c r="T306" s="61"/>
      <c r="U306" s="61"/>
      <c r="V306" s="61"/>
      <c r="W306" s="61"/>
      <c r="X306" s="61"/>
      <c r="Y306" s="61"/>
      <c r="Z306" s="61"/>
      <c r="AA306" s="61"/>
      <c r="AB306" s="61"/>
      <c r="AC306" s="61"/>
      <c r="AD306" s="61"/>
      <c r="AE306" s="61"/>
      <c r="AF306" s="61"/>
      <c r="AG306" s="61"/>
      <c r="AH306" s="61"/>
      <c r="AI306" s="61"/>
      <c r="AJ306" s="61"/>
      <c r="AK306" s="61"/>
    </row>
    <row r="307" s="60" customFormat="1" spans="1:37">
      <c r="A307" s="61"/>
      <c r="B307" s="61"/>
      <c r="C307" s="61"/>
      <c r="D307" s="61"/>
      <c r="E307" s="61"/>
      <c r="F307" s="61"/>
      <c r="G307" s="61"/>
      <c r="H307" s="61"/>
      <c r="I307" s="61"/>
      <c r="J307" s="89"/>
      <c r="K307" s="61"/>
      <c r="L307" s="61"/>
      <c r="M307" s="61"/>
      <c r="N307" s="61"/>
      <c r="O307" s="61"/>
      <c r="P307" s="61"/>
      <c r="Q307" s="61"/>
      <c r="R307" s="61"/>
      <c r="S307" s="61"/>
      <c r="T307" s="61"/>
      <c r="U307" s="61"/>
      <c r="V307" s="61"/>
      <c r="W307" s="61"/>
      <c r="X307" s="61"/>
      <c r="Y307" s="61"/>
      <c r="Z307" s="61"/>
      <c r="AA307" s="61"/>
      <c r="AB307" s="61"/>
      <c r="AC307" s="61"/>
      <c r="AD307" s="61"/>
      <c r="AE307" s="61"/>
      <c r="AF307" s="61"/>
      <c r="AG307" s="61"/>
      <c r="AH307" s="61"/>
      <c r="AI307" s="61"/>
      <c r="AJ307" s="61"/>
      <c r="AK307" s="61"/>
    </row>
    <row r="308" s="60" customFormat="1" spans="1:37">
      <c r="A308" s="61"/>
      <c r="B308" s="61"/>
      <c r="C308" s="61"/>
      <c r="D308" s="61"/>
      <c r="E308" s="61"/>
      <c r="F308" s="61"/>
      <c r="G308" s="61"/>
      <c r="H308" s="61"/>
      <c r="I308" s="61"/>
      <c r="J308" s="89"/>
      <c r="K308" s="61"/>
      <c r="L308" s="61"/>
      <c r="M308" s="61"/>
      <c r="N308" s="61"/>
      <c r="O308" s="61"/>
      <c r="P308" s="61"/>
      <c r="Q308" s="61"/>
      <c r="R308" s="61"/>
      <c r="S308" s="61"/>
      <c r="T308" s="61"/>
      <c r="U308" s="61"/>
      <c r="V308" s="61"/>
      <c r="W308" s="61"/>
      <c r="X308" s="61"/>
      <c r="Y308" s="61"/>
      <c r="Z308" s="61"/>
      <c r="AA308" s="61"/>
      <c r="AB308" s="61"/>
      <c r="AC308" s="61"/>
      <c r="AD308" s="61"/>
      <c r="AE308" s="61"/>
      <c r="AF308" s="61"/>
      <c r="AG308" s="61"/>
      <c r="AH308" s="61"/>
      <c r="AI308" s="61"/>
      <c r="AJ308" s="61"/>
      <c r="AK308" s="61"/>
    </row>
    <row r="309" s="60" customFormat="1" spans="1:37">
      <c r="A309" s="61"/>
      <c r="B309" s="61"/>
      <c r="C309" s="61"/>
      <c r="D309" s="61"/>
      <c r="E309" s="61"/>
      <c r="F309" s="61"/>
      <c r="G309" s="61"/>
      <c r="H309" s="61"/>
      <c r="I309" s="61"/>
      <c r="J309" s="89"/>
      <c r="K309" s="61"/>
      <c r="L309" s="61"/>
      <c r="M309" s="61"/>
      <c r="N309" s="61"/>
      <c r="O309" s="61"/>
      <c r="P309" s="61"/>
      <c r="Q309" s="61"/>
      <c r="R309" s="61"/>
      <c r="S309" s="61"/>
      <c r="T309" s="61"/>
      <c r="U309" s="61"/>
      <c r="V309" s="61"/>
      <c r="W309" s="61"/>
      <c r="X309" s="61"/>
      <c r="Y309" s="61"/>
      <c r="Z309" s="61"/>
      <c r="AA309" s="61"/>
      <c r="AB309" s="61"/>
      <c r="AC309" s="61"/>
      <c r="AD309" s="61"/>
      <c r="AE309" s="61"/>
      <c r="AF309" s="61"/>
      <c r="AG309" s="61"/>
      <c r="AH309" s="61"/>
      <c r="AI309" s="61"/>
      <c r="AJ309" s="61"/>
      <c r="AK309" s="61"/>
    </row>
    <row r="310" s="60" customFormat="1" spans="1:37">
      <c r="A310" s="61"/>
      <c r="B310" s="61"/>
      <c r="C310" s="61"/>
      <c r="D310" s="61"/>
      <c r="E310" s="61"/>
      <c r="F310" s="61"/>
      <c r="G310" s="61"/>
      <c r="H310" s="61"/>
      <c r="I310" s="61"/>
      <c r="J310" s="89"/>
      <c r="K310" s="61"/>
      <c r="L310" s="61"/>
      <c r="M310" s="61"/>
      <c r="N310" s="61"/>
      <c r="O310" s="61"/>
      <c r="P310" s="61"/>
      <c r="Q310" s="61"/>
      <c r="R310" s="61"/>
      <c r="S310" s="61"/>
      <c r="T310" s="61"/>
      <c r="U310" s="61"/>
      <c r="V310" s="61"/>
      <c r="W310" s="61"/>
      <c r="X310" s="61"/>
      <c r="Y310" s="61"/>
      <c r="Z310" s="61"/>
      <c r="AA310" s="61"/>
      <c r="AB310" s="61"/>
      <c r="AC310" s="61"/>
      <c r="AD310" s="61"/>
      <c r="AE310" s="61"/>
      <c r="AF310" s="61"/>
      <c r="AG310" s="61"/>
      <c r="AH310" s="61"/>
      <c r="AI310" s="61"/>
      <c r="AJ310" s="61"/>
      <c r="AK310" s="61"/>
    </row>
    <row r="311" s="60" customFormat="1" spans="1:37">
      <c r="A311" s="61"/>
      <c r="B311" s="61"/>
      <c r="C311" s="61"/>
      <c r="D311" s="61"/>
      <c r="E311" s="61"/>
      <c r="F311" s="61"/>
      <c r="G311" s="61"/>
      <c r="H311" s="61"/>
      <c r="I311" s="61"/>
      <c r="J311" s="89"/>
      <c r="K311" s="61"/>
      <c r="L311" s="61"/>
      <c r="M311" s="61"/>
      <c r="N311" s="61"/>
      <c r="O311" s="61"/>
      <c r="P311" s="61"/>
      <c r="Q311" s="61"/>
      <c r="R311" s="61"/>
      <c r="S311" s="61"/>
      <c r="T311" s="61"/>
      <c r="U311" s="61"/>
      <c r="V311" s="61"/>
      <c r="W311" s="61"/>
      <c r="X311" s="61"/>
      <c r="Y311" s="61"/>
      <c r="Z311" s="61"/>
      <c r="AA311" s="61"/>
      <c r="AB311" s="61"/>
      <c r="AC311" s="61"/>
      <c r="AD311" s="61"/>
      <c r="AE311" s="61"/>
      <c r="AF311" s="61"/>
      <c r="AG311" s="61"/>
      <c r="AH311" s="61"/>
      <c r="AI311" s="61"/>
      <c r="AJ311" s="61"/>
      <c r="AK311" s="61"/>
    </row>
    <row r="312" s="60" customFormat="1" spans="1:37">
      <c r="A312" s="61"/>
      <c r="B312" s="61"/>
      <c r="C312" s="61"/>
      <c r="D312" s="61"/>
      <c r="E312" s="61"/>
      <c r="F312" s="61"/>
      <c r="G312" s="61"/>
      <c r="H312" s="61"/>
      <c r="I312" s="61"/>
      <c r="J312" s="89"/>
      <c r="K312" s="61"/>
      <c r="L312" s="61"/>
      <c r="M312" s="61"/>
      <c r="N312" s="61"/>
      <c r="O312" s="61"/>
      <c r="P312" s="61"/>
      <c r="Q312" s="61"/>
      <c r="R312" s="61"/>
      <c r="S312" s="61"/>
      <c r="T312" s="61"/>
      <c r="U312" s="61"/>
      <c r="V312" s="61"/>
      <c r="W312" s="61"/>
      <c r="X312" s="61"/>
      <c r="Y312" s="61"/>
      <c r="Z312" s="61"/>
      <c r="AA312" s="61"/>
      <c r="AB312" s="61"/>
      <c r="AC312" s="61"/>
      <c r="AD312" s="61"/>
      <c r="AE312" s="61"/>
      <c r="AF312" s="61"/>
      <c r="AG312" s="61"/>
      <c r="AH312" s="61"/>
      <c r="AI312" s="61"/>
      <c r="AJ312" s="61"/>
      <c r="AK312" s="61"/>
    </row>
    <row r="313" s="60" customFormat="1" spans="1:37">
      <c r="A313" s="61"/>
      <c r="B313" s="61"/>
      <c r="C313" s="61"/>
      <c r="D313" s="61"/>
      <c r="E313" s="61"/>
      <c r="F313" s="61"/>
      <c r="G313" s="61"/>
      <c r="H313" s="61"/>
      <c r="I313" s="61"/>
      <c r="J313" s="89"/>
      <c r="K313" s="61"/>
      <c r="L313" s="61"/>
      <c r="M313" s="61"/>
      <c r="N313" s="61"/>
      <c r="O313" s="61"/>
      <c r="P313" s="61"/>
      <c r="Q313" s="61"/>
      <c r="R313" s="61"/>
      <c r="S313" s="61"/>
      <c r="T313" s="61"/>
      <c r="U313" s="61"/>
      <c r="V313" s="61"/>
      <c r="W313" s="61"/>
      <c r="X313" s="61"/>
      <c r="Y313" s="61"/>
      <c r="Z313" s="61"/>
      <c r="AA313" s="61"/>
      <c r="AB313" s="61"/>
      <c r="AC313" s="61"/>
      <c r="AD313" s="61"/>
      <c r="AE313" s="61"/>
      <c r="AF313" s="61"/>
      <c r="AG313" s="61"/>
      <c r="AH313" s="61"/>
      <c r="AI313" s="61"/>
      <c r="AJ313" s="61"/>
      <c r="AK313" s="61"/>
    </row>
    <row r="314" s="60" customFormat="1" spans="1:37">
      <c r="A314" s="61"/>
      <c r="B314" s="61"/>
      <c r="C314" s="61"/>
      <c r="D314" s="61"/>
      <c r="E314" s="61"/>
      <c r="F314" s="61"/>
      <c r="G314" s="61"/>
      <c r="H314" s="61"/>
      <c r="I314" s="61"/>
      <c r="J314" s="89"/>
      <c r="K314" s="61"/>
      <c r="L314" s="61"/>
      <c r="M314" s="61"/>
      <c r="N314" s="61"/>
      <c r="O314" s="61"/>
      <c r="P314" s="61"/>
      <c r="Q314" s="61"/>
      <c r="R314" s="61"/>
      <c r="S314" s="61"/>
      <c r="T314" s="61"/>
      <c r="U314" s="61"/>
      <c r="V314" s="61"/>
      <c r="W314" s="61"/>
      <c r="X314" s="61"/>
      <c r="Y314" s="61"/>
      <c r="Z314" s="61"/>
      <c r="AA314" s="61"/>
      <c r="AB314" s="61"/>
      <c r="AC314" s="61"/>
      <c r="AD314" s="61"/>
      <c r="AE314" s="61"/>
      <c r="AF314" s="61"/>
      <c r="AG314" s="61"/>
      <c r="AH314" s="61"/>
      <c r="AI314" s="61"/>
      <c r="AJ314" s="61"/>
      <c r="AK314" s="61"/>
    </row>
    <row r="315" s="60" customFormat="1" spans="1:37">
      <c r="A315" s="61"/>
      <c r="B315" s="61"/>
      <c r="C315" s="61"/>
      <c r="D315" s="61"/>
      <c r="E315" s="61"/>
      <c r="F315" s="61"/>
      <c r="G315" s="61"/>
      <c r="H315" s="61"/>
      <c r="I315" s="61"/>
      <c r="J315" s="89"/>
      <c r="K315" s="61"/>
      <c r="L315" s="61"/>
      <c r="M315" s="61"/>
      <c r="N315" s="61"/>
      <c r="O315" s="61"/>
      <c r="P315" s="61"/>
      <c r="Q315" s="61"/>
      <c r="R315" s="61"/>
      <c r="S315" s="61"/>
      <c r="T315" s="61"/>
      <c r="U315" s="61"/>
      <c r="V315" s="61"/>
      <c r="W315" s="61"/>
      <c r="X315" s="61"/>
      <c r="Y315" s="61"/>
      <c r="Z315" s="61"/>
      <c r="AA315" s="61"/>
      <c r="AB315" s="61"/>
      <c r="AC315" s="61"/>
      <c r="AD315" s="61"/>
      <c r="AE315" s="61"/>
      <c r="AF315" s="61"/>
      <c r="AG315" s="61"/>
      <c r="AH315" s="61"/>
      <c r="AI315" s="61"/>
      <c r="AJ315" s="61"/>
      <c r="AK315" s="61"/>
    </row>
    <row r="316" s="60" customFormat="1" spans="1:37">
      <c r="A316" s="61"/>
      <c r="B316" s="61"/>
      <c r="C316" s="61"/>
      <c r="D316" s="61"/>
      <c r="E316" s="61"/>
      <c r="F316" s="61"/>
      <c r="G316" s="61"/>
      <c r="H316" s="61"/>
      <c r="I316" s="61"/>
      <c r="J316" s="89"/>
      <c r="K316" s="61"/>
      <c r="L316" s="61"/>
      <c r="M316" s="61"/>
      <c r="N316" s="61"/>
      <c r="O316" s="61"/>
      <c r="P316" s="61"/>
      <c r="Q316" s="61"/>
      <c r="R316" s="61"/>
      <c r="S316" s="61"/>
      <c r="T316" s="61"/>
      <c r="U316" s="61"/>
      <c r="V316" s="61"/>
      <c r="W316" s="61"/>
      <c r="X316" s="61"/>
      <c r="Y316" s="61"/>
      <c r="Z316" s="61"/>
      <c r="AA316" s="61"/>
      <c r="AB316" s="61"/>
      <c r="AC316" s="61"/>
      <c r="AD316" s="61"/>
      <c r="AE316" s="61"/>
      <c r="AF316" s="61"/>
      <c r="AG316" s="61"/>
      <c r="AH316" s="61"/>
      <c r="AI316" s="61"/>
      <c r="AJ316" s="61"/>
      <c r="AK316" s="61"/>
    </row>
    <row r="317" s="60" customFormat="1" spans="1:37">
      <c r="A317" s="61"/>
      <c r="B317" s="61"/>
      <c r="C317" s="61"/>
      <c r="D317" s="61"/>
      <c r="E317" s="61"/>
      <c r="F317" s="61"/>
      <c r="G317" s="61"/>
      <c r="H317" s="61"/>
      <c r="I317" s="61"/>
      <c r="J317" s="89"/>
      <c r="K317" s="61"/>
      <c r="L317" s="61"/>
      <c r="M317" s="61"/>
      <c r="N317" s="61"/>
      <c r="O317" s="61"/>
      <c r="P317" s="61"/>
      <c r="Q317" s="61"/>
      <c r="R317" s="61"/>
      <c r="S317" s="61"/>
      <c r="T317" s="61"/>
      <c r="U317" s="61"/>
      <c r="V317" s="61"/>
      <c r="W317" s="61"/>
      <c r="X317" s="61"/>
      <c r="Y317" s="61"/>
      <c r="Z317" s="61"/>
      <c r="AA317" s="61"/>
      <c r="AB317" s="61"/>
      <c r="AC317" s="61"/>
      <c r="AD317" s="61"/>
      <c r="AE317" s="61"/>
      <c r="AF317" s="61"/>
      <c r="AG317" s="61"/>
      <c r="AH317" s="61"/>
      <c r="AI317" s="61"/>
      <c r="AJ317" s="61"/>
      <c r="AK317" s="61"/>
    </row>
    <row r="318" s="60" customFormat="1" spans="1:37">
      <c r="A318" s="61"/>
      <c r="B318" s="61"/>
      <c r="C318" s="61"/>
      <c r="D318" s="61"/>
      <c r="E318" s="61"/>
      <c r="F318" s="61"/>
      <c r="G318" s="61"/>
      <c r="H318" s="61"/>
      <c r="I318" s="61"/>
      <c r="J318" s="89"/>
      <c r="K318" s="61"/>
      <c r="L318" s="61"/>
      <c r="M318" s="61"/>
      <c r="N318" s="61"/>
      <c r="O318" s="61"/>
      <c r="P318" s="61"/>
      <c r="Q318" s="61"/>
      <c r="R318" s="61"/>
      <c r="S318" s="61"/>
      <c r="T318" s="61"/>
      <c r="U318" s="61"/>
      <c r="V318" s="61"/>
      <c r="W318" s="61"/>
      <c r="X318" s="61"/>
      <c r="Y318" s="61"/>
      <c r="Z318" s="61"/>
      <c r="AA318" s="61"/>
      <c r="AB318" s="61"/>
      <c r="AC318" s="61"/>
      <c r="AD318" s="61"/>
      <c r="AE318" s="61"/>
      <c r="AF318" s="61"/>
      <c r="AG318" s="61"/>
      <c r="AH318" s="61"/>
      <c r="AI318" s="61"/>
      <c r="AJ318" s="61"/>
      <c r="AK318" s="61"/>
    </row>
    <row r="319" s="60" customFormat="1" spans="1:37">
      <c r="A319" s="61"/>
      <c r="B319" s="61"/>
      <c r="C319" s="61"/>
      <c r="D319" s="61"/>
      <c r="E319" s="61"/>
      <c r="F319" s="61"/>
      <c r="G319" s="61"/>
      <c r="H319" s="61"/>
      <c r="I319" s="61"/>
      <c r="J319" s="89"/>
      <c r="K319" s="61"/>
      <c r="L319" s="61"/>
      <c r="M319" s="61"/>
      <c r="N319" s="61"/>
      <c r="O319" s="61"/>
      <c r="P319" s="61"/>
      <c r="Q319" s="61"/>
      <c r="R319" s="61"/>
      <c r="S319" s="61"/>
      <c r="T319" s="61"/>
      <c r="U319" s="61"/>
      <c r="V319" s="61"/>
      <c r="W319" s="61"/>
      <c r="X319" s="61"/>
      <c r="Y319" s="61"/>
      <c r="Z319" s="61"/>
      <c r="AA319" s="61"/>
      <c r="AB319" s="61"/>
      <c r="AC319" s="61"/>
      <c r="AD319" s="61"/>
      <c r="AE319" s="61"/>
      <c r="AF319" s="61"/>
      <c r="AG319" s="61"/>
      <c r="AH319" s="61"/>
      <c r="AI319" s="61"/>
      <c r="AJ319" s="61"/>
      <c r="AK319" s="61"/>
    </row>
    <row r="320" s="60" customFormat="1" spans="1:37">
      <c r="A320" s="61"/>
      <c r="B320" s="61"/>
      <c r="C320" s="61"/>
      <c r="D320" s="61"/>
      <c r="E320" s="61"/>
      <c r="F320" s="61"/>
      <c r="G320" s="61"/>
      <c r="H320" s="61"/>
      <c r="I320" s="61"/>
      <c r="J320" s="89"/>
      <c r="K320" s="61"/>
      <c r="L320" s="61"/>
      <c r="M320" s="61"/>
      <c r="N320" s="61"/>
      <c r="O320" s="61"/>
      <c r="P320" s="61"/>
      <c r="Q320" s="61"/>
      <c r="R320" s="61"/>
      <c r="S320" s="61"/>
      <c r="T320" s="61"/>
      <c r="U320" s="61"/>
      <c r="V320" s="61"/>
      <c r="W320" s="61"/>
      <c r="X320" s="61"/>
      <c r="Y320" s="61"/>
      <c r="Z320" s="61"/>
      <c r="AA320" s="61"/>
      <c r="AB320" s="61"/>
      <c r="AC320" s="61"/>
      <c r="AD320" s="61"/>
      <c r="AE320" s="61"/>
      <c r="AF320" s="61"/>
      <c r="AG320" s="61"/>
      <c r="AH320" s="61"/>
      <c r="AI320" s="61"/>
      <c r="AJ320" s="61"/>
      <c r="AK320" s="61"/>
    </row>
    <row r="321" s="60" customFormat="1" spans="1:37">
      <c r="A321" s="61"/>
      <c r="B321" s="61"/>
      <c r="C321" s="61"/>
      <c r="D321" s="61"/>
      <c r="E321" s="61"/>
      <c r="F321" s="61"/>
      <c r="G321" s="61"/>
      <c r="H321" s="61"/>
      <c r="I321" s="61"/>
      <c r="J321" s="89"/>
      <c r="K321" s="61"/>
      <c r="L321" s="61"/>
      <c r="M321" s="61"/>
      <c r="N321" s="61"/>
      <c r="O321" s="61"/>
      <c r="P321" s="61"/>
      <c r="Q321" s="61"/>
      <c r="R321" s="61"/>
      <c r="S321" s="61"/>
      <c r="T321" s="61"/>
      <c r="U321" s="61"/>
      <c r="V321" s="61"/>
      <c r="W321" s="61"/>
      <c r="X321" s="61"/>
      <c r="Y321" s="61"/>
      <c r="Z321" s="61"/>
      <c r="AA321" s="61"/>
      <c r="AB321" s="61"/>
      <c r="AC321" s="61"/>
      <c r="AD321" s="61"/>
      <c r="AE321" s="61"/>
      <c r="AF321" s="61"/>
      <c r="AG321" s="61"/>
      <c r="AH321" s="61"/>
      <c r="AI321" s="61"/>
      <c r="AJ321" s="61"/>
      <c r="AK321" s="61"/>
    </row>
    <row r="322" s="60" customFormat="1" spans="1:37">
      <c r="A322" s="61"/>
      <c r="B322" s="61"/>
      <c r="C322" s="61"/>
      <c r="D322" s="61"/>
      <c r="E322" s="61"/>
      <c r="F322" s="61"/>
      <c r="G322" s="61"/>
      <c r="H322" s="61"/>
      <c r="I322" s="61"/>
      <c r="J322" s="89"/>
      <c r="K322" s="61"/>
      <c r="L322" s="61"/>
      <c r="M322" s="61"/>
      <c r="N322" s="61"/>
      <c r="O322" s="61"/>
      <c r="P322" s="61"/>
      <c r="Q322" s="61"/>
      <c r="R322" s="61"/>
      <c r="S322" s="61"/>
      <c r="T322" s="61"/>
      <c r="U322" s="61"/>
      <c r="V322" s="61"/>
      <c r="W322" s="61"/>
      <c r="X322" s="61"/>
      <c r="Y322" s="61"/>
      <c r="Z322" s="61"/>
      <c r="AA322" s="61"/>
      <c r="AB322" s="61"/>
      <c r="AC322" s="61"/>
      <c r="AD322" s="61"/>
      <c r="AE322" s="61"/>
      <c r="AF322" s="61"/>
      <c r="AG322" s="61"/>
      <c r="AH322" s="61"/>
      <c r="AI322" s="61"/>
      <c r="AJ322" s="61"/>
      <c r="AK322" s="61"/>
    </row>
    <row r="323" s="60" customFormat="1" spans="1:37">
      <c r="A323" s="61"/>
      <c r="B323" s="61"/>
      <c r="C323" s="61"/>
      <c r="D323" s="61"/>
      <c r="E323" s="61"/>
      <c r="F323" s="61"/>
      <c r="G323" s="61"/>
      <c r="H323" s="61"/>
      <c r="I323" s="61"/>
      <c r="J323" s="89"/>
      <c r="K323" s="61"/>
      <c r="L323" s="61"/>
      <c r="M323" s="61"/>
      <c r="N323" s="61"/>
      <c r="O323" s="61"/>
      <c r="P323" s="61"/>
      <c r="Q323" s="61"/>
      <c r="R323" s="61"/>
      <c r="S323" s="61"/>
      <c r="T323" s="61"/>
      <c r="U323" s="61"/>
      <c r="V323" s="61"/>
      <c r="W323" s="61"/>
      <c r="X323" s="61"/>
      <c r="Y323" s="61"/>
      <c r="Z323" s="61"/>
      <c r="AA323" s="61"/>
      <c r="AB323" s="61"/>
      <c r="AC323" s="61"/>
      <c r="AD323" s="61"/>
      <c r="AE323" s="61"/>
      <c r="AF323" s="61"/>
      <c r="AG323" s="61"/>
      <c r="AH323" s="61"/>
      <c r="AI323" s="61"/>
      <c r="AJ323" s="61"/>
      <c r="AK323" s="61"/>
    </row>
    <row r="324" s="60" customFormat="1" spans="1:37">
      <c r="A324" s="61"/>
      <c r="B324" s="61"/>
      <c r="C324" s="61"/>
      <c r="D324" s="61"/>
      <c r="E324" s="61"/>
      <c r="F324" s="61"/>
      <c r="G324" s="61"/>
      <c r="H324" s="61"/>
      <c r="I324" s="61"/>
      <c r="J324" s="89"/>
      <c r="K324" s="61"/>
      <c r="L324" s="61"/>
      <c r="M324" s="61"/>
      <c r="N324" s="61"/>
      <c r="O324" s="61"/>
      <c r="P324" s="61"/>
      <c r="Q324" s="61"/>
      <c r="R324" s="61"/>
      <c r="S324" s="61"/>
      <c r="T324" s="61"/>
      <c r="U324" s="61"/>
      <c r="V324" s="61"/>
      <c r="W324" s="61"/>
      <c r="X324" s="61"/>
      <c r="Y324" s="61"/>
      <c r="Z324" s="61"/>
      <c r="AA324" s="61"/>
      <c r="AB324" s="61"/>
      <c r="AC324" s="61"/>
      <c r="AD324" s="61"/>
      <c r="AE324" s="61"/>
      <c r="AF324" s="61"/>
      <c r="AG324" s="61"/>
      <c r="AH324" s="61"/>
      <c r="AI324" s="61"/>
      <c r="AJ324" s="61"/>
      <c r="AK324" s="61"/>
    </row>
    <row r="325" s="60" customFormat="1" spans="1:37">
      <c r="A325" s="61"/>
      <c r="B325" s="61"/>
      <c r="C325" s="61"/>
      <c r="D325" s="61"/>
      <c r="E325" s="61"/>
      <c r="F325" s="61"/>
      <c r="G325" s="61"/>
      <c r="H325" s="61"/>
      <c r="I325" s="61"/>
      <c r="J325" s="89"/>
      <c r="K325" s="61"/>
      <c r="L325" s="61"/>
      <c r="M325" s="61"/>
      <c r="N325" s="61"/>
      <c r="O325" s="61"/>
      <c r="P325" s="61"/>
      <c r="Q325" s="61"/>
      <c r="R325" s="61"/>
      <c r="S325" s="61"/>
      <c r="T325" s="61"/>
      <c r="U325" s="61"/>
      <c r="V325" s="61"/>
      <c r="W325" s="61"/>
      <c r="X325" s="61"/>
      <c r="Y325" s="61"/>
      <c r="Z325" s="61"/>
      <c r="AA325" s="61"/>
      <c r="AB325" s="61"/>
      <c r="AC325" s="61"/>
      <c r="AD325" s="61"/>
      <c r="AE325" s="61"/>
      <c r="AF325" s="61"/>
      <c r="AG325" s="61"/>
      <c r="AH325" s="61"/>
      <c r="AI325" s="61"/>
      <c r="AJ325" s="61"/>
      <c r="AK325" s="61"/>
    </row>
    <row r="326" s="60" customFormat="1" spans="1:37">
      <c r="A326" s="61"/>
      <c r="B326" s="61"/>
      <c r="C326" s="61"/>
      <c r="D326" s="61"/>
      <c r="E326" s="61"/>
      <c r="F326" s="61"/>
      <c r="G326" s="61"/>
      <c r="H326" s="61"/>
      <c r="I326" s="61"/>
      <c r="J326" s="89"/>
      <c r="K326" s="61"/>
      <c r="L326" s="61"/>
      <c r="M326" s="61"/>
      <c r="N326" s="61"/>
      <c r="O326" s="61"/>
      <c r="P326" s="61"/>
      <c r="Q326" s="61"/>
      <c r="R326" s="61"/>
      <c r="S326" s="61"/>
      <c r="T326" s="61"/>
      <c r="U326" s="61"/>
      <c r="V326" s="61"/>
      <c r="W326" s="61"/>
      <c r="X326" s="61"/>
      <c r="Y326" s="61"/>
      <c r="Z326" s="61"/>
      <c r="AA326" s="61"/>
      <c r="AB326" s="61"/>
      <c r="AC326" s="61"/>
      <c r="AD326" s="61"/>
      <c r="AE326" s="61"/>
      <c r="AF326" s="61"/>
      <c r="AG326" s="61"/>
      <c r="AH326" s="61"/>
      <c r="AI326" s="61"/>
      <c r="AJ326" s="61"/>
      <c r="AK326" s="61"/>
    </row>
    <row r="327" s="60" customFormat="1" spans="1:37">
      <c r="A327" s="61"/>
      <c r="B327" s="61"/>
      <c r="C327" s="61"/>
      <c r="D327" s="61"/>
      <c r="E327" s="61"/>
      <c r="F327" s="61"/>
      <c r="G327" s="61"/>
      <c r="H327" s="61"/>
      <c r="I327" s="61"/>
      <c r="J327" s="89"/>
      <c r="K327" s="61"/>
      <c r="L327" s="61"/>
      <c r="M327" s="61"/>
      <c r="N327" s="61"/>
      <c r="O327" s="61"/>
      <c r="P327" s="61"/>
      <c r="Q327" s="61"/>
      <c r="R327" s="61"/>
      <c r="S327" s="61"/>
      <c r="T327" s="61"/>
      <c r="U327" s="61"/>
      <c r="V327" s="61"/>
      <c r="W327" s="61"/>
      <c r="X327" s="61"/>
      <c r="Y327" s="61"/>
      <c r="Z327" s="61"/>
      <c r="AA327" s="61"/>
      <c r="AB327" s="61"/>
      <c r="AC327" s="61"/>
      <c r="AD327" s="61"/>
      <c r="AE327" s="61"/>
      <c r="AF327" s="61"/>
      <c r="AG327" s="61"/>
      <c r="AH327" s="61"/>
      <c r="AI327" s="61"/>
      <c r="AJ327" s="61"/>
      <c r="AK327" s="61"/>
    </row>
    <row r="328" s="60" customFormat="1" spans="1:37">
      <c r="A328" s="61"/>
      <c r="B328" s="61"/>
      <c r="C328" s="61"/>
      <c r="D328" s="61"/>
      <c r="E328" s="61"/>
      <c r="F328" s="61"/>
      <c r="G328" s="61"/>
      <c r="H328" s="61"/>
      <c r="I328" s="61"/>
      <c r="J328" s="89"/>
      <c r="K328" s="61"/>
      <c r="L328" s="61"/>
      <c r="M328" s="61"/>
      <c r="N328" s="61"/>
      <c r="O328" s="61"/>
      <c r="P328" s="61"/>
      <c r="Q328" s="61"/>
      <c r="R328" s="61"/>
      <c r="S328" s="61"/>
      <c r="T328" s="61"/>
      <c r="U328" s="61"/>
      <c r="V328" s="61"/>
      <c r="W328" s="61"/>
      <c r="X328" s="61"/>
      <c r="Y328" s="61"/>
      <c r="Z328" s="61"/>
      <c r="AA328" s="61"/>
      <c r="AB328" s="61"/>
      <c r="AC328" s="61"/>
      <c r="AD328" s="61"/>
      <c r="AE328" s="61"/>
      <c r="AF328" s="61"/>
      <c r="AG328" s="61"/>
      <c r="AH328" s="61"/>
      <c r="AI328" s="61"/>
      <c r="AJ328" s="61"/>
      <c r="AK328" s="61"/>
    </row>
    <row r="329" s="60" customFormat="1" spans="1:37">
      <c r="A329" s="61"/>
      <c r="B329" s="61"/>
      <c r="C329" s="61"/>
      <c r="D329" s="61"/>
      <c r="E329" s="61"/>
      <c r="F329" s="61"/>
      <c r="G329" s="61"/>
      <c r="H329" s="61"/>
      <c r="I329" s="61"/>
      <c r="J329" s="89"/>
      <c r="K329" s="61"/>
      <c r="L329" s="61"/>
      <c r="M329" s="61"/>
      <c r="N329" s="61"/>
      <c r="O329" s="61"/>
      <c r="P329" s="61"/>
      <c r="Q329" s="61"/>
      <c r="R329" s="61"/>
      <c r="S329" s="61"/>
      <c r="T329" s="61"/>
      <c r="U329" s="61"/>
      <c r="V329" s="61"/>
      <c r="W329" s="61"/>
      <c r="X329" s="61"/>
      <c r="Y329" s="61"/>
      <c r="Z329" s="61"/>
      <c r="AA329" s="61"/>
      <c r="AB329" s="61"/>
      <c r="AC329" s="61"/>
      <c r="AD329" s="61"/>
      <c r="AE329" s="61"/>
      <c r="AF329" s="61"/>
      <c r="AG329" s="61"/>
      <c r="AH329" s="61"/>
      <c r="AI329" s="61"/>
      <c r="AJ329" s="61"/>
      <c r="AK329" s="61"/>
    </row>
    <row r="330" s="60" customFormat="1" spans="1:37">
      <c r="A330" s="61"/>
      <c r="B330" s="61"/>
      <c r="C330" s="61"/>
      <c r="D330" s="61"/>
      <c r="E330" s="61"/>
      <c r="F330" s="61"/>
      <c r="G330" s="61"/>
      <c r="H330" s="61"/>
      <c r="I330" s="61"/>
      <c r="J330" s="89"/>
      <c r="K330" s="61"/>
      <c r="L330" s="61"/>
      <c r="M330" s="61"/>
      <c r="N330" s="61"/>
      <c r="O330" s="61"/>
      <c r="P330" s="61"/>
      <c r="Q330" s="61"/>
      <c r="R330" s="61"/>
      <c r="S330" s="61"/>
      <c r="T330" s="61"/>
      <c r="U330" s="61"/>
      <c r="V330" s="61"/>
      <c r="W330" s="61"/>
      <c r="X330" s="61"/>
      <c r="Y330" s="61"/>
      <c r="Z330" s="61"/>
      <c r="AA330" s="61"/>
      <c r="AB330" s="61"/>
      <c r="AC330" s="61"/>
      <c r="AD330" s="61"/>
      <c r="AE330" s="61"/>
      <c r="AF330" s="61"/>
      <c r="AG330" s="61"/>
      <c r="AH330" s="61"/>
      <c r="AI330" s="61"/>
      <c r="AJ330" s="61"/>
      <c r="AK330" s="61"/>
    </row>
    <row r="331" s="60" customFormat="1" spans="1:37">
      <c r="A331" s="61"/>
      <c r="B331" s="61"/>
      <c r="C331" s="61"/>
      <c r="D331" s="61"/>
      <c r="E331" s="61"/>
      <c r="F331" s="61"/>
      <c r="G331" s="61"/>
      <c r="H331" s="61"/>
      <c r="I331" s="61"/>
      <c r="J331" s="89"/>
      <c r="K331" s="61"/>
      <c r="L331" s="61"/>
      <c r="M331" s="61"/>
      <c r="N331" s="61"/>
      <c r="O331" s="61"/>
      <c r="P331" s="61"/>
      <c r="Q331" s="61"/>
      <c r="R331" s="61"/>
      <c r="S331" s="61"/>
      <c r="T331" s="61"/>
      <c r="U331" s="61"/>
      <c r="V331" s="61"/>
      <c r="W331" s="61"/>
      <c r="X331" s="61"/>
      <c r="Y331" s="61"/>
      <c r="Z331" s="61"/>
      <c r="AA331" s="61"/>
      <c r="AB331" s="61"/>
      <c r="AC331" s="61"/>
      <c r="AD331" s="61"/>
      <c r="AE331" s="61"/>
      <c r="AF331" s="61"/>
      <c r="AG331" s="61"/>
      <c r="AH331" s="61"/>
      <c r="AI331" s="61"/>
      <c r="AJ331" s="61"/>
      <c r="AK331" s="61"/>
    </row>
    <row r="332" s="60" customFormat="1" spans="1:37">
      <c r="A332" s="61"/>
      <c r="B332" s="61"/>
      <c r="C332" s="61"/>
      <c r="D332" s="61"/>
      <c r="E332" s="61"/>
      <c r="F332" s="61"/>
      <c r="G332" s="61"/>
      <c r="H332" s="61"/>
      <c r="I332" s="61"/>
      <c r="J332" s="89"/>
      <c r="K332" s="61"/>
      <c r="L332" s="61"/>
      <c r="M332" s="61"/>
      <c r="N332" s="61"/>
      <c r="O332" s="61"/>
      <c r="P332" s="61"/>
      <c r="Q332" s="61"/>
      <c r="R332" s="61"/>
      <c r="S332" s="61"/>
      <c r="T332" s="61"/>
      <c r="U332" s="61"/>
      <c r="V332" s="61"/>
      <c r="W332" s="61"/>
      <c r="X332" s="61"/>
      <c r="Y332" s="61"/>
      <c r="Z332" s="61"/>
      <c r="AA332" s="61"/>
      <c r="AB332" s="61"/>
      <c r="AC332" s="61"/>
      <c r="AD332" s="61"/>
      <c r="AE332" s="61"/>
      <c r="AF332" s="61"/>
      <c r="AG332" s="61"/>
      <c r="AH332" s="61"/>
      <c r="AI332" s="61"/>
      <c r="AJ332" s="61"/>
      <c r="AK332" s="61"/>
    </row>
    <row r="333" s="60" customFormat="1" spans="1:37">
      <c r="A333" s="61"/>
      <c r="B333" s="61"/>
      <c r="C333" s="61"/>
      <c r="D333" s="61"/>
      <c r="E333" s="61"/>
      <c r="F333" s="61"/>
      <c r="G333" s="61"/>
      <c r="H333" s="61"/>
      <c r="I333" s="61"/>
      <c r="J333" s="89"/>
      <c r="K333" s="61"/>
      <c r="L333" s="61"/>
      <c r="M333" s="61"/>
      <c r="N333" s="61"/>
      <c r="O333" s="61"/>
      <c r="P333" s="61"/>
      <c r="Q333" s="61"/>
      <c r="R333" s="61"/>
      <c r="S333" s="61"/>
      <c r="T333" s="61"/>
      <c r="U333" s="61"/>
      <c r="V333" s="61"/>
      <c r="W333" s="61"/>
      <c r="X333" s="61"/>
      <c r="Y333" s="61"/>
      <c r="Z333" s="61"/>
      <c r="AA333" s="61"/>
      <c r="AB333" s="61"/>
      <c r="AC333" s="61"/>
      <c r="AD333" s="61"/>
      <c r="AE333" s="61"/>
      <c r="AF333" s="61"/>
      <c r="AG333" s="61"/>
      <c r="AH333" s="61"/>
      <c r="AI333" s="61"/>
      <c r="AJ333" s="61"/>
      <c r="AK333" s="61"/>
    </row>
    <row r="334" s="60" customFormat="1" spans="1:37">
      <c r="A334" s="61"/>
      <c r="B334" s="61"/>
      <c r="C334" s="61"/>
      <c r="D334" s="61"/>
      <c r="E334" s="61"/>
      <c r="F334" s="61"/>
      <c r="G334" s="61"/>
      <c r="H334" s="61"/>
      <c r="I334" s="61"/>
      <c r="J334" s="89"/>
      <c r="K334" s="61"/>
      <c r="L334" s="61"/>
      <c r="M334" s="61"/>
      <c r="N334" s="61"/>
      <c r="O334" s="61"/>
      <c r="P334" s="61"/>
      <c r="Q334" s="61"/>
      <c r="R334" s="61"/>
      <c r="S334" s="61"/>
      <c r="T334" s="61"/>
      <c r="U334" s="61"/>
      <c r="V334" s="61"/>
      <c r="W334" s="61"/>
      <c r="X334" s="61"/>
      <c r="Y334" s="61"/>
      <c r="Z334" s="61"/>
      <c r="AA334" s="61"/>
      <c r="AB334" s="61"/>
      <c r="AC334" s="61"/>
      <c r="AD334" s="61"/>
      <c r="AE334" s="61"/>
      <c r="AF334" s="61"/>
      <c r="AG334" s="61"/>
      <c r="AH334" s="61"/>
      <c r="AI334" s="61"/>
      <c r="AJ334" s="61"/>
      <c r="AK334" s="61"/>
    </row>
    <row r="335" s="60" customFormat="1" spans="1:37">
      <c r="A335" s="61"/>
      <c r="B335" s="61"/>
      <c r="C335" s="61"/>
      <c r="D335" s="61"/>
      <c r="E335" s="61"/>
      <c r="F335" s="61"/>
      <c r="G335" s="61"/>
      <c r="H335" s="61"/>
      <c r="I335" s="61"/>
      <c r="J335" s="89"/>
      <c r="K335" s="61"/>
      <c r="L335" s="61"/>
      <c r="M335" s="61"/>
      <c r="N335" s="61"/>
      <c r="O335" s="61"/>
      <c r="P335" s="61"/>
      <c r="Q335" s="61"/>
      <c r="R335" s="61"/>
      <c r="S335" s="61"/>
      <c r="T335" s="61"/>
      <c r="U335" s="61"/>
      <c r="V335" s="61"/>
      <c r="W335" s="61"/>
      <c r="X335" s="61"/>
      <c r="Y335" s="61"/>
      <c r="Z335" s="61"/>
      <c r="AA335" s="61"/>
      <c r="AB335" s="61"/>
      <c r="AC335" s="61"/>
      <c r="AD335" s="61"/>
      <c r="AE335" s="61"/>
      <c r="AF335" s="61"/>
      <c r="AG335" s="61"/>
      <c r="AH335" s="61"/>
      <c r="AI335" s="61"/>
      <c r="AJ335" s="61"/>
      <c r="AK335" s="61"/>
    </row>
    <row r="336" s="60" customFormat="1" spans="1:37">
      <c r="A336" s="61"/>
      <c r="B336" s="61"/>
      <c r="C336" s="61"/>
      <c r="D336" s="61"/>
      <c r="E336" s="61"/>
      <c r="F336" s="61"/>
      <c r="G336" s="61"/>
      <c r="H336" s="61"/>
      <c r="I336" s="61"/>
      <c r="J336" s="89"/>
      <c r="K336" s="61"/>
      <c r="L336" s="61"/>
      <c r="M336" s="61"/>
      <c r="N336" s="61"/>
      <c r="O336" s="61"/>
      <c r="P336" s="61"/>
      <c r="Q336" s="61"/>
      <c r="R336" s="61"/>
      <c r="S336" s="61"/>
      <c r="T336" s="61"/>
      <c r="U336" s="61"/>
      <c r="V336" s="61"/>
      <c r="W336" s="61"/>
      <c r="X336" s="61"/>
      <c r="Y336" s="61"/>
      <c r="Z336" s="61"/>
      <c r="AA336" s="61"/>
      <c r="AB336" s="61"/>
      <c r="AC336" s="61"/>
      <c r="AD336" s="61"/>
      <c r="AE336" s="61"/>
      <c r="AF336" s="61"/>
      <c r="AG336" s="61"/>
      <c r="AH336" s="61"/>
      <c r="AI336" s="61"/>
      <c r="AJ336" s="61"/>
      <c r="AK336" s="61"/>
    </row>
    <row r="337" s="60" customFormat="1" spans="1:37">
      <c r="A337" s="61"/>
      <c r="B337" s="61"/>
      <c r="C337" s="61"/>
      <c r="D337" s="61"/>
      <c r="E337" s="61"/>
      <c r="F337" s="61"/>
      <c r="G337" s="61"/>
      <c r="H337" s="61"/>
      <c r="I337" s="61"/>
      <c r="J337" s="89"/>
      <c r="K337" s="61"/>
      <c r="L337" s="61"/>
      <c r="M337" s="61"/>
      <c r="N337" s="61"/>
      <c r="O337" s="61"/>
      <c r="P337" s="61"/>
      <c r="Q337" s="61"/>
      <c r="R337" s="61"/>
      <c r="S337" s="61"/>
      <c r="T337" s="61"/>
      <c r="U337" s="61"/>
      <c r="V337" s="61"/>
      <c r="W337" s="61"/>
      <c r="X337" s="61"/>
      <c r="Y337" s="61"/>
      <c r="Z337" s="61"/>
      <c r="AA337" s="61"/>
      <c r="AB337" s="61"/>
      <c r="AC337" s="61"/>
      <c r="AD337" s="61"/>
      <c r="AE337" s="61"/>
      <c r="AF337" s="61"/>
      <c r="AG337" s="61"/>
      <c r="AH337" s="61"/>
      <c r="AI337" s="61"/>
      <c r="AJ337" s="61"/>
      <c r="AK337" s="61"/>
    </row>
    <row r="338" s="60" customFormat="1" spans="1:37">
      <c r="A338" s="61"/>
      <c r="B338" s="61"/>
      <c r="C338" s="61"/>
      <c r="D338" s="61"/>
      <c r="E338" s="61"/>
      <c r="F338" s="61"/>
      <c r="G338" s="61"/>
      <c r="H338" s="61"/>
      <c r="I338" s="61"/>
      <c r="J338" s="89"/>
      <c r="K338" s="61"/>
      <c r="L338" s="61"/>
      <c r="M338" s="61"/>
      <c r="N338" s="61"/>
      <c r="O338" s="61"/>
      <c r="P338" s="61"/>
      <c r="Q338" s="61"/>
      <c r="R338" s="61"/>
      <c r="S338" s="61"/>
      <c r="T338" s="61"/>
      <c r="U338" s="61"/>
      <c r="V338" s="61"/>
      <c r="W338" s="61"/>
      <c r="X338" s="61"/>
      <c r="Y338" s="61"/>
      <c r="Z338" s="61"/>
      <c r="AA338" s="61"/>
      <c r="AB338" s="61"/>
      <c r="AC338" s="61"/>
      <c r="AD338" s="61"/>
      <c r="AE338" s="61"/>
      <c r="AF338" s="61"/>
      <c r="AG338" s="61"/>
      <c r="AH338" s="61"/>
      <c r="AI338" s="61"/>
      <c r="AJ338" s="61"/>
      <c r="AK338" s="61"/>
    </row>
    <row r="339" s="60" customFormat="1" spans="1:37">
      <c r="A339" s="61"/>
      <c r="B339" s="61"/>
      <c r="C339" s="61"/>
      <c r="D339" s="61"/>
      <c r="E339" s="61"/>
      <c r="F339" s="61"/>
      <c r="G339" s="61"/>
      <c r="H339" s="61"/>
      <c r="I339" s="61"/>
      <c r="J339" s="89"/>
      <c r="K339" s="61"/>
      <c r="L339" s="61"/>
      <c r="M339" s="61"/>
      <c r="N339" s="61"/>
      <c r="O339" s="61"/>
      <c r="P339" s="61"/>
      <c r="Q339" s="61"/>
      <c r="R339" s="61"/>
      <c r="S339" s="61"/>
      <c r="T339" s="61"/>
      <c r="U339" s="61"/>
      <c r="V339" s="61"/>
      <c r="W339" s="61"/>
      <c r="X339" s="61"/>
      <c r="Y339" s="61"/>
      <c r="Z339" s="61"/>
      <c r="AA339" s="61"/>
      <c r="AB339" s="61"/>
      <c r="AC339" s="61"/>
      <c r="AD339" s="61"/>
      <c r="AE339" s="61"/>
      <c r="AF339" s="61"/>
      <c r="AG339" s="61"/>
      <c r="AH339" s="61"/>
      <c r="AI339" s="61"/>
      <c r="AJ339" s="61"/>
      <c r="AK339" s="61"/>
    </row>
    <row r="340" s="60" customFormat="1" spans="1:37">
      <c r="A340" s="61"/>
      <c r="B340" s="61"/>
      <c r="C340" s="61"/>
      <c r="D340" s="61"/>
      <c r="E340" s="61"/>
      <c r="F340" s="61"/>
      <c r="G340" s="61"/>
      <c r="H340" s="61"/>
      <c r="I340" s="61"/>
      <c r="J340" s="89"/>
      <c r="K340" s="61"/>
      <c r="L340" s="61"/>
      <c r="M340" s="61"/>
      <c r="N340" s="61"/>
      <c r="O340" s="61"/>
      <c r="P340" s="61"/>
      <c r="Q340" s="61"/>
      <c r="R340" s="61"/>
      <c r="S340" s="61"/>
      <c r="T340" s="61"/>
      <c r="U340" s="61"/>
      <c r="V340" s="61"/>
      <c r="W340" s="61"/>
      <c r="X340" s="61"/>
      <c r="Y340" s="61"/>
      <c r="Z340" s="61"/>
      <c r="AA340" s="61"/>
      <c r="AB340" s="61"/>
      <c r="AC340" s="61"/>
      <c r="AD340" s="61"/>
      <c r="AE340" s="61"/>
      <c r="AF340" s="61"/>
      <c r="AG340" s="61"/>
      <c r="AH340" s="61"/>
      <c r="AI340" s="61"/>
      <c r="AJ340" s="61"/>
      <c r="AK340" s="61"/>
    </row>
    <row r="341" s="60" customFormat="1" spans="1:37">
      <c r="A341" s="61"/>
      <c r="B341" s="61"/>
      <c r="C341" s="61"/>
      <c r="D341" s="61"/>
      <c r="E341" s="61"/>
      <c r="F341" s="61"/>
      <c r="G341" s="61"/>
      <c r="H341" s="61"/>
      <c r="I341" s="61"/>
      <c r="J341" s="89"/>
      <c r="K341" s="61"/>
      <c r="L341" s="61"/>
      <c r="M341" s="61"/>
      <c r="N341" s="61"/>
      <c r="O341" s="61"/>
      <c r="P341" s="61"/>
      <c r="Q341" s="61"/>
      <c r="R341" s="61"/>
      <c r="S341" s="61"/>
      <c r="T341" s="61"/>
      <c r="U341" s="61"/>
      <c r="V341" s="61"/>
      <c r="W341" s="61"/>
      <c r="X341" s="61"/>
      <c r="Y341" s="61"/>
      <c r="Z341" s="61"/>
      <c r="AA341" s="61"/>
      <c r="AB341" s="61"/>
      <c r="AC341" s="61"/>
      <c r="AD341" s="61"/>
      <c r="AE341" s="61"/>
      <c r="AF341" s="61"/>
      <c r="AG341" s="61"/>
      <c r="AH341" s="61"/>
      <c r="AI341" s="61"/>
      <c r="AJ341" s="61"/>
      <c r="AK341" s="61"/>
    </row>
    <row r="342" s="60" customFormat="1" spans="1:37">
      <c r="A342" s="61"/>
      <c r="B342" s="61"/>
      <c r="C342" s="61"/>
      <c r="D342" s="61"/>
      <c r="E342" s="61"/>
      <c r="F342" s="61"/>
      <c r="G342" s="61"/>
      <c r="H342" s="61"/>
      <c r="I342" s="61"/>
      <c r="J342" s="89"/>
      <c r="K342" s="61"/>
      <c r="L342" s="61"/>
      <c r="M342" s="61"/>
      <c r="N342" s="61"/>
      <c r="O342" s="61"/>
      <c r="P342" s="61"/>
      <c r="Q342" s="61"/>
      <c r="R342" s="61"/>
      <c r="S342" s="61"/>
      <c r="T342" s="61"/>
      <c r="U342" s="61"/>
      <c r="V342" s="61"/>
      <c r="W342" s="61"/>
      <c r="X342" s="61"/>
      <c r="Y342" s="61"/>
      <c r="Z342" s="61"/>
      <c r="AA342" s="61"/>
      <c r="AB342" s="61"/>
      <c r="AC342" s="61"/>
      <c r="AD342" s="61"/>
      <c r="AE342" s="61"/>
      <c r="AF342" s="61"/>
      <c r="AG342" s="61"/>
      <c r="AH342" s="61"/>
      <c r="AI342" s="61"/>
      <c r="AJ342" s="61"/>
      <c r="AK342" s="61"/>
    </row>
    <row r="343" s="60" customFormat="1" spans="1:37">
      <c r="A343" s="61"/>
      <c r="B343" s="61"/>
      <c r="C343" s="61"/>
      <c r="D343" s="61"/>
      <c r="E343" s="61"/>
      <c r="F343" s="61"/>
      <c r="G343" s="61"/>
      <c r="H343" s="61"/>
      <c r="I343" s="61"/>
      <c r="J343" s="89"/>
      <c r="K343" s="61"/>
      <c r="L343" s="61"/>
      <c r="M343" s="61"/>
      <c r="N343" s="61"/>
      <c r="O343" s="61"/>
      <c r="P343" s="61"/>
      <c r="Q343" s="61"/>
      <c r="R343" s="61"/>
      <c r="S343" s="61"/>
      <c r="T343" s="61"/>
      <c r="U343" s="61"/>
      <c r="V343" s="61"/>
      <c r="W343" s="61"/>
      <c r="X343" s="61"/>
      <c r="Y343" s="61"/>
      <c r="Z343" s="61"/>
      <c r="AA343" s="61"/>
      <c r="AB343" s="61"/>
      <c r="AC343" s="61"/>
      <c r="AD343" s="61"/>
      <c r="AE343" s="61"/>
      <c r="AF343" s="61"/>
      <c r="AG343" s="61"/>
      <c r="AH343" s="61"/>
      <c r="AI343" s="61"/>
      <c r="AJ343" s="61"/>
      <c r="AK343" s="61"/>
    </row>
    <row r="344" s="60" customFormat="1" spans="1:37">
      <c r="A344" s="61"/>
      <c r="B344" s="61"/>
      <c r="C344" s="61"/>
      <c r="D344" s="61"/>
      <c r="E344" s="61"/>
      <c r="F344" s="61"/>
      <c r="G344" s="61"/>
      <c r="H344" s="61"/>
      <c r="I344" s="61"/>
      <c r="J344" s="89"/>
      <c r="K344" s="61"/>
      <c r="L344" s="61"/>
      <c r="M344" s="61"/>
      <c r="N344" s="61"/>
      <c r="O344" s="61"/>
      <c r="P344" s="61"/>
      <c r="Q344" s="61"/>
      <c r="R344" s="61"/>
      <c r="S344" s="61"/>
      <c r="T344" s="61"/>
      <c r="U344" s="61"/>
      <c r="V344" s="61"/>
      <c r="W344" s="61"/>
      <c r="X344" s="61"/>
      <c r="Y344" s="61"/>
      <c r="Z344" s="61"/>
      <c r="AA344" s="61"/>
      <c r="AB344" s="61"/>
      <c r="AC344" s="61"/>
      <c r="AD344" s="61"/>
      <c r="AE344" s="61"/>
      <c r="AF344" s="61"/>
      <c r="AG344" s="61"/>
      <c r="AH344" s="61"/>
      <c r="AI344" s="61"/>
      <c r="AJ344" s="61"/>
      <c r="AK344" s="61"/>
    </row>
    <row r="345" s="60" customFormat="1" spans="1:37">
      <c r="A345" s="61"/>
      <c r="B345" s="61"/>
      <c r="C345" s="61"/>
      <c r="D345" s="61"/>
      <c r="E345" s="61"/>
      <c r="F345" s="61"/>
      <c r="G345" s="61"/>
      <c r="H345" s="61"/>
      <c r="I345" s="61"/>
      <c r="J345" s="89"/>
      <c r="K345" s="61"/>
      <c r="L345" s="61"/>
      <c r="M345" s="61"/>
      <c r="N345" s="61"/>
      <c r="O345" s="61"/>
      <c r="P345" s="61"/>
      <c r="Q345" s="61"/>
      <c r="R345" s="61"/>
      <c r="S345" s="61"/>
      <c r="T345" s="61"/>
      <c r="U345" s="61"/>
      <c r="V345" s="61"/>
      <c r="W345" s="61"/>
      <c r="X345" s="61"/>
      <c r="Y345" s="61"/>
      <c r="Z345" s="61"/>
      <c r="AA345" s="61"/>
      <c r="AB345" s="61"/>
      <c r="AC345" s="61"/>
      <c r="AD345" s="61"/>
      <c r="AE345" s="61"/>
      <c r="AF345" s="61"/>
      <c r="AG345" s="61"/>
      <c r="AH345" s="61"/>
      <c r="AI345" s="61"/>
      <c r="AJ345" s="61"/>
      <c r="AK345" s="61"/>
    </row>
    <row r="346" s="60" customFormat="1" spans="1:37">
      <c r="A346" s="61"/>
      <c r="B346" s="61"/>
      <c r="C346" s="61"/>
      <c r="D346" s="61"/>
      <c r="E346" s="61"/>
      <c r="F346" s="61"/>
      <c r="G346" s="61"/>
      <c r="H346" s="61"/>
      <c r="I346" s="61"/>
      <c r="J346" s="89"/>
      <c r="K346" s="61"/>
      <c r="L346" s="61"/>
      <c r="M346" s="61"/>
      <c r="N346" s="61"/>
      <c r="O346" s="61"/>
      <c r="P346" s="61"/>
      <c r="Q346" s="61"/>
      <c r="R346" s="61"/>
      <c r="S346" s="61"/>
      <c r="T346" s="61"/>
      <c r="U346" s="61"/>
      <c r="V346" s="61"/>
      <c r="W346" s="61"/>
      <c r="X346" s="61"/>
      <c r="Y346" s="61"/>
      <c r="Z346" s="61"/>
      <c r="AA346" s="61"/>
      <c r="AB346" s="61"/>
      <c r="AC346" s="61"/>
      <c r="AD346" s="61"/>
      <c r="AE346" s="61"/>
      <c r="AF346" s="61"/>
      <c r="AG346" s="61"/>
      <c r="AH346" s="61"/>
      <c r="AI346" s="61"/>
      <c r="AJ346" s="61"/>
      <c r="AK346" s="61"/>
    </row>
    <row r="347" s="60" customFormat="1" spans="1:37">
      <c r="A347" s="61"/>
      <c r="B347" s="61"/>
      <c r="C347" s="61"/>
      <c r="D347" s="61"/>
      <c r="E347" s="61"/>
      <c r="F347" s="61"/>
      <c r="G347" s="61"/>
      <c r="H347" s="61"/>
      <c r="I347" s="61"/>
      <c r="J347" s="89"/>
      <c r="K347" s="61"/>
      <c r="L347" s="61"/>
      <c r="M347" s="61"/>
      <c r="N347" s="61"/>
      <c r="O347" s="61"/>
      <c r="P347" s="61"/>
      <c r="Q347" s="61"/>
      <c r="R347" s="61"/>
      <c r="S347" s="61"/>
      <c r="T347" s="61"/>
      <c r="U347" s="61"/>
      <c r="V347" s="61"/>
      <c r="W347" s="61"/>
      <c r="X347" s="61"/>
      <c r="Y347" s="61"/>
      <c r="Z347" s="61"/>
      <c r="AA347" s="61"/>
      <c r="AB347" s="61"/>
      <c r="AC347" s="61"/>
      <c r="AD347" s="61"/>
      <c r="AE347" s="61"/>
      <c r="AF347" s="61"/>
      <c r="AG347" s="61"/>
      <c r="AH347" s="61"/>
      <c r="AI347" s="61"/>
      <c r="AJ347" s="61"/>
      <c r="AK347" s="61"/>
    </row>
    <row r="348" s="60" customFormat="1" spans="1:37">
      <c r="A348" s="61"/>
      <c r="B348" s="61"/>
      <c r="C348" s="61"/>
      <c r="D348" s="61"/>
      <c r="E348" s="61"/>
      <c r="F348" s="61"/>
      <c r="G348" s="61"/>
      <c r="H348" s="61"/>
      <c r="I348" s="61"/>
      <c r="J348" s="89"/>
      <c r="K348" s="61"/>
      <c r="L348" s="61"/>
      <c r="M348" s="61"/>
      <c r="N348" s="61"/>
      <c r="O348" s="61"/>
      <c r="P348" s="61"/>
      <c r="Q348" s="61"/>
      <c r="R348" s="61"/>
      <c r="S348" s="61"/>
      <c r="T348" s="61"/>
      <c r="U348" s="61"/>
      <c r="V348" s="61"/>
      <c r="W348" s="61"/>
      <c r="X348" s="61"/>
      <c r="Y348" s="61"/>
      <c r="Z348" s="61"/>
      <c r="AA348" s="61"/>
      <c r="AB348" s="61"/>
      <c r="AC348" s="61"/>
      <c r="AD348" s="61"/>
      <c r="AE348" s="61"/>
      <c r="AF348" s="61"/>
      <c r="AG348" s="61"/>
      <c r="AH348" s="61"/>
      <c r="AI348" s="61"/>
      <c r="AJ348" s="61"/>
      <c r="AK348" s="61"/>
    </row>
    <row r="349" s="60" customFormat="1" spans="1:37">
      <c r="A349" s="61"/>
      <c r="B349" s="61"/>
      <c r="C349" s="61"/>
      <c r="D349" s="61"/>
      <c r="E349" s="61"/>
      <c r="F349" s="61"/>
      <c r="G349" s="61"/>
      <c r="H349" s="61"/>
      <c r="I349" s="61"/>
      <c r="J349" s="89"/>
      <c r="K349" s="61"/>
      <c r="L349" s="61"/>
      <c r="M349" s="61"/>
      <c r="N349" s="61"/>
      <c r="O349" s="61"/>
      <c r="P349" s="61"/>
      <c r="Q349" s="61"/>
      <c r="R349" s="61"/>
      <c r="S349" s="61"/>
      <c r="T349" s="61"/>
      <c r="U349" s="61"/>
      <c r="V349" s="61"/>
      <c r="W349" s="61"/>
      <c r="X349" s="61"/>
      <c r="Y349" s="61"/>
      <c r="Z349" s="61"/>
      <c r="AA349" s="61"/>
      <c r="AB349" s="61"/>
      <c r="AC349" s="61"/>
      <c r="AD349" s="61"/>
      <c r="AE349" s="61"/>
      <c r="AF349" s="61"/>
      <c r="AG349" s="61"/>
      <c r="AH349" s="61"/>
      <c r="AI349" s="61"/>
      <c r="AJ349" s="61"/>
      <c r="AK349" s="61"/>
    </row>
    <row r="350" s="60" customFormat="1" spans="1:37">
      <c r="A350" s="61"/>
      <c r="B350" s="61"/>
      <c r="C350" s="61"/>
      <c r="D350" s="61"/>
      <c r="E350" s="61"/>
      <c r="F350" s="61"/>
      <c r="G350" s="61"/>
      <c r="H350" s="61"/>
      <c r="I350" s="61"/>
      <c r="J350" s="89"/>
      <c r="K350" s="61"/>
      <c r="L350" s="61"/>
      <c r="M350" s="61"/>
      <c r="N350" s="61"/>
      <c r="O350" s="61"/>
      <c r="P350" s="61"/>
      <c r="Q350" s="61"/>
      <c r="R350" s="61"/>
      <c r="S350" s="61"/>
      <c r="T350" s="61"/>
      <c r="U350" s="61"/>
      <c r="V350" s="61"/>
      <c r="W350" s="61"/>
      <c r="X350" s="61"/>
      <c r="Y350" s="61"/>
      <c r="Z350" s="61"/>
      <c r="AA350" s="61"/>
      <c r="AB350" s="61"/>
      <c r="AC350" s="61"/>
      <c r="AD350" s="61"/>
      <c r="AE350" s="61"/>
      <c r="AF350" s="61"/>
      <c r="AG350" s="61"/>
      <c r="AH350" s="61"/>
      <c r="AI350" s="61"/>
      <c r="AJ350" s="61"/>
      <c r="AK350" s="61"/>
    </row>
    <row r="351" s="60" customFormat="1" spans="1:37">
      <c r="A351" s="61"/>
      <c r="B351" s="61"/>
      <c r="C351" s="61"/>
      <c r="D351" s="61"/>
      <c r="E351" s="61"/>
      <c r="F351" s="61"/>
      <c r="G351" s="61"/>
      <c r="H351" s="61"/>
      <c r="I351" s="61"/>
      <c r="J351" s="89"/>
      <c r="K351" s="61"/>
      <c r="L351" s="61"/>
      <c r="M351" s="61"/>
      <c r="N351" s="61"/>
      <c r="O351" s="61"/>
      <c r="P351" s="61"/>
      <c r="Q351" s="61"/>
      <c r="R351" s="61"/>
      <c r="S351" s="61"/>
      <c r="T351" s="61"/>
      <c r="U351" s="61"/>
      <c r="V351" s="61"/>
      <c r="W351" s="61"/>
      <c r="X351" s="61"/>
      <c r="Y351" s="61"/>
      <c r="Z351" s="61"/>
      <c r="AA351" s="61"/>
      <c r="AB351" s="61"/>
      <c r="AC351" s="61"/>
      <c r="AD351" s="61"/>
      <c r="AE351" s="61"/>
      <c r="AF351" s="61"/>
      <c r="AG351" s="61"/>
      <c r="AH351" s="61"/>
      <c r="AI351" s="61"/>
      <c r="AJ351" s="61"/>
      <c r="AK351" s="61"/>
    </row>
    <row r="352" s="60" customFormat="1" spans="1:37">
      <c r="A352" s="61"/>
      <c r="B352" s="61"/>
      <c r="C352" s="61"/>
      <c r="D352" s="61"/>
      <c r="E352" s="61"/>
      <c r="F352" s="61"/>
      <c r="G352" s="61"/>
      <c r="H352" s="61"/>
      <c r="I352" s="61"/>
      <c r="J352" s="89"/>
      <c r="K352" s="61"/>
      <c r="L352" s="61"/>
      <c r="M352" s="61"/>
      <c r="N352" s="61"/>
      <c r="O352" s="61"/>
      <c r="P352" s="61"/>
      <c r="Q352" s="61"/>
      <c r="R352" s="61"/>
      <c r="S352" s="61"/>
      <c r="T352" s="61"/>
      <c r="U352" s="61"/>
      <c r="V352" s="61"/>
      <c r="W352" s="61"/>
      <c r="X352" s="61"/>
      <c r="Y352" s="61"/>
      <c r="Z352" s="61"/>
      <c r="AA352" s="61"/>
      <c r="AB352" s="61"/>
      <c r="AC352" s="61"/>
      <c r="AD352" s="61"/>
      <c r="AE352" s="61"/>
      <c r="AF352" s="61"/>
      <c r="AG352" s="61"/>
      <c r="AH352" s="61"/>
      <c r="AI352" s="61"/>
      <c r="AJ352" s="61"/>
      <c r="AK352" s="61"/>
    </row>
    <row r="353" s="60" customFormat="1" spans="1:37">
      <c r="A353" s="61"/>
      <c r="B353" s="61"/>
      <c r="C353" s="61"/>
      <c r="D353" s="61"/>
      <c r="E353" s="61"/>
      <c r="F353" s="61"/>
      <c r="G353" s="61"/>
      <c r="H353" s="61"/>
      <c r="I353" s="61"/>
      <c r="J353" s="89"/>
      <c r="K353" s="61"/>
      <c r="L353" s="61"/>
      <c r="M353" s="61"/>
      <c r="N353" s="61"/>
      <c r="O353" s="61"/>
      <c r="P353" s="61"/>
      <c r="Q353" s="61"/>
      <c r="R353" s="61"/>
      <c r="S353" s="61"/>
      <c r="T353" s="61"/>
      <c r="U353" s="61"/>
      <c r="V353" s="61"/>
      <c r="W353" s="61"/>
      <c r="X353" s="61"/>
      <c r="Y353" s="61"/>
      <c r="Z353" s="61"/>
      <c r="AA353" s="61"/>
      <c r="AB353" s="61"/>
      <c r="AC353" s="61"/>
      <c r="AD353" s="61"/>
      <c r="AE353" s="61"/>
      <c r="AF353" s="61"/>
      <c r="AG353" s="61"/>
      <c r="AH353" s="61"/>
      <c r="AI353" s="61"/>
      <c r="AJ353" s="61"/>
      <c r="AK353" s="61"/>
    </row>
    <row r="354" s="60" customFormat="1" spans="1:37">
      <c r="A354" s="61"/>
      <c r="B354" s="61"/>
      <c r="C354" s="61"/>
      <c r="D354" s="61"/>
      <c r="E354" s="61"/>
      <c r="F354" s="61"/>
      <c r="G354" s="61"/>
      <c r="H354" s="61"/>
      <c r="I354" s="61"/>
      <c r="J354" s="89"/>
      <c r="K354" s="61"/>
      <c r="L354" s="61"/>
      <c r="M354" s="61"/>
      <c r="N354" s="61"/>
      <c r="O354" s="61"/>
      <c r="P354" s="61"/>
      <c r="Q354" s="61"/>
      <c r="R354" s="61"/>
      <c r="S354" s="61"/>
      <c r="T354" s="61"/>
      <c r="U354" s="61"/>
      <c r="V354" s="61"/>
      <c r="W354" s="61"/>
      <c r="X354" s="61"/>
      <c r="Y354" s="61"/>
      <c r="Z354" s="61"/>
      <c r="AA354" s="61"/>
      <c r="AB354" s="61"/>
      <c r="AC354" s="61"/>
      <c r="AD354" s="61"/>
      <c r="AE354" s="61"/>
      <c r="AF354" s="61"/>
      <c r="AG354" s="61"/>
      <c r="AH354" s="61"/>
      <c r="AI354" s="61"/>
      <c r="AJ354" s="61"/>
      <c r="AK354" s="61"/>
    </row>
    <row r="355" s="60" customFormat="1" spans="1:37">
      <c r="A355" s="61"/>
      <c r="B355" s="61"/>
      <c r="C355" s="61"/>
      <c r="D355" s="61"/>
      <c r="E355" s="61"/>
      <c r="F355" s="61"/>
      <c r="G355" s="61"/>
      <c r="H355" s="61"/>
      <c r="I355" s="61"/>
      <c r="J355" s="89"/>
      <c r="K355" s="61"/>
      <c r="L355" s="61"/>
      <c r="M355" s="61"/>
      <c r="N355" s="61"/>
      <c r="O355" s="61"/>
      <c r="P355" s="61"/>
      <c r="Q355" s="61"/>
      <c r="R355" s="61"/>
      <c r="S355" s="61"/>
      <c r="T355" s="61"/>
      <c r="U355" s="61"/>
      <c r="V355" s="61"/>
      <c r="W355" s="61"/>
      <c r="X355" s="61"/>
      <c r="Y355" s="61"/>
      <c r="Z355" s="61"/>
      <c r="AA355" s="61"/>
      <c r="AB355" s="61"/>
      <c r="AC355" s="61"/>
      <c r="AD355" s="61"/>
      <c r="AE355" s="61"/>
      <c r="AF355" s="61"/>
      <c r="AG355" s="61"/>
      <c r="AH355" s="61"/>
      <c r="AI355" s="61"/>
      <c r="AJ355" s="61"/>
      <c r="AK355" s="61"/>
    </row>
    <row r="356" s="60" customFormat="1" spans="1:37">
      <c r="A356" s="61"/>
      <c r="B356" s="61"/>
      <c r="C356" s="61"/>
      <c r="D356" s="61"/>
      <c r="E356" s="61"/>
      <c r="F356" s="61"/>
      <c r="G356" s="61"/>
      <c r="H356" s="61"/>
      <c r="I356" s="61"/>
      <c r="J356" s="89"/>
      <c r="K356" s="61"/>
      <c r="L356" s="61"/>
      <c r="M356" s="61"/>
      <c r="N356" s="61"/>
      <c r="O356" s="61"/>
      <c r="P356" s="61"/>
      <c r="Q356" s="61"/>
      <c r="R356" s="61"/>
      <c r="S356" s="61"/>
      <c r="T356" s="61"/>
      <c r="U356" s="61"/>
      <c r="V356" s="61"/>
      <c r="W356" s="61"/>
      <c r="X356" s="61"/>
      <c r="Y356" s="61"/>
      <c r="Z356" s="61"/>
      <c r="AA356" s="61"/>
      <c r="AB356" s="61"/>
      <c r="AC356" s="61"/>
      <c r="AD356" s="61"/>
      <c r="AE356" s="61"/>
      <c r="AF356" s="61"/>
      <c r="AG356" s="61"/>
      <c r="AH356" s="61"/>
      <c r="AI356" s="61"/>
      <c r="AJ356" s="61"/>
      <c r="AK356" s="61"/>
    </row>
    <row r="357" s="60" customFormat="1" spans="1:37">
      <c r="A357" s="61"/>
      <c r="B357" s="61"/>
      <c r="C357" s="61"/>
      <c r="D357" s="61"/>
      <c r="E357" s="61"/>
      <c r="F357" s="61"/>
      <c r="G357" s="61"/>
      <c r="H357" s="61"/>
      <c r="I357" s="61"/>
      <c r="J357" s="89"/>
      <c r="K357" s="61"/>
      <c r="L357" s="61"/>
      <c r="M357" s="61"/>
      <c r="N357" s="61"/>
      <c r="O357" s="61"/>
      <c r="P357" s="61"/>
      <c r="Q357" s="61"/>
      <c r="R357" s="61"/>
      <c r="S357" s="61"/>
      <c r="T357" s="61"/>
      <c r="U357" s="61"/>
      <c r="V357" s="61"/>
      <c r="W357" s="61"/>
      <c r="X357" s="61"/>
      <c r="Y357" s="61"/>
      <c r="Z357" s="61"/>
      <c r="AA357" s="61"/>
      <c r="AB357" s="61"/>
      <c r="AC357" s="61"/>
      <c r="AD357" s="61"/>
      <c r="AE357" s="61"/>
      <c r="AF357" s="61"/>
      <c r="AG357" s="61"/>
      <c r="AH357" s="61"/>
      <c r="AI357" s="61"/>
      <c r="AJ357" s="61"/>
      <c r="AK357" s="61"/>
    </row>
    <row r="358" s="60" customFormat="1" spans="1:37">
      <c r="A358" s="61"/>
      <c r="B358" s="61"/>
      <c r="C358" s="61"/>
      <c r="D358" s="61"/>
      <c r="E358" s="61"/>
      <c r="F358" s="61"/>
      <c r="G358" s="61"/>
      <c r="H358" s="61"/>
      <c r="I358" s="61"/>
      <c r="J358" s="89"/>
      <c r="K358" s="61"/>
      <c r="L358" s="61"/>
      <c r="M358" s="61"/>
      <c r="N358" s="61"/>
      <c r="O358" s="61"/>
      <c r="P358" s="61"/>
      <c r="Q358" s="61"/>
      <c r="R358" s="61"/>
      <c r="S358" s="61"/>
      <c r="T358" s="61"/>
      <c r="U358" s="61"/>
      <c r="V358" s="61"/>
      <c r="W358" s="61"/>
      <c r="X358" s="61"/>
      <c r="Y358" s="61"/>
      <c r="Z358" s="61"/>
      <c r="AA358" s="61"/>
      <c r="AB358" s="61"/>
      <c r="AC358" s="61"/>
      <c r="AD358" s="61"/>
      <c r="AE358" s="61"/>
      <c r="AF358" s="61"/>
      <c r="AG358" s="61"/>
      <c r="AH358" s="61"/>
      <c r="AI358" s="61"/>
      <c r="AJ358" s="61"/>
      <c r="AK358" s="61"/>
    </row>
    <row r="359" s="60" customFormat="1" spans="1:37">
      <c r="A359" s="61"/>
      <c r="B359" s="61"/>
      <c r="C359" s="61"/>
      <c r="D359" s="61"/>
      <c r="E359" s="61"/>
      <c r="F359" s="61"/>
      <c r="G359" s="61"/>
      <c r="H359" s="61"/>
      <c r="I359" s="61"/>
      <c r="J359" s="89"/>
      <c r="K359" s="61"/>
      <c r="L359" s="61"/>
      <c r="M359" s="61"/>
      <c r="N359" s="61"/>
      <c r="O359" s="61"/>
      <c r="P359" s="61"/>
      <c r="Q359" s="61"/>
      <c r="R359" s="61"/>
      <c r="S359" s="61"/>
      <c r="T359" s="61"/>
      <c r="U359" s="61"/>
      <c r="V359" s="61"/>
      <c r="W359" s="61"/>
      <c r="X359" s="61"/>
      <c r="Y359" s="61"/>
      <c r="Z359" s="61"/>
      <c r="AA359" s="61"/>
      <c r="AB359" s="61"/>
      <c r="AC359" s="61"/>
      <c r="AD359" s="61"/>
      <c r="AE359" s="61"/>
      <c r="AF359" s="61"/>
      <c r="AG359" s="61"/>
      <c r="AH359" s="61"/>
      <c r="AI359" s="61"/>
      <c r="AJ359" s="61"/>
      <c r="AK359" s="61"/>
    </row>
    <row r="360" s="60" customFormat="1" spans="1:37">
      <c r="A360" s="61"/>
      <c r="B360" s="61"/>
      <c r="C360" s="61"/>
      <c r="D360" s="61"/>
      <c r="E360" s="61"/>
      <c r="F360" s="61"/>
      <c r="G360" s="61"/>
      <c r="H360" s="61"/>
      <c r="I360" s="61"/>
      <c r="J360" s="89"/>
      <c r="K360" s="61"/>
      <c r="L360" s="61"/>
      <c r="M360" s="61"/>
      <c r="N360" s="61"/>
      <c r="O360" s="61"/>
      <c r="P360" s="61"/>
      <c r="Q360" s="61"/>
      <c r="R360" s="61"/>
      <c r="S360" s="61"/>
      <c r="T360" s="61"/>
      <c r="U360" s="61"/>
      <c r="V360" s="61"/>
      <c r="W360" s="61"/>
      <c r="X360" s="61"/>
      <c r="Y360" s="61"/>
      <c r="Z360" s="61"/>
      <c r="AA360" s="61"/>
      <c r="AB360" s="61"/>
      <c r="AC360" s="61"/>
      <c r="AD360" s="61"/>
      <c r="AE360" s="61"/>
      <c r="AF360" s="61"/>
      <c r="AG360" s="61"/>
      <c r="AH360" s="61"/>
      <c r="AI360" s="61"/>
      <c r="AJ360" s="61"/>
      <c r="AK360" s="61"/>
    </row>
    <row r="361" s="60" customFormat="1" spans="1:37">
      <c r="A361" s="61"/>
      <c r="B361" s="61"/>
      <c r="C361" s="61"/>
      <c r="D361" s="61"/>
      <c r="E361" s="61"/>
      <c r="F361" s="61"/>
      <c r="G361" s="61"/>
      <c r="H361" s="61"/>
      <c r="I361" s="61"/>
      <c r="J361" s="89"/>
      <c r="K361" s="61"/>
      <c r="L361" s="61"/>
      <c r="M361" s="61"/>
      <c r="N361" s="61"/>
      <c r="O361" s="61"/>
      <c r="P361" s="61"/>
      <c r="Q361" s="61"/>
      <c r="R361" s="61"/>
      <c r="S361" s="61"/>
      <c r="T361" s="61"/>
      <c r="U361" s="61"/>
      <c r="V361" s="61"/>
      <c r="W361" s="61"/>
      <c r="X361" s="61"/>
      <c r="Y361" s="61"/>
      <c r="Z361" s="61"/>
      <c r="AA361" s="61"/>
      <c r="AB361" s="61"/>
      <c r="AC361" s="61"/>
      <c r="AD361" s="61"/>
      <c r="AE361" s="61"/>
      <c r="AF361" s="61"/>
      <c r="AG361" s="61"/>
      <c r="AH361" s="61"/>
      <c r="AI361" s="61"/>
      <c r="AJ361" s="61"/>
      <c r="AK361" s="61"/>
    </row>
    <row r="362" s="60" customFormat="1" spans="1:37">
      <c r="A362" s="61"/>
      <c r="B362" s="61"/>
      <c r="C362" s="61"/>
      <c r="D362" s="61"/>
      <c r="E362" s="61"/>
      <c r="F362" s="61"/>
      <c r="G362" s="61"/>
      <c r="H362" s="61"/>
      <c r="I362" s="61"/>
      <c r="J362" s="89"/>
      <c r="K362" s="61"/>
      <c r="L362" s="61"/>
      <c r="M362" s="61"/>
      <c r="N362" s="61"/>
      <c r="O362" s="61"/>
      <c r="P362" s="61"/>
      <c r="Q362" s="61"/>
      <c r="R362" s="61"/>
      <c r="S362" s="61"/>
      <c r="T362" s="61"/>
      <c r="U362" s="61"/>
      <c r="V362" s="61"/>
      <c r="W362" s="61"/>
      <c r="X362" s="61"/>
      <c r="Y362" s="61"/>
      <c r="Z362" s="61"/>
      <c r="AA362" s="61"/>
      <c r="AB362" s="61"/>
      <c r="AC362" s="61"/>
      <c r="AD362" s="61"/>
      <c r="AE362" s="61"/>
      <c r="AF362" s="61"/>
      <c r="AG362" s="61"/>
      <c r="AH362" s="61"/>
      <c r="AI362" s="61"/>
      <c r="AJ362" s="61"/>
      <c r="AK362" s="61"/>
    </row>
    <row r="363" s="60" customFormat="1" spans="1:37">
      <c r="A363" s="61"/>
      <c r="B363" s="61"/>
      <c r="C363" s="61"/>
      <c r="D363" s="61"/>
      <c r="E363" s="61"/>
      <c r="F363" s="61"/>
      <c r="G363" s="61"/>
      <c r="H363" s="61"/>
      <c r="I363" s="61"/>
      <c r="J363" s="89"/>
      <c r="K363" s="61"/>
      <c r="L363" s="61"/>
      <c r="M363" s="61"/>
      <c r="N363" s="61"/>
      <c r="O363" s="61"/>
      <c r="P363" s="61"/>
      <c r="Q363" s="61"/>
      <c r="R363" s="61"/>
      <c r="S363" s="61"/>
      <c r="T363" s="61"/>
      <c r="U363" s="61"/>
      <c r="V363" s="61"/>
      <c r="W363" s="61"/>
      <c r="X363" s="61"/>
      <c r="Y363" s="61"/>
      <c r="Z363" s="61"/>
      <c r="AA363" s="61"/>
      <c r="AB363" s="61"/>
      <c r="AC363" s="61"/>
      <c r="AD363" s="61"/>
      <c r="AE363" s="61"/>
      <c r="AF363" s="61"/>
      <c r="AG363" s="61"/>
      <c r="AH363" s="61"/>
      <c r="AI363" s="61"/>
      <c r="AJ363" s="61"/>
      <c r="AK363" s="61"/>
    </row>
    <row r="364" s="60" customFormat="1" spans="1:37">
      <c r="A364" s="61"/>
      <c r="B364" s="61"/>
      <c r="C364" s="61"/>
      <c r="D364" s="61"/>
      <c r="E364" s="61"/>
      <c r="F364" s="61"/>
      <c r="G364" s="61"/>
      <c r="H364" s="61"/>
      <c r="I364" s="61"/>
      <c r="J364" s="89"/>
      <c r="K364" s="61"/>
      <c r="L364" s="61"/>
      <c r="M364" s="61"/>
      <c r="N364" s="61"/>
      <c r="O364" s="61"/>
      <c r="P364" s="61"/>
      <c r="Q364" s="61"/>
      <c r="R364" s="61"/>
      <c r="S364" s="61"/>
      <c r="T364" s="61"/>
      <c r="U364" s="61"/>
      <c r="V364" s="61"/>
      <c r="W364" s="61"/>
      <c r="X364" s="61"/>
      <c r="Y364" s="61"/>
      <c r="Z364" s="61"/>
      <c r="AA364" s="61"/>
      <c r="AB364" s="61"/>
      <c r="AC364" s="61"/>
      <c r="AD364" s="61"/>
      <c r="AE364" s="61"/>
      <c r="AF364" s="61"/>
      <c r="AG364" s="61"/>
      <c r="AH364" s="61"/>
      <c r="AI364" s="61"/>
      <c r="AJ364" s="61"/>
      <c r="AK364" s="61"/>
    </row>
    <row r="365" s="60" customFormat="1" spans="1:37">
      <c r="A365" s="61"/>
      <c r="B365" s="61"/>
      <c r="C365" s="61"/>
      <c r="D365" s="61"/>
      <c r="E365" s="61"/>
      <c r="F365" s="61"/>
      <c r="G365" s="61"/>
      <c r="H365" s="61"/>
      <c r="I365" s="61"/>
      <c r="J365" s="89"/>
      <c r="K365" s="61"/>
      <c r="L365" s="61"/>
      <c r="M365" s="61"/>
      <c r="N365" s="61"/>
      <c r="O365" s="61"/>
      <c r="P365" s="61"/>
      <c r="Q365" s="61"/>
      <c r="R365" s="61"/>
      <c r="S365" s="61"/>
      <c r="T365" s="61"/>
      <c r="U365" s="61"/>
      <c r="V365" s="61"/>
      <c r="W365" s="61"/>
      <c r="X365" s="61"/>
      <c r="Y365" s="61"/>
      <c r="Z365" s="61"/>
      <c r="AA365" s="61"/>
      <c r="AB365" s="61"/>
      <c r="AC365" s="61"/>
      <c r="AD365" s="61"/>
      <c r="AE365" s="61"/>
      <c r="AF365" s="61"/>
      <c r="AG365" s="61"/>
      <c r="AH365" s="61"/>
      <c r="AI365" s="61"/>
      <c r="AJ365" s="61"/>
      <c r="AK365" s="61"/>
    </row>
    <row r="366" s="60" customFormat="1" spans="1:37">
      <c r="A366" s="61"/>
      <c r="B366" s="61"/>
      <c r="C366" s="61"/>
      <c r="D366" s="61"/>
      <c r="E366" s="61"/>
      <c r="F366" s="61"/>
      <c r="G366" s="61"/>
      <c r="H366" s="61"/>
      <c r="I366" s="61"/>
      <c r="J366" s="89"/>
      <c r="K366" s="61"/>
      <c r="L366" s="61"/>
      <c r="M366" s="61"/>
      <c r="N366" s="61"/>
      <c r="O366" s="61"/>
      <c r="P366" s="61"/>
      <c r="Q366" s="61"/>
      <c r="R366" s="61"/>
      <c r="S366" s="61"/>
      <c r="T366" s="61"/>
      <c r="U366" s="61"/>
      <c r="V366" s="61"/>
      <c r="W366" s="61"/>
      <c r="X366" s="61"/>
      <c r="Y366" s="61"/>
      <c r="Z366" s="61"/>
      <c r="AA366" s="61"/>
      <c r="AB366" s="61"/>
      <c r="AC366" s="61"/>
      <c r="AD366" s="61"/>
      <c r="AE366" s="61"/>
      <c r="AF366" s="61"/>
      <c r="AG366" s="61"/>
      <c r="AH366" s="61"/>
      <c r="AI366" s="61"/>
      <c r="AJ366" s="61"/>
      <c r="AK366" s="61"/>
    </row>
    <row r="367" s="60" customFormat="1" spans="1:37">
      <c r="A367" s="61"/>
      <c r="B367" s="61"/>
      <c r="C367" s="61"/>
      <c r="D367" s="61"/>
      <c r="E367" s="61"/>
      <c r="F367" s="61"/>
      <c r="G367" s="61"/>
      <c r="H367" s="61"/>
      <c r="I367" s="61"/>
      <c r="J367" s="89"/>
      <c r="K367" s="61"/>
      <c r="L367" s="61"/>
      <c r="M367" s="61"/>
      <c r="N367" s="61"/>
      <c r="O367" s="61"/>
      <c r="P367" s="61"/>
      <c r="Q367" s="61"/>
      <c r="R367" s="61"/>
      <c r="S367" s="61"/>
      <c r="T367" s="61"/>
      <c r="U367" s="61"/>
      <c r="V367" s="61"/>
      <c r="W367" s="61"/>
      <c r="X367" s="61"/>
      <c r="Y367" s="61"/>
      <c r="Z367" s="61"/>
      <c r="AA367" s="61"/>
      <c r="AB367" s="61"/>
      <c r="AC367" s="61"/>
      <c r="AD367" s="61"/>
      <c r="AE367" s="61"/>
      <c r="AF367" s="61"/>
      <c r="AG367" s="61"/>
      <c r="AH367" s="61"/>
      <c r="AI367" s="61"/>
      <c r="AJ367" s="61"/>
      <c r="AK367" s="61"/>
    </row>
    <row r="368" s="60" customFormat="1" spans="1:37">
      <c r="A368" s="61"/>
      <c r="B368" s="61"/>
      <c r="C368" s="61"/>
      <c r="D368" s="61"/>
      <c r="E368" s="61"/>
      <c r="F368" s="61"/>
      <c r="G368" s="61"/>
      <c r="H368" s="61"/>
      <c r="I368" s="61"/>
      <c r="J368" s="89"/>
      <c r="K368" s="61"/>
      <c r="L368" s="61"/>
      <c r="M368" s="61"/>
      <c r="N368" s="61"/>
      <c r="O368" s="61"/>
      <c r="P368" s="61"/>
      <c r="Q368" s="61"/>
      <c r="R368" s="61"/>
      <c r="S368" s="61"/>
      <c r="T368" s="61"/>
      <c r="U368" s="61"/>
      <c r="V368" s="61"/>
      <c r="W368" s="61"/>
      <c r="X368" s="61"/>
      <c r="Y368" s="61"/>
      <c r="Z368" s="61"/>
      <c r="AA368" s="61"/>
      <c r="AB368" s="61"/>
      <c r="AC368" s="61"/>
      <c r="AD368" s="61"/>
      <c r="AE368" s="61"/>
      <c r="AF368" s="61"/>
      <c r="AG368" s="61"/>
      <c r="AH368" s="61"/>
      <c r="AI368" s="61"/>
      <c r="AJ368" s="61"/>
      <c r="AK368" s="61"/>
    </row>
    <row r="369" s="60" customFormat="1" spans="1:37">
      <c r="A369" s="61"/>
      <c r="B369" s="61"/>
      <c r="C369" s="61"/>
      <c r="D369" s="61"/>
      <c r="E369" s="61"/>
      <c r="F369" s="61"/>
      <c r="G369" s="61"/>
      <c r="H369" s="61"/>
      <c r="I369" s="61"/>
      <c r="J369" s="89"/>
      <c r="K369" s="61"/>
      <c r="L369" s="61"/>
      <c r="M369" s="61"/>
      <c r="N369" s="61"/>
      <c r="O369" s="61"/>
      <c r="P369" s="61"/>
      <c r="Q369" s="61"/>
      <c r="R369" s="61"/>
      <c r="S369" s="61"/>
      <c r="T369" s="61"/>
      <c r="U369" s="61"/>
      <c r="V369" s="61"/>
      <c r="W369" s="61"/>
      <c r="X369" s="61"/>
      <c r="Y369" s="61"/>
      <c r="Z369" s="61"/>
      <c r="AA369" s="61"/>
      <c r="AB369" s="61"/>
      <c r="AC369" s="61"/>
      <c r="AD369" s="61"/>
      <c r="AE369" s="61"/>
      <c r="AF369" s="61"/>
      <c r="AG369" s="61"/>
      <c r="AH369" s="61"/>
      <c r="AI369" s="61"/>
      <c r="AJ369" s="61"/>
      <c r="AK369" s="61"/>
    </row>
    <row r="370" s="60" customFormat="1" spans="1:37">
      <c r="A370" s="61"/>
      <c r="B370" s="61"/>
      <c r="C370" s="61"/>
      <c r="D370" s="61"/>
      <c r="E370" s="61"/>
      <c r="F370" s="61"/>
      <c r="G370" s="61"/>
      <c r="H370" s="61"/>
      <c r="I370" s="61"/>
      <c r="J370" s="89"/>
      <c r="K370" s="61"/>
      <c r="L370" s="61"/>
      <c r="M370" s="61"/>
      <c r="N370" s="61"/>
      <c r="O370" s="61"/>
      <c r="P370" s="61"/>
      <c r="Q370" s="61"/>
      <c r="R370" s="61"/>
      <c r="S370" s="61"/>
      <c r="T370" s="61"/>
      <c r="U370" s="61"/>
      <c r="V370" s="61"/>
      <c r="W370" s="61"/>
      <c r="X370" s="61"/>
      <c r="Y370" s="61"/>
      <c r="Z370" s="61"/>
      <c r="AA370" s="61"/>
      <c r="AB370" s="61"/>
      <c r="AC370" s="61"/>
      <c r="AD370" s="61"/>
      <c r="AE370" s="61"/>
      <c r="AF370" s="61"/>
      <c r="AG370" s="61"/>
      <c r="AH370" s="61"/>
      <c r="AI370" s="61"/>
      <c r="AJ370" s="61"/>
      <c r="AK370" s="61"/>
    </row>
    <row r="371" s="60" customFormat="1" spans="1:37">
      <c r="A371" s="61"/>
      <c r="B371" s="61"/>
      <c r="C371" s="61"/>
      <c r="D371" s="61"/>
      <c r="E371" s="61"/>
      <c r="F371" s="61"/>
      <c r="G371" s="61"/>
      <c r="H371" s="61"/>
      <c r="I371" s="61"/>
      <c r="J371" s="89"/>
      <c r="K371" s="61"/>
      <c r="L371" s="61"/>
      <c r="M371" s="61"/>
      <c r="N371" s="61"/>
      <c r="O371" s="61"/>
      <c r="P371" s="61"/>
      <c r="Q371" s="61"/>
      <c r="R371" s="61"/>
      <c r="S371" s="61"/>
      <c r="T371" s="61"/>
      <c r="U371" s="61"/>
      <c r="V371" s="61"/>
      <c r="W371" s="61"/>
      <c r="X371" s="61"/>
      <c r="Y371" s="61"/>
      <c r="Z371" s="61"/>
      <c r="AA371" s="61"/>
      <c r="AB371" s="61"/>
      <c r="AC371" s="61"/>
      <c r="AD371" s="61"/>
      <c r="AE371" s="61"/>
      <c r="AF371" s="61"/>
      <c r="AG371" s="61"/>
      <c r="AH371" s="61"/>
      <c r="AI371" s="61"/>
      <c r="AJ371" s="61"/>
      <c r="AK371" s="61"/>
    </row>
    <row r="372" s="60" customFormat="1" spans="1:37">
      <c r="A372" s="61"/>
      <c r="B372" s="61"/>
      <c r="C372" s="61"/>
      <c r="D372" s="61"/>
      <c r="E372" s="61"/>
      <c r="F372" s="61"/>
      <c r="G372" s="61"/>
      <c r="H372" s="61"/>
      <c r="I372" s="61"/>
      <c r="J372" s="89"/>
      <c r="K372" s="61"/>
      <c r="L372" s="61"/>
      <c r="M372" s="61"/>
      <c r="N372" s="61"/>
      <c r="O372" s="61"/>
      <c r="P372" s="61"/>
      <c r="Q372" s="61"/>
      <c r="R372" s="61"/>
      <c r="S372" s="61"/>
      <c r="T372" s="61"/>
      <c r="U372" s="61"/>
      <c r="V372" s="61"/>
      <c r="W372" s="61"/>
      <c r="X372" s="61"/>
      <c r="Y372" s="61"/>
      <c r="Z372" s="61"/>
      <c r="AA372" s="61"/>
      <c r="AB372" s="61"/>
      <c r="AC372" s="61"/>
      <c r="AD372" s="61"/>
      <c r="AE372" s="61"/>
      <c r="AF372" s="61"/>
      <c r="AG372" s="61"/>
      <c r="AH372" s="61"/>
      <c r="AI372" s="61"/>
      <c r="AJ372" s="61"/>
      <c r="AK372" s="61"/>
    </row>
    <row r="373" s="60" customFormat="1" spans="1:37">
      <c r="A373" s="61"/>
      <c r="B373" s="61"/>
      <c r="C373" s="61"/>
      <c r="D373" s="61"/>
      <c r="E373" s="61"/>
      <c r="F373" s="61"/>
      <c r="G373" s="61"/>
      <c r="H373" s="61"/>
      <c r="I373" s="61"/>
      <c r="J373" s="89"/>
      <c r="K373" s="61"/>
      <c r="L373" s="61"/>
      <c r="M373" s="61"/>
      <c r="N373" s="61"/>
      <c r="O373" s="61"/>
      <c r="P373" s="61"/>
      <c r="Q373" s="61"/>
      <c r="R373" s="61"/>
      <c r="S373" s="61"/>
      <c r="T373" s="61"/>
      <c r="U373" s="61"/>
      <c r="V373" s="61"/>
      <c r="W373" s="61"/>
      <c r="X373" s="61"/>
      <c r="Y373" s="61"/>
      <c r="Z373" s="61"/>
      <c r="AA373" s="61"/>
      <c r="AB373" s="61"/>
      <c r="AC373" s="61"/>
      <c r="AD373" s="61"/>
      <c r="AE373" s="61"/>
      <c r="AF373" s="61"/>
      <c r="AG373" s="61"/>
      <c r="AH373" s="61"/>
      <c r="AI373" s="61"/>
      <c r="AJ373" s="61"/>
      <c r="AK373" s="61"/>
    </row>
    <row r="374" s="60" customFormat="1" spans="1:37">
      <c r="A374" s="61"/>
      <c r="B374" s="61"/>
      <c r="C374" s="61"/>
      <c r="D374" s="61"/>
      <c r="E374" s="61"/>
      <c r="F374" s="61"/>
      <c r="G374" s="61"/>
      <c r="H374" s="61"/>
      <c r="I374" s="61"/>
      <c r="J374" s="89"/>
      <c r="K374" s="61"/>
      <c r="L374" s="61"/>
      <c r="M374" s="61"/>
      <c r="N374" s="61"/>
      <c r="O374" s="61"/>
      <c r="P374" s="61"/>
      <c r="Q374" s="61"/>
      <c r="R374" s="61"/>
      <c r="S374" s="61"/>
      <c r="T374" s="61"/>
      <c r="U374" s="61"/>
      <c r="V374" s="61"/>
      <c r="W374" s="61"/>
      <c r="X374" s="61"/>
      <c r="Y374" s="61"/>
      <c r="Z374" s="61"/>
      <c r="AA374" s="61"/>
      <c r="AB374" s="61"/>
      <c r="AC374" s="61"/>
      <c r="AD374" s="61"/>
      <c r="AE374" s="61"/>
      <c r="AF374" s="61"/>
      <c r="AG374" s="61"/>
      <c r="AH374" s="61"/>
      <c r="AI374" s="61"/>
      <c r="AJ374" s="61"/>
      <c r="AK374" s="61"/>
    </row>
    <row r="375" s="60" customFormat="1" spans="1:37">
      <c r="A375" s="61"/>
      <c r="B375" s="61"/>
      <c r="C375" s="61"/>
      <c r="D375" s="61"/>
      <c r="E375" s="61"/>
      <c r="F375" s="61"/>
      <c r="G375" s="61"/>
      <c r="H375" s="61"/>
      <c r="I375" s="61"/>
      <c r="J375" s="89"/>
      <c r="K375" s="61"/>
      <c r="L375" s="61"/>
      <c r="M375" s="61"/>
      <c r="N375" s="61"/>
      <c r="O375" s="61"/>
      <c r="P375" s="61"/>
      <c r="Q375" s="61"/>
      <c r="R375" s="61"/>
      <c r="S375" s="61"/>
      <c r="T375" s="61"/>
      <c r="U375" s="61"/>
      <c r="V375" s="61"/>
      <c r="W375" s="61"/>
      <c r="X375" s="61"/>
      <c r="Y375" s="61"/>
      <c r="Z375" s="61"/>
      <c r="AA375" s="61"/>
      <c r="AB375" s="61"/>
      <c r="AC375" s="61"/>
      <c r="AD375" s="61"/>
      <c r="AE375" s="61"/>
      <c r="AF375" s="61"/>
      <c r="AG375" s="61"/>
      <c r="AH375" s="61"/>
      <c r="AI375" s="61"/>
      <c r="AJ375" s="61"/>
      <c r="AK375" s="61"/>
    </row>
    <row r="376" s="60" customFormat="1" spans="1:37">
      <c r="A376" s="61"/>
      <c r="B376" s="61"/>
      <c r="C376" s="61"/>
      <c r="D376" s="61"/>
      <c r="E376" s="61"/>
      <c r="F376" s="61"/>
      <c r="G376" s="61"/>
      <c r="H376" s="61"/>
      <c r="I376" s="61"/>
      <c r="J376" s="89"/>
      <c r="K376" s="61"/>
      <c r="L376" s="61"/>
      <c r="M376" s="61"/>
      <c r="N376" s="61"/>
      <c r="O376" s="61"/>
      <c r="P376" s="61"/>
      <c r="Q376" s="61"/>
      <c r="R376" s="61"/>
      <c r="S376" s="61"/>
      <c r="T376" s="61"/>
      <c r="U376" s="61"/>
      <c r="V376" s="61"/>
      <c r="W376" s="61"/>
      <c r="X376" s="61"/>
      <c r="Y376" s="61"/>
      <c r="Z376" s="61"/>
      <c r="AA376" s="61"/>
      <c r="AB376" s="61"/>
      <c r="AC376" s="61"/>
      <c r="AD376" s="61"/>
      <c r="AE376" s="61"/>
      <c r="AF376" s="61"/>
      <c r="AG376" s="61"/>
      <c r="AH376" s="61"/>
      <c r="AI376" s="61"/>
      <c r="AJ376" s="61"/>
      <c r="AK376" s="61"/>
    </row>
    <row r="377" s="60" customFormat="1" spans="1:37">
      <c r="A377" s="61"/>
      <c r="B377" s="61"/>
      <c r="C377" s="61"/>
      <c r="D377" s="61"/>
      <c r="E377" s="61"/>
      <c r="F377" s="61"/>
      <c r="G377" s="61"/>
      <c r="H377" s="61"/>
      <c r="I377" s="61"/>
      <c r="J377" s="89"/>
      <c r="K377" s="61"/>
      <c r="L377" s="61"/>
      <c r="M377" s="61"/>
      <c r="N377" s="61"/>
      <c r="O377" s="61"/>
      <c r="P377" s="61"/>
      <c r="Q377" s="61"/>
      <c r="R377" s="61"/>
      <c r="S377" s="61"/>
      <c r="T377" s="61"/>
      <c r="U377" s="61"/>
      <c r="V377" s="61"/>
      <c r="W377" s="61"/>
      <c r="X377" s="61"/>
      <c r="Y377" s="61"/>
      <c r="Z377" s="61"/>
      <c r="AA377" s="61"/>
      <c r="AB377" s="61"/>
      <c r="AC377" s="61"/>
      <c r="AD377" s="61"/>
      <c r="AE377" s="61"/>
      <c r="AF377" s="61"/>
      <c r="AG377" s="61"/>
      <c r="AH377" s="61"/>
      <c r="AI377" s="61"/>
      <c r="AJ377" s="61"/>
      <c r="AK377" s="61"/>
    </row>
    <row r="378" s="60" customFormat="1" spans="1:37">
      <c r="A378" s="61"/>
      <c r="B378" s="61"/>
      <c r="C378" s="61"/>
      <c r="D378" s="61"/>
      <c r="E378" s="61"/>
      <c r="F378" s="61"/>
      <c r="G378" s="61"/>
      <c r="H378" s="61"/>
      <c r="I378" s="61"/>
      <c r="J378" s="89"/>
      <c r="K378" s="61"/>
      <c r="L378" s="61"/>
      <c r="M378" s="61"/>
      <c r="N378" s="61"/>
      <c r="O378" s="61"/>
      <c r="P378" s="61"/>
      <c r="Q378" s="61"/>
      <c r="R378" s="61"/>
      <c r="S378" s="61"/>
      <c r="T378" s="61"/>
      <c r="U378" s="61"/>
      <c r="V378" s="61"/>
      <c r="W378" s="61"/>
      <c r="X378" s="61"/>
      <c r="Y378" s="61"/>
      <c r="Z378" s="61"/>
      <c r="AA378" s="61"/>
      <c r="AB378" s="61"/>
      <c r="AC378" s="61"/>
      <c r="AD378" s="61"/>
      <c r="AE378" s="61"/>
      <c r="AF378" s="61"/>
      <c r="AG378" s="61"/>
      <c r="AH378" s="61"/>
      <c r="AI378" s="61"/>
      <c r="AJ378" s="61"/>
      <c r="AK378" s="61"/>
    </row>
    <row r="379" s="60" customFormat="1" spans="1:37">
      <c r="A379" s="61"/>
      <c r="B379" s="61"/>
      <c r="C379" s="61"/>
      <c r="D379" s="61"/>
      <c r="E379" s="61"/>
      <c r="F379" s="61"/>
      <c r="G379" s="61"/>
      <c r="H379" s="61"/>
      <c r="I379" s="61"/>
      <c r="J379" s="89"/>
      <c r="K379" s="61"/>
      <c r="L379" s="61"/>
      <c r="M379" s="61"/>
      <c r="N379" s="61"/>
      <c r="O379" s="61"/>
      <c r="P379" s="61"/>
      <c r="Q379" s="61"/>
      <c r="R379" s="61"/>
      <c r="S379" s="61"/>
      <c r="T379" s="61"/>
      <c r="U379" s="61"/>
      <c r="V379" s="61"/>
      <c r="W379" s="61"/>
      <c r="X379" s="61"/>
      <c r="Y379" s="61"/>
      <c r="Z379" s="61"/>
      <c r="AA379" s="61"/>
      <c r="AB379" s="61"/>
      <c r="AC379" s="61"/>
      <c r="AD379" s="61"/>
      <c r="AE379" s="61"/>
      <c r="AF379" s="61"/>
      <c r="AG379" s="61"/>
      <c r="AH379" s="61"/>
      <c r="AI379" s="61"/>
      <c r="AJ379" s="61"/>
      <c r="AK379" s="61"/>
    </row>
    <row r="380" s="60" customFormat="1" spans="1:37">
      <c r="A380" s="61"/>
      <c r="B380" s="61"/>
      <c r="C380" s="61"/>
      <c r="D380" s="61"/>
      <c r="E380" s="61"/>
      <c r="F380" s="61"/>
      <c r="G380" s="61"/>
      <c r="H380" s="61"/>
      <c r="I380" s="61"/>
      <c r="J380" s="89"/>
      <c r="K380" s="61"/>
      <c r="L380" s="61"/>
      <c r="M380" s="61"/>
      <c r="N380" s="61"/>
      <c r="O380" s="61"/>
      <c r="P380" s="61"/>
      <c r="Q380" s="61"/>
      <c r="R380" s="61"/>
      <c r="S380" s="61"/>
      <c r="T380" s="61"/>
      <c r="U380" s="61"/>
      <c r="V380" s="61"/>
      <c r="W380" s="61"/>
      <c r="X380" s="61"/>
      <c r="Y380" s="61"/>
      <c r="Z380" s="61"/>
      <c r="AA380" s="61"/>
      <c r="AB380" s="61"/>
      <c r="AC380" s="61"/>
      <c r="AD380" s="61"/>
      <c r="AE380" s="61"/>
      <c r="AF380" s="61"/>
      <c r="AG380" s="61"/>
      <c r="AH380" s="61"/>
      <c r="AI380" s="61"/>
      <c r="AJ380" s="61"/>
      <c r="AK380" s="61"/>
    </row>
    <row r="381" s="60" customFormat="1" spans="1:37">
      <c r="A381" s="61"/>
      <c r="B381" s="61"/>
      <c r="C381" s="61"/>
      <c r="D381" s="61"/>
      <c r="E381" s="61"/>
      <c r="F381" s="61"/>
      <c r="G381" s="61"/>
      <c r="H381" s="61"/>
      <c r="I381" s="61"/>
      <c r="J381" s="89"/>
      <c r="K381" s="61"/>
      <c r="L381" s="61"/>
      <c r="M381" s="61"/>
      <c r="N381" s="61"/>
      <c r="O381" s="61"/>
      <c r="P381" s="61"/>
      <c r="Q381" s="61"/>
      <c r="R381" s="61"/>
      <c r="S381" s="61"/>
      <c r="T381" s="61"/>
      <c r="U381" s="61"/>
      <c r="V381" s="61"/>
      <c r="W381" s="61"/>
      <c r="X381" s="61"/>
      <c r="Y381" s="61"/>
      <c r="Z381" s="61"/>
      <c r="AA381" s="61"/>
      <c r="AB381" s="61"/>
      <c r="AC381" s="61"/>
      <c r="AD381" s="61"/>
      <c r="AE381" s="61"/>
      <c r="AF381" s="61"/>
      <c r="AG381" s="61"/>
      <c r="AH381" s="61"/>
      <c r="AI381" s="61"/>
      <c r="AJ381" s="61"/>
      <c r="AK381" s="61"/>
    </row>
    <row r="382" s="60" customFormat="1" spans="1:37">
      <c r="A382" s="61"/>
      <c r="B382" s="61"/>
      <c r="C382" s="61"/>
      <c r="D382" s="61"/>
      <c r="E382" s="61"/>
      <c r="F382" s="61"/>
      <c r="G382" s="61"/>
      <c r="H382" s="61"/>
      <c r="I382" s="61"/>
      <c r="J382" s="89"/>
      <c r="K382" s="61"/>
      <c r="L382" s="61"/>
      <c r="M382" s="61"/>
      <c r="N382" s="61"/>
      <c r="O382" s="61"/>
      <c r="P382" s="61"/>
      <c r="Q382" s="61"/>
      <c r="R382" s="61"/>
      <c r="S382" s="61"/>
      <c r="T382" s="61"/>
      <c r="U382" s="61"/>
      <c r="V382" s="61"/>
      <c r="W382" s="61"/>
      <c r="X382" s="61"/>
      <c r="Y382" s="61"/>
      <c r="Z382" s="61"/>
      <c r="AA382" s="61"/>
      <c r="AB382" s="61"/>
      <c r="AC382" s="61"/>
      <c r="AD382" s="61"/>
      <c r="AE382" s="61"/>
      <c r="AF382" s="61"/>
      <c r="AG382" s="61"/>
      <c r="AH382" s="61"/>
      <c r="AI382" s="61"/>
      <c r="AJ382" s="61"/>
      <c r="AK382" s="61"/>
    </row>
    <row r="383" s="60" customFormat="1" spans="1:37">
      <c r="A383" s="61"/>
      <c r="B383" s="61"/>
      <c r="C383" s="61"/>
      <c r="D383" s="61"/>
      <c r="E383" s="61"/>
      <c r="F383" s="61"/>
      <c r="G383" s="61"/>
      <c r="H383" s="61"/>
      <c r="I383" s="61"/>
      <c r="J383" s="89"/>
      <c r="K383" s="61"/>
      <c r="L383" s="61"/>
      <c r="M383" s="61"/>
      <c r="N383" s="61"/>
      <c r="O383" s="61"/>
      <c r="P383" s="61"/>
      <c r="Q383" s="61"/>
      <c r="R383" s="61"/>
      <c r="S383" s="61"/>
      <c r="T383" s="61"/>
      <c r="U383" s="61"/>
      <c r="V383" s="61"/>
      <c r="W383" s="61"/>
      <c r="X383" s="61"/>
      <c r="Y383" s="61"/>
      <c r="Z383" s="61"/>
      <c r="AA383" s="61"/>
      <c r="AB383" s="61"/>
      <c r="AC383" s="61"/>
      <c r="AD383" s="61"/>
      <c r="AE383" s="61"/>
      <c r="AF383" s="61"/>
      <c r="AG383" s="61"/>
      <c r="AH383" s="61"/>
      <c r="AI383" s="61"/>
      <c r="AJ383" s="61"/>
      <c r="AK383" s="61"/>
    </row>
    <row r="384" s="60" customFormat="1" spans="1:37">
      <c r="A384" s="61"/>
      <c r="B384" s="61"/>
      <c r="C384" s="61"/>
      <c r="D384" s="61"/>
      <c r="E384" s="61"/>
      <c r="F384" s="61"/>
      <c r="G384" s="61"/>
      <c r="H384" s="61"/>
      <c r="I384" s="61"/>
      <c r="J384" s="89"/>
      <c r="K384" s="61"/>
      <c r="L384" s="61"/>
      <c r="M384" s="61"/>
      <c r="N384" s="61"/>
      <c r="O384" s="61"/>
      <c r="P384" s="61"/>
      <c r="Q384" s="61"/>
      <c r="R384" s="61"/>
      <c r="S384" s="61"/>
      <c r="T384" s="61"/>
      <c r="U384" s="61"/>
      <c r="V384" s="61"/>
      <c r="W384" s="61"/>
      <c r="X384" s="61"/>
      <c r="Y384" s="61"/>
      <c r="Z384" s="61"/>
      <c r="AA384" s="61"/>
      <c r="AB384" s="61"/>
      <c r="AC384" s="61"/>
      <c r="AD384" s="61"/>
      <c r="AE384" s="61"/>
      <c r="AF384" s="61"/>
      <c r="AG384" s="61"/>
      <c r="AH384" s="61"/>
      <c r="AI384" s="61"/>
      <c r="AJ384" s="61"/>
      <c r="AK384" s="61"/>
    </row>
    <row r="385" s="60" customFormat="1" spans="1:37">
      <c r="A385" s="61"/>
      <c r="B385" s="61"/>
      <c r="C385" s="61"/>
      <c r="D385" s="61"/>
      <c r="E385" s="61"/>
      <c r="F385" s="61"/>
      <c r="G385" s="61"/>
      <c r="H385" s="61"/>
      <c r="I385" s="61"/>
      <c r="J385" s="89"/>
      <c r="K385" s="61"/>
      <c r="L385" s="61"/>
      <c r="M385" s="61"/>
      <c r="N385" s="61"/>
      <c r="O385" s="61"/>
      <c r="P385" s="61"/>
      <c r="Q385" s="61"/>
      <c r="R385" s="61"/>
      <c r="S385" s="61"/>
      <c r="T385" s="61"/>
      <c r="U385" s="61"/>
      <c r="V385" s="61"/>
      <c r="W385" s="61"/>
      <c r="X385" s="61"/>
      <c r="Y385" s="61"/>
      <c r="Z385" s="61"/>
      <c r="AA385" s="61"/>
      <c r="AB385" s="61"/>
      <c r="AC385" s="61"/>
      <c r="AD385" s="61"/>
      <c r="AE385" s="61"/>
      <c r="AF385" s="61"/>
      <c r="AG385" s="61"/>
      <c r="AH385" s="61"/>
      <c r="AI385" s="61"/>
      <c r="AJ385" s="61"/>
      <c r="AK385" s="61"/>
    </row>
    <row r="386" s="60" customFormat="1" spans="1:37">
      <c r="A386" s="61"/>
      <c r="B386" s="61"/>
      <c r="C386" s="61"/>
      <c r="D386" s="61"/>
      <c r="E386" s="61"/>
      <c r="F386" s="61"/>
      <c r="G386" s="61"/>
      <c r="H386" s="61"/>
      <c r="I386" s="61"/>
      <c r="J386" s="89"/>
      <c r="K386" s="61"/>
      <c r="L386" s="61"/>
      <c r="M386" s="61"/>
      <c r="N386" s="61"/>
      <c r="O386" s="61"/>
      <c r="P386" s="61"/>
      <c r="Q386" s="61"/>
      <c r="R386" s="61"/>
      <c r="S386" s="61"/>
      <c r="T386" s="61"/>
      <c r="U386" s="61"/>
      <c r="V386" s="61"/>
      <c r="W386" s="61"/>
      <c r="X386" s="61"/>
      <c r="Y386" s="61"/>
      <c r="Z386" s="61"/>
      <c r="AA386" s="61"/>
      <c r="AB386" s="61"/>
      <c r="AC386" s="61"/>
      <c r="AD386" s="61"/>
      <c r="AE386" s="61"/>
      <c r="AF386" s="61"/>
      <c r="AG386" s="61"/>
      <c r="AH386" s="61"/>
      <c r="AI386" s="61"/>
      <c r="AJ386" s="61"/>
      <c r="AK386" s="61"/>
    </row>
    <row r="387" s="60" customFormat="1" spans="1:37">
      <c r="A387" s="61"/>
      <c r="B387" s="61"/>
      <c r="C387" s="61"/>
      <c r="D387" s="61"/>
      <c r="E387" s="61"/>
      <c r="F387" s="61"/>
      <c r="G387" s="61"/>
      <c r="H387" s="61"/>
      <c r="I387" s="61"/>
      <c r="J387" s="89"/>
      <c r="K387" s="61"/>
      <c r="L387" s="61"/>
      <c r="M387" s="61"/>
      <c r="N387" s="61"/>
      <c r="O387" s="61"/>
      <c r="P387" s="61"/>
      <c r="Q387" s="61"/>
      <c r="R387" s="61"/>
      <c r="S387" s="61"/>
      <c r="T387" s="61"/>
      <c r="U387" s="61"/>
      <c r="V387" s="61"/>
      <c r="W387" s="61"/>
      <c r="X387" s="61"/>
      <c r="Y387" s="61"/>
      <c r="Z387" s="61"/>
      <c r="AA387" s="61"/>
      <c r="AB387" s="61"/>
      <c r="AC387" s="61"/>
      <c r="AD387" s="61"/>
      <c r="AE387" s="61"/>
      <c r="AF387" s="61"/>
      <c r="AG387" s="61"/>
      <c r="AH387" s="61"/>
      <c r="AI387" s="61"/>
      <c r="AJ387" s="61"/>
      <c r="AK387" s="61"/>
    </row>
    <row r="388" s="60" customFormat="1" spans="1:37">
      <c r="A388" s="61"/>
      <c r="B388" s="61"/>
      <c r="C388" s="61"/>
      <c r="D388" s="61"/>
      <c r="E388" s="61"/>
      <c r="F388" s="61"/>
      <c r="G388" s="61"/>
      <c r="H388" s="61"/>
      <c r="I388" s="61"/>
      <c r="J388" s="89"/>
      <c r="K388" s="61"/>
      <c r="L388" s="61"/>
      <c r="M388" s="61"/>
      <c r="N388" s="61"/>
      <c r="O388" s="61"/>
      <c r="P388" s="61"/>
      <c r="Q388" s="61"/>
      <c r="R388" s="61"/>
      <c r="S388" s="61"/>
      <c r="T388" s="61"/>
      <c r="U388" s="61"/>
      <c r="V388" s="61"/>
      <c r="W388" s="61"/>
      <c r="X388" s="61"/>
      <c r="Y388" s="61"/>
      <c r="Z388" s="61"/>
      <c r="AA388" s="61"/>
      <c r="AB388" s="61"/>
      <c r="AC388" s="61"/>
      <c r="AD388" s="61"/>
      <c r="AE388" s="61"/>
      <c r="AF388" s="61"/>
      <c r="AG388" s="61"/>
      <c r="AH388" s="61"/>
      <c r="AI388" s="61"/>
      <c r="AJ388" s="61"/>
      <c r="AK388" s="61"/>
    </row>
    <row r="389" s="60" customFormat="1" spans="1:37">
      <c r="A389" s="61"/>
      <c r="B389" s="61"/>
      <c r="C389" s="61"/>
      <c r="D389" s="61"/>
      <c r="E389" s="61"/>
      <c r="F389" s="61"/>
      <c r="G389" s="61"/>
      <c r="H389" s="61"/>
      <c r="I389" s="61"/>
      <c r="J389" s="89"/>
      <c r="K389" s="61"/>
      <c r="L389" s="61"/>
      <c r="M389" s="61"/>
      <c r="N389" s="61"/>
      <c r="O389" s="61"/>
      <c r="P389" s="61"/>
      <c r="Q389" s="61"/>
      <c r="R389" s="61"/>
      <c r="S389" s="61"/>
      <c r="T389" s="61"/>
      <c r="U389" s="61"/>
      <c r="V389" s="61"/>
      <c r="W389" s="61"/>
      <c r="X389" s="61"/>
      <c r="Y389" s="61"/>
      <c r="Z389" s="61"/>
      <c r="AA389" s="61"/>
      <c r="AB389" s="61"/>
      <c r="AC389" s="61"/>
      <c r="AD389" s="61"/>
      <c r="AE389" s="61"/>
      <c r="AF389" s="61"/>
      <c r="AG389" s="61"/>
      <c r="AH389" s="61"/>
      <c r="AI389" s="61"/>
      <c r="AJ389" s="61"/>
      <c r="AK389" s="61"/>
    </row>
    <row r="390" s="60" customFormat="1" spans="1:37">
      <c r="A390" s="61"/>
      <c r="B390" s="61"/>
      <c r="C390" s="61"/>
      <c r="D390" s="61"/>
      <c r="E390" s="61"/>
      <c r="F390" s="61"/>
      <c r="G390" s="61"/>
      <c r="H390" s="61"/>
      <c r="I390" s="61"/>
      <c r="J390" s="89"/>
      <c r="K390" s="61"/>
      <c r="L390" s="61"/>
      <c r="M390" s="61"/>
      <c r="N390" s="61"/>
      <c r="O390" s="61"/>
      <c r="P390" s="61"/>
      <c r="Q390" s="61"/>
      <c r="R390" s="61"/>
      <c r="S390" s="61"/>
      <c r="T390" s="61"/>
      <c r="U390" s="61"/>
      <c r="V390" s="61"/>
      <c r="W390" s="61"/>
      <c r="X390" s="61"/>
      <c r="Y390" s="61"/>
      <c r="Z390" s="61"/>
      <c r="AA390" s="61"/>
      <c r="AB390" s="61"/>
      <c r="AC390" s="61"/>
      <c r="AD390" s="61"/>
      <c r="AE390" s="61"/>
      <c r="AF390" s="61"/>
      <c r="AG390" s="61"/>
      <c r="AH390" s="61"/>
      <c r="AI390" s="61"/>
      <c r="AJ390" s="61"/>
      <c r="AK390" s="61"/>
    </row>
    <row r="391" s="60" customFormat="1" spans="1:37">
      <c r="A391" s="61"/>
      <c r="B391" s="61"/>
      <c r="C391" s="61"/>
      <c r="D391" s="61"/>
      <c r="E391" s="61"/>
      <c r="F391" s="61"/>
      <c r="G391" s="61"/>
      <c r="H391" s="61"/>
      <c r="I391" s="61"/>
      <c r="J391" s="89"/>
      <c r="K391" s="61"/>
      <c r="L391" s="61"/>
      <c r="M391" s="61"/>
      <c r="N391" s="61"/>
      <c r="O391" s="61"/>
      <c r="P391" s="61"/>
      <c r="Q391" s="61"/>
      <c r="R391" s="61"/>
      <c r="S391" s="61"/>
      <c r="T391" s="61"/>
      <c r="U391" s="61"/>
      <c r="V391" s="61"/>
      <c r="W391" s="61"/>
      <c r="X391" s="61"/>
      <c r="Y391" s="61"/>
      <c r="Z391" s="61"/>
      <c r="AA391" s="61"/>
      <c r="AB391" s="61"/>
      <c r="AC391" s="61"/>
      <c r="AD391" s="61"/>
      <c r="AE391" s="61"/>
      <c r="AF391" s="61"/>
      <c r="AG391" s="61"/>
      <c r="AH391" s="61"/>
      <c r="AI391" s="61"/>
      <c r="AJ391" s="61"/>
      <c r="AK391" s="61"/>
    </row>
    <row r="392" s="60" customFormat="1" spans="1:37">
      <c r="A392" s="61"/>
      <c r="B392" s="61"/>
      <c r="C392" s="61"/>
      <c r="D392" s="61"/>
      <c r="E392" s="61"/>
      <c r="F392" s="61"/>
      <c r="G392" s="61"/>
      <c r="H392" s="61"/>
      <c r="I392" s="61"/>
      <c r="J392" s="89"/>
      <c r="K392" s="61"/>
      <c r="L392" s="61"/>
      <c r="M392" s="61"/>
      <c r="N392" s="61"/>
      <c r="O392" s="61"/>
      <c r="P392" s="61"/>
      <c r="Q392" s="61"/>
      <c r="R392" s="61"/>
      <c r="S392" s="61"/>
      <c r="T392" s="61"/>
      <c r="U392" s="61"/>
      <c r="V392" s="61"/>
      <c r="W392" s="61"/>
      <c r="X392" s="61"/>
      <c r="Y392" s="61"/>
      <c r="Z392" s="61"/>
      <c r="AA392" s="61"/>
      <c r="AB392" s="61"/>
      <c r="AC392" s="61"/>
      <c r="AD392" s="61"/>
      <c r="AE392" s="61"/>
      <c r="AF392" s="61"/>
      <c r="AG392" s="61"/>
      <c r="AH392" s="61"/>
      <c r="AI392" s="61"/>
      <c r="AJ392" s="61"/>
      <c r="AK392" s="61"/>
    </row>
    <row r="393" s="60" customFormat="1" spans="1:37">
      <c r="A393" s="61"/>
      <c r="B393" s="61"/>
      <c r="C393" s="61"/>
      <c r="D393" s="61"/>
      <c r="E393" s="61"/>
      <c r="F393" s="61"/>
      <c r="G393" s="61"/>
      <c r="H393" s="61"/>
      <c r="I393" s="61"/>
      <c r="J393" s="89"/>
      <c r="K393" s="61"/>
      <c r="L393" s="61"/>
      <c r="M393" s="61"/>
      <c r="N393" s="61"/>
      <c r="O393" s="61"/>
      <c r="P393" s="61"/>
      <c r="Q393" s="61"/>
      <c r="R393" s="61"/>
      <c r="S393" s="61"/>
      <c r="T393" s="61"/>
      <c r="U393" s="61"/>
      <c r="V393" s="61"/>
      <c r="W393" s="61"/>
      <c r="X393" s="61"/>
      <c r="Y393" s="61"/>
      <c r="Z393" s="61"/>
      <c r="AA393" s="61"/>
      <c r="AB393" s="61"/>
      <c r="AC393" s="61"/>
      <c r="AD393" s="61"/>
      <c r="AE393" s="61"/>
      <c r="AF393" s="61"/>
      <c r="AG393" s="61"/>
      <c r="AH393" s="61"/>
      <c r="AI393" s="61"/>
      <c r="AJ393" s="61"/>
      <c r="AK393" s="61"/>
    </row>
    <row r="394" s="60" customFormat="1" spans="1:37">
      <c r="A394" s="61"/>
      <c r="B394" s="61"/>
      <c r="C394" s="61"/>
      <c r="D394" s="61"/>
      <c r="E394" s="61"/>
      <c r="F394" s="61"/>
      <c r="G394" s="61"/>
      <c r="H394" s="61"/>
      <c r="I394" s="61"/>
      <c r="J394" s="89"/>
      <c r="K394" s="61"/>
      <c r="L394" s="61"/>
      <c r="M394" s="61"/>
      <c r="N394" s="61"/>
      <c r="O394" s="61"/>
      <c r="P394" s="61"/>
      <c r="Q394" s="61"/>
      <c r="R394" s="61"/>
      <c r="S394" s="61"/>
      <c r="T394" s="61"/>
      <c r="U394" s="61"/>
      <c r="V394" s="61"/>
      <c r="W394" s="61"/>
      <c r="X394" s="61"/>
      <c r="Y394" s="61"/>
      <c r="Z394" s="61"/>
      <c r="AA394" s="61"/>
      <c r="AB394" s="61"/>
      <c r="AC394" s="61"/>
      <c r="AD394" s="61"/>
      <c r="AE394" s="61"/>
      <c r="AF394" s="61"/>
      <c r="AG394" s="61"/>
      <c r="AH394" s="61"/>
      <c r="AI394" s="61"/>
      <c r="AJ394" s="61"/>
      <c r="AK394" s="61"/>
    </row>
    <row r="395" s="60" customFormat="1" spans="1:37">
      <c r="A395" s="61"/>
      <c r="B395" s="61"/>
      <c r="C395" s="61"/>
      <c r="D395" s="61"/>
      <c r="E395" s="61"/>
      <c r="F395" s="61"/>
      <c r="G395" s="61"/>
      <c r="H395" s="61"/>
      <c r="I395" s="61"/>
      <c r="J395" s="89"/>
      <c r="K395" s="61"/>
      <c r="L395" s="61"/>
      <c r="M395" s="61"/>
      <c r="N395" s="61"/>
      <c r="O395" s="61"/>
      <c r="P395" s="61"/>
      <c r="Q395" s="61"/>
      <c r="R395" s="61"/>
      <c r="S395" s="61"/>
      <c r="T395" s="61"/>
      <c r="U395" s="61"/>
      <c r="V395" s="61"/>
      <c r="W395" s="61"/>
      <c r="X395" s="61"/>
      <c r="Y395" s="61"/>
      <c r="Z395" s="61"/>
      <c r="AA395" s="61"/>
      <c r="AB395" s="61"/>
      <c r="AC395" s="61"/>
      <c r="AD395" s="61"/>
      <c r="AE395" s="61"/>
      <c r="AF395" s="61"/>
      <c r="AG395" s="61"/>
      <c r="AH395" s="61"/>
      <c r="AI395" s="61"/>
      <c r="AJ395" s="61"/>
      <c r="AK395" s="61"/>
    </row>
    <row r="396" s="60" customFormat="1" spans="1:37">
      <c r="A396" s="61"/>
      <c r="B396" s="61"/>
      <c r="C396" s="61"/>
      <c r="D396" s="61"/>
      <c r="E396" s="61"/>
      <c r="F396" s="61"/>
      <c r="G396" s="61"/>
      <c r="H396" s="61"/>
      <c r="I396" s="61"/>
      <c r="J396" s="89"/>
      <c r="K396" s="61"/>
      <c r="L396" s="61"/>
      <c r="M396" s="61"/>
      <c r="N396" s="61"/>
      <c r="O396" s="61"/>
      <c r="P396" s="61"/>
      <c r="Q396" s="61"/>
      <c r="R396" s="61"/>
      <c r="S396" s="61"/>
      <c r="T396" s="61"/>
      <c r="U396" s="61"/>
      <c r="V396" s="61"/>
      <c r="W396" s="61"/>
      <c r="X396" s="61"/>
      <c r="Y396" s="61"/>
      <c r="Z396" s="61"/>
      <c r="AA396" s="61"/>
      <c r="AB396" s="61"/>
      <c r="AC396" s="61"/>
      <c r="AD396" s="61"/>
      <c r="AE396" s="61"/>
      <c r="AF396" s="61"/>
      <c r="AG396" s="61"/>
      <c r="AH396" s="61"/>
      <c r="AI396" s="61"/>
      <c r="AJ396" s="61"/>
      <c r="AK396" s="61"/>
    </row>
    <row r="397" s="60" customFormat="1" spans="1:37">
      <c r="A397" s="61"/>
      <c r="B397" s="61"/>
      <c r="C397" s="61"/>
      <c r="D397" s="61"/>
      <c r="E397" s="61"/>
      <c r="F397" s="61"/>
      <c r="G397" s="61"/>
      <c r="H397" s="61"/>
      <c r="I397" s="61"/>
      <c r="J397" s="89"/>
      <c r="K397" s="61"/>
      <c r="L397" s="61"/>
      <c r="M397" s="61"/>
      <c r="N397" s="61"/>
      <c r="O397" s="61"/>
      <c r="P397" s="61"/>
      <c r="Q397" s="61"/>
      <c r="R397" s="61"/>
      <c r="S397" s="61"/>
      <c r="T397" s="61"/>
      <c r="U397" s="61"/>
      <c r="V397" s="61"/>
      <c r="W397" s="61"/>
      <c r="X397" s="61"/>
      <c r="Y397" s="61"/>
      <c r="Z397" s="61"/>
      <c r="AA397" s="61"/>
      <c r="AB397" s="61"/>
      <c r="AC397" s="61"/>
      <c r="AD397" s="61"/>
      <c r="AE397" s="61"/>
      <c r="AF397" s="61"/>
      <c r="AG397" s="61"/>
      <c r="AH397" s="61"/>
      <c r="AI397" s="61"/>
      <c r="AJ397" s="61"/>
      <c r="AK397" s="61"/>
    </row>
    <row r="398" s="60" customFormat="1" spans="1:37">
      <c r="A398" s="61"/>
      <c r="B398" s="61"/>
      <c r="C398" s="61"/>
      <c r="D398" s="61"/>
      <c r="E398" s="61"/>
      <c r="F398" s="61"/>
      <c r="G398" s="61"/>
      <c r="H398" s="61"/>
      <c r="I398" s="61"/>
      <c r="J398" s="89"/>
      <c r="K398" s="61"/>
      <c r="L398" s="61"/>
      <c r="M398" s="61"/>
      <c r="N398" s="61"/>
      <c r="O398" s="61"/>
      <c r="P398" s="61"/>
      <c r="Q398" s="61"/>
      <c r="R398" s="61"/>
      <c r="S398" s="61"/>
      <c r="T398" s="61"/>
      <c r="U398" s="61"/>
      <c r="V398" s="61"/>
      <c r="W398" s="61"/>
      <c r="X398" s="61"/>
      <c r="Y398" s="61"/>
      <c r="Z398" s="61"/>
      <c r="AA398" s="61"/>
      <c r="AB398" s="61"/>
      <c r="AC398" s="61"/>
      <c r="AD398" s="61"/>
      <c r="AE398" s="61"/>
      <c r="AF398" s="61"/>
      <c r="AG398" s="61"/>
      <c r="AH398" s="61"/>
      <c r="AI398" s="61"/>
      <c r="AJ398" s="61"/>
      <c r="AK398" s="61"/>
    </row>
    <row r="399" s="60" customFormat="1" spans="1:37">
      <c r="A399" s="61"/>
      <c r="B399" s="61"/>
      <c r="C399" s="61"/>
      <c r="D399" s="61"/>
      <c r="E399" s="61"/>
      <c r="F399" s="61"/>
      <c r="G399" s="61"/>
      <c r="H399" s="61"/>
      <c r="I399" s="61"/>
      <c r="J399" s="89"/>
      <c r="K399" s="61"/>
      <c r="L399" s="61"/>
      <c r="M399" s="61"/>
      <c r="N399" s="61"/>
      <c r="O399" s="61"/>
      <c r="P399" s="61"/>
      <c r="Q399" s="61"/>
      <c r="R399" s="61"/>
      <c r="S399" s="61"/>
      <c r="T399" s="61"/>
      <c r="U399" s="61"/>
      <c r="V399" s="61"/>
      <c r="W399" s="61"/>
      <c r="X399" s="61"/>
      <c r="Y399" s="61"/>
      <c r="Z399" s="61"/>
      <c r="AA399" s="61"/>
      <c r="AB399" s="61"/>
      <c r="AC399" s="61"/>
      <c r="AD399" s="61"/>
      <c r="AE399" s="61"/>
      <c r="AF399" s="61"/>
      <c r="AG399" s="61"/>
      <c r="AH399" s="61"/>
      <c r="AI399" s="61"/>
      <c r="AJ399" s="61"/>
      <c r="AK399" s="61"/>
    </row>
    <row r="400" s="60" customFormat="1" spans="1:37">
      <c r="A400" s="61"/>
      <c r="B400" s="61"/>
      <c r="C400" s="61"/>
      <c r="D400" s="61"/>
      <c r="E400" s="61"/>
      <c r="F400" s="61"/>
      <c r="G400" s="61"/>
      <c r="H400" s="61"/>
      <c r="I400" s="61"/>
      <c r="J400" s="89"/>
      <c r="K400" s="61"/>
      <c r="L400" s="61"/>
      <c r="M400" s="61"/>
      <c r="N400" s="61"/>
      <c r="O400" s="61"/>
      <c r="P400" s="61"/>
      <c r="Q400" s="61"/>
      <c r="R400" s="61"/>
      <c r="S400" s="61"/>
      <c r="T400" s="61"/>
      <c r="U400" s="61"/>
      <c r="V400" s="61"/>
      <c r="W400" s="61"/>
      <c r="X400" s="61"/>
      <c r="Y400" s="61"/>
      <c r="Z400" s="61"/>
      <c r="AA400" s="61"/>
      <c r="AB400" s="61"/>
      <c r="AC400" s="61"/>
      <c r="AD400" s="61"/>
      <c r="AE400" s="61"/>
      <c r="AF400" s="61"/>
      <c r="AG400" s="61"/>
      <c r="AH400" s="61"/>
      <c r="AI400" s="61"/>
      <c r="AJ400" s="61"/>
      <c r="AK400" s="61"/>
    </row>
    <row r="401" s="60" customFormat="1" spans="1:37">
      <c r="A401" s="61"/>
      <c r="B401" s="61"/>
      <c r="C401" s="61"/>
      <c r="D401" s="61"/>
      <c r="E401" s="61"/>
      <c r="F401" s="61"/>
      <c r="G401" s="61"/>
      <c r="H401" s="61"/>
      <c r="I401" s="61"/>
      <c r="J401" s="89"/>
      <c r="K401" s="61"/>
      <c r="L401" s="61"/>
      <c r="M401" s="61"/>
      <c r="N401" s="61"/>
      <c r="O401" s="61"/>
      <c r="P401" s="61"/>
      <c r="Q401" s="61"/>
      <c r="R401" s="61"/>
      <c r="S401" s="61"/>
      <c r="T401" s="61"/>
      <c r="U401" s="61"/>
      <c r="V401" s="61"/>
      <c r="W401" s="61"/>
      <c r="X401" s="61"/>
      <c r="Y401" s="61"/>
      <c r="Z401" s="61"/>
      <c r="AA401" s="61"/>
      <c r="AB401" s="61"/>
      <c r="AC401" s="61"/>
      <c r="AD401" s="61"/>
      <c r="AE401" s="61"/>
      <c r="AF401" s="61"/>
      <c r="AG401" s="61"/>
      <c r="AH401" s="61"/>
      <c r="AI401" s="61"/>
      <c r="AJ401" s="61"/>
      <c r="AK401" s="61"/>
    </row>
    <row r="402" s="60" customFormat="1" spans="1:37">
      <c r="A402" s="61"/>
      <c r="B402" s="61"/>
      <c r="C402" s="61"/>
      <c r="D402" s="61"/>
      <c r="E402" s="61"/>
      <c r="F402" s="61"/>
      <c r="G402" s="61"/>
      <c r="H402" s="61"/>
      <c r="I402" s="61"/>
      <c r="J402" s="89"/>
      <c r="K402" s="61"/>
      <c r="L402" s="61"/>
      <c r="M402" s="61"/>
      <c r="N402" s="61"/>
      <c r="O402" s="61"/>
      <c r="P402" s="61"/>
      <c r="Q402" s="61"/>
      <c r="R402" s="61"/>
      <c r="S402" s="61"/>
      <c r="T402" s="61"/>
      <c r="U402" s="61"/>
      <c r="V402" s="61"/>
      <c r="W402" s="61"/>
      <c r="X402" s="61"/>
      <c r="Y402" s="61"/>
      <c r="Z402" s="61"/>
      <c r="AA402" s="61"/>
      <c r="AB402" s="61"/>
      <c r="AC402" s="61"/>
      <c r="AD402" s="61"/>
      <c r="AE402" s="61"/>
      <c r="AF402" s="61"/>
      <c r="AG402" s="61"/>
      <c r="AH402" s="61"/>
      <c r="AI402" s="61"/>
      <c r="AJ402" s="61"/>
      <c r="AK402" s="61"/>
    </row>
    <row r="403" s="60" customFormat="1" spans="1:37">
      <c r="A403" s="61"/>
      <c r="B403" s="61"/>
      <c r="C403" s="61"/>
      <c r="D403" s="61"/>
      <c r="E403" s="61"/>
      <c r="F403" s="61"/>
      <c r="G403" s="61"/>
      <c r="H403" s="61"/>
      <c r="I403" s="61"/>
      <c r="J403" s="89"/>
      <c r="K403" s="61"/>
      <c r="L403" s="61"/>
      <c r="M403" s="61"/>
      <c r="N403" s="61"/>
      <c r="O403" s="61"/>
      <c r="P403" s="61"/>
      <c r="Q403" s="61"/>
      <c r="R403" s="61"/>
      <c r="S403" s="61"/>
      <c r="T403" s="61"/>
      <c r="U403" s="61"/>
      <c r="V403" s="61"/>
      <c r="W403" s="61"/>
      <c r="X403" s="61"/>
      <c r="Y403" s="61"/>
      <c r="Z403" s="61"/>
      <c r="AA403" s="61"/>
      <c r="AB403" s="61"/>
      <c r="AC403" s="61"/>
      <c r="AD403" s="61"/>
      <c r="AE403" s="61"/>
      <c r="AF403" s="61"/>
      <c r="AG403" s="61"/>
      <c r="AH403" s="61"/>
      <c r="AI403" s="61"/>
      <c r="AJ403" s="61"/>
      <c r="AK403" s="61"/>
    </row>
    <row r="404" s="60" customFormat="1" spans="1:37">
      <c r="A404" s="61"/>
      <c r="B404" s="61"/>
      <c r="C404" s="61"/>
      <c r="D404" s="61"/>
      <c r="E404" s="61"/>
      <c r="F404" s="61"/>
      <c r="G404" s="61"/>
      <c r="H404" s="61"/>
      <c r="I404" s="61"/>
      <c r="J404" s="89"/>
      <c r="K404" s="61"/>
      <c r="L404" s="61"/>
      <c r="M404" s="61"/>
      <c r="N404" s="61"/>
      <c r="O404" s="61"/>
      <c r="P404" s="61"/>
      <c r="Q404" s="61"/>
      <c r="R404" s="61"/>
      <c r="S404" s="61"/>
      <c r="T404" s="61"/>
      <c r="U404" s="61"/>
      <c r="V404" s="61"/>
      <c r="W404" s="61"/>
      <c r="X404" s="61"/>
      <c r="Y404" s="61"/>
      <c r="Z404" s="61"/>
      <c r="AA404" s="61"/>
      <c r="AB404" s="61"/>
      <c r="AC404" s="61"/>
      <c r="AD404" s="61"/>
      <c r="AE404" s="61"/>
      <c r="AF404" s="61"/>
      <c r="AG404" s="61"/>
      <c r="AH404" s="61"/>
      <c r="AI404" s="61"/>
      <c r="AJ404" s="61"/>
      <c r="AK404" s="61"/>
    </row>
    <row r="405" s="60" customFormat="1" spans="1:37">
      <c r="A405" s="61"/>
      <c r="B405" s="61"/>
      <c r="C405" s="61"/>
      <c r="D405" s="61"/>
      <c r="E405" s="61"/>
      <c r="F405" s="61"/>
      <c r="G405" s="61"/>
      <c r="H405" s="61"/>
      <c r="I405" s="61"/>
      <c r="J405" s="89"/>
      <c r="K405" s="61"/>
      <c r="L405" s="61"/>
      <c r="M405" s="61"/>
      <c r="N405" s="61"/>
      <c r="O405" s="61"/>
      <c r="P405" s="61"/>
      <c r="Q405" s="61"/>
      <c r="R405" s="61"/>
      <c r="S405" s="61"/>
      <c r="T405" s="61"/>
      <c r="U405" s="61"/>
      <c r="V405" s="61"/>
      <c r="W405" s="61"/>
      <c r="X405" s="61"/>
      <c r="Y405" s="61"/>
      <c r="Z405" s="61"/>
      <c r="AA405" s="61"/>
      <c r="AB405" s="61"/>
      <c r="AC405" s="61"/>
      <c r="AD405" s="61"/>
      <c r="AE405" s="61"/>
      <c r="AF405" s="61"/>
      <c r="AG405" s="61"/>
      <c r="AH405" s="61"/>
      <c r="AI405" s="61"/>
      <c r="AJ405" s="61"/>
      <c r="AK405" s="61"/>
    </row>
    <row r="406" s="60" customFormat="1" spans="1:37">
      <c r="A406" s="61"/>
      <c r="B406" s="61"/>
      <c r="C406" s="61"/>
      <c r="D406" s="61"/>
      <c r="E406" s="61"/>
      <c r="F406" s="61"/>
      <c r="G406" s="61"/>
      <c r="H406" s="61"/>
      <c r="I406" s="61"/>
      <c r="J406" s="89"/>
      <c r="K406" s="61"/>
      <c r="L406" s="61"/>
      <c r="M406" s="61"/>
      <c r="N406" s="61"/>
      <c r="O406" s="61"/>
      <c r="P406" s="61"/>
      <c r="Q406" s="61"/>
      <c r="R406" s="61"/>
      <c r="S406" s="61"/>
      <c r="T406" s="61"/>
      <c r="U406" s="61"/>
      <c r="V406" s="61"/>
      <c r="W406" s="61"/>
      <c r="X406" s="61"/>
      <c r="Y406" s="61"/>
      <c r="Z406" s="61"/>
      <c r="AA406" s="61"/>
      <c r="AB406" s="61"/>
      <c r="AC406" s="61"/>
      <c r="AD406" s="61"/>
      <c r="AE406" s="61"/>
      <c r="AF406" s="61"/>
      <c r="AG406" s="61"/>
      <c r="AH406" s="61"/>
      <c r="AI406" s="61"/>
      <c r="AJ406" s="61"/>
      <c r="AK406" s="61"/>
    </row>
    <row r="407" s="60" customFormat="1" spans="1:37">
      <c r="A407" s="61"/>
      <c r="B407" s="61"/>
      <c r="C407" s="61"/>
      <c r="D407" s="61"/>
      <c r="E407" s="61"/>
      <c r="F407" s="61"/>
      <c r="G407" s="61"/>
      <c r="H407" s="61"/>
      <c r="I407" s="61"/>
      <c r="J407" s="89"/>
      <c r="K407" s="61"/>
      <c r="L407" s="61"/>
      <c r="M407" s="61"/>
      <c r="N407" s="61"/>
      <c r="O407" s="61"/>
      <c r="P407" s="61"/>
      <c r="Q407" s="61"/>
      <c r="R407" s="61"/>
      <c r="S407" s="61"/>
      <c r="T407" s="61"/>
      <c r="U407" s="61"/>
      <c r="V407" s="61"/>
      <c r="W407" s="61"/>
      <c r="X407" s="61"/>
      <c r="Y407" s="61"/>
      <c r="Z407" s="61"/>
      <c r="AA407" s="61"/>
      <c r="AB407" s="61"/>
      <c r="AC407" s="61"/>
      <c r="AD407" s="61"/>
      <c r="AE407" s="61"/>
      <c r="AF407" s="61"/>
      <c r="AG407" s="61"/>
      <c r="AH407" s="61"/>
      <c r="AI407" s="61"/>
      <c r="AJ407" s="61"/>
      <c r="AK407" s="61"/>
    </row>
    <row r="408" s="60" customFormat="1" spans="1:37">
      <c r="A408" s="61"/>
      <c r="B408" s="61"/>
      <c r="C408" s="61"/>
      <c r="D408" s="61"/>
      <c r="E408" s="61"/>
      <c r="F408" s="61"/>
      <c r="G408" s="61"/>
      <c r="H408" s="61"/>
      <c r="I408" s="61"/>
      <c r="J408" s="89"/>
      <c r="K408" s="61"/>
      <c r="L408" s="61"/>
      <c r="M408" s="61"/>
      <c r="N408" s="61"/>
      <c r="O408" s="61"/>
      <c r="P408" s="61"/>
      <c r="Q408" s="61"/>
      <c r="R408" s="61"/>
      <c r="S408" s="61"/>
      <c r="T408" s="61"/>
      <c r="U408" s="61"/>
      <c r="V408" s="61"/>
      <c r="W408" s="61"/>
      <c r="X408" s="61"/>
      <c r="Y408" s="61"/>
      <c r="Z408" s="61"/>
      <c r="AA408" s="61"/>
      <c r="AB408" s="61"/>
      <c r="AC408" s="61"/>
      <c r="AD408" s="61"/>
      <c r="AE408" s="61"/>
      <c r="AF408" s="61"/>
      <c r="AG408" s="61"/>
      <c r="AH408" s="61"/>
      <c r="AI408" s="61"/>
      <c r="AJ408" s="61"/>
      <c r="AK408" s="61"/>
    </row>
    <row r="409" s="60" customFormat="1" spans="1:37">
      <c r="A409" s="61"/>
      <c r="B409" s="61"/>
      <c r="C409" s="61"/>
      <c r="D409" s="61"/>
      <c r="E409" s="61"/>
      <c r="F409" s="61"/>
      <c r="G409" s="61"/>
      <c r="H409" s="61"/>
      <c r="I409" s="61"/>
      <c r="J409" s="89"/>
      <c r="K409" s="61"/>
      <c r="L409" s="61"/>
      <c r="M409" s="61"/>
      <c r="N409" s="61"/>
      <c r="O409" s="61"/>
      <c r="P409" s="61"/>
      <c r="Q409" s="61"/>
      <c r="R409" s="61"/>
      <c r="S409" s="61"/>
      <c r="T409" s="61"/>
      <c r="U409" s="61"/>
      <c r="V409" s="61"/>
      <c r="W409" s="61"/>
      <c r="X409" s="61"/>
      <c r="Y409" s="61"/>
      <c r="Z409" s="61"/>
      <c r="AA409" s="61"/>
      <c r="AB409" s="61"/>
      <c r="AC409" s="61"/>
      <c r="AD409" s="61"/>
      <c r="AE409" s="61"/>
      <c r="AF409" s="61"/>
      <c r="AG409" s="61"/>
      <c r="AH409" s="61"/>
      <c r="AI409" s="61"/>
      <c r="AJ409" s="61"/>
      <c r="AK409" s="61"/>
    </row>
    <row r="410" s="60" customFormat="1" spans="1:37">
      <c r="A410" s="61"/>
      <c r="B410" s="61"/>
      <c r="C410" s="61"/>
      <c r="D410" s="61"/>
      <c r="E410" s="61"/>
      <c r="F410" s="61"/>
      <c r="G410" s="61"/>
      <c r="H410" s="61"/>
      <c r="I410" s="61"/>
      <c r="J410" s="89"/>
      <c r="K410" s="61"/>
      <c r="L410" s="61"/>
      <c r="M410" s="61"/>
      <c r="N410" s="61"/>
      <c r="O410" s="61"/>
      <c r="P410" s="61"/>
      <c r="Q410" s="61"/>
      <c r="R410" s="61"/>
      <c r="S410" s="61"/>
      <c r="T410" s="61"/>
      <c r="U410" s="61"/>
      <c r="V410" s="61"/>
      <c r="W410" s="61"/>
      <c r="X410" s="61"/>
      <c r="Y410" s="61"/>
      <c r="Z410" s="61"/>
      <c r="AA410" s="61"/>
      <c r="AB410" s="61"/>
      <c r="AC410" s="61"/>
      <c r="AD410" s="61"/>
      <c r="AE410" s="61"/>
      <c r="AF410" s="61"/>
      <c r="AG410" s="61"/>
      <c r="AH410" s="61"/>
      <c r="AI410" s="61"/>
      <c r="AJ410" s="61"/>
      <c r="AK410" s="61"/>
    </row>
    <row r="411" s="60" customFormat="1" spans="1:37">
      <c r="A411" s="61"/>
      <c r="B411" s="61"/>
      <c r="C411" s="61"/>
      <c r="D411" s="61"/>
      <c r="E411" s="61"/>
      <c r="F411" s="61"/>
      <c r="G411" s="61"/>
      <c r="H411" s="61"/>
      <c r="I411" s="61"/>
      <c r="J411" s="89"/>
      <c r="K411" s="61"/>
      <c r="L411" s="61"/>
      <c r="M411" s="61"/>
      <c r="N411" s="61"/>
      <c r="O411" s="61"/>
      <c r="P411" s="61"/>
      <c r="Q411" s="61"/>
      <c r="R411" s="61"/>
      <c r="S411" s="61"/>
      <c r="T411" s="61"/>
      <c r="U411" s="61"/>
      <c r="V411" s="61"/>
      <c r="W411" s="61"/>
      <c r="X411" s="61"/>
      <c r="Y411" s="61"/>
      <c r="Z411" s="61"/>
      <c r="AA411" s="61"/>
      <c r="AB411" s="61"/>
      <c r="AC411" s="61"/>
      <c r="AD411" s="61"/>
      <c r="AE411" s="61"/>
      <c r="AF411" s="61"/>
      <c r="AG411" s="61"/>
      <c r="AH411" s="61"/>
      <c r="AI411" s="61"/>
      <c r="AJ411" s="61"/>
      <c r="AK411" s="61"/>
    </row>
    <row r="412" s="60" customFormat="1" spans="1:37">
      <c r="A412" s="61"/>
      <c r="B412" s="61"/>
      <c r="C412" s="61"/>
      <c r="D412" s="61"/>
      <c r="E412" s="61"/>
      <c r="F412" s="61"/>
      <c r="G412" s="61"/>
      <c r="H412" s="61"/>
      <c r="I412" s="61"/>
      <c r="J412" s="89"/>
      <c r="K412" s="61"/>
      <c r="L412" s="61"/>
      <c r="M412" s="61"/>
      <c r="N412" s="61"/>
      <c r="O412" s="61"/>
      <c r="P412" s="61"/>
      <c r="Q412" s="61"/>
      <c r="R412" s="61"/>
      <c r="S412" s="61"/>
      <c r="T412" s="61"/>
      <c r="U412" s="61"/>
      <c r="V412" s="61"/>
      <c r="W412" s="61"/>
      <c r="X412" s="61"/>
      <c r="Y412" s="61"/>
      <c r="Z412" s="61"/>
      <c r="AA412" s="61"/>
      <c r="AB412" s="61"/>
      <c r="AC412" s="61"/>
      <c r="AD412" s="61"/>
      <c r="AE412" s="61"/>
      <c r="AF412" s="61"/>
      <c r="AG412" s="61"/>
      <c r="AH412" s="61"/>
      <c r="AI412" s="61"/>
      <c r="AJ412" s="61"/>
      <c r="AK412" s="61"/>
    </row>
    <row r="413" s="60" customFormat="1" spans="1:37">
      <c r="A413" s="61"/>
      <c r="B413" s="61"/>
      <c r="C413" s="61"/>
      <c r="D413" s="61"/>
      <c r="E413" s="61"/>
      <c r="F413" s="61"/>
      <c r="G413" s="61"/>
      <c r="H413" s="61"/>
      <c r="I413" s="61"/>
      <c r="J413" s="89"/>
      <c r="K413" s="61"/>
      <c r="L413" s="61"/>
      <c r="M413" s="61"/>
      <c r="N413" s="61"/>
      <c r="O413" s="61"/>
      <c r="P413" s="61"/>
      <c r="Q413" s="61"/>
      <c r="R413" s="61"/>
      <c r="S413" s="61"/>
      <c r="T413" s="61"/>
      <c r="U413" s="61"/>
      <c r="V413" s="61"/>
      <c r="W413" s="61"/>
      <c r="X413" s="61"/>
      <c r="Y413" s="61"/>
      <c r="Z413" s="61"/>
      <c r="AA413" s="61"/>
      <c r="AB413" s="61"/>
      <c r="AC413" s="61"/>
      <c r="AD413" s="61"/>
      <c r="AE413" s="61"/>
      <c r="AF413" s="61"/>
      <c r="AG413" s="61"/>
      <c r="AH413" s="61"/>
      <c r="AI413" s="61"/>
      <c r="AJ413" s="61"/>
      <c r="AK413" s="61"/>
    </row>
    <row r="414" s="60" customFormat="1" spans="1:37">
      <c r="A414" s="61"/>
      <c r="B414" s="61"/>
      <c r="C414" s="61"/>
      <c r="D414" s="61"/>
      <c r="E414" s="61"/>
      <c r="F414" s="61"/>
      <c r="G414" s="61"/>
      <c r="H414" s="61"/>
      <c r="I414" s="61"/>
      <c r="J414" s="89"/>
      <c r="K414" s="61"/>
      <c r="L414" s="61"/>
      <c r="M414" s="61"/>
      <c r="N414" s="61"/>
      <c r="O414" s="61"/>
      <c r="P414" s="61"/>
      <c r="Q414" s="61"/>
      <c r="R414" s="61"/>
      <c r="S414" s="61"/>
      <c r="T414" s="61"/>
      <c r="U414" s="61"/>
      <c r="V414" s="61"/>
      <c r="W414" s="61"/>
      <c r="X414" s="61"/>
      <c r="Y414" s="61"/>
      <c r="Z414" s="61"/>
      <c r="AA414" s="61"/>
      <c r="AB414" s="61"/>
      <c r="AC414" s="61"/>
      <c r="AD414" s="61"/>
      <c r="AE414" s="61"/>
      <c r="AF414" s="61"/>
      <c r="AG414" s="61"/>
      <c r="AH414" s="61"/>
      <c r="AI414" s="61"/>
      <c r="AJ414" s="61"/>
      <c r="AK414" s="61"/>
    </row>
    <row r="415" s="60" customFormat="1" spans="1:37">
      <c r="A415" s="61"/>
      <c r="B415" s="61"/>
      <c r="C415" s="61"/>
      <c r="D415" s="61"/>
      <c r="E415" s="61"/>
      <c r="F415" s="61"/>
      <c r="G415" s="61"/>
      <c r="H415" s="61"/>
      <c r="I415" s="61"/>
      <c r="J415" s="89"/>
      <c r="K415" s="61"/>
      <c r="L415" s="61"/>
      <c r="M415" s="61"/>
      <c r="N415" s="61"/>
      <c r="O415" s="61"/>
      <c r="P415" s="61"/>
      <c r="Q415" s="61"/>
      <c r="R415" s="61"/>
      <c r="S415" s="61"/>
      <c r="T415" s="61"/>
      <c r="U415" s="61"/>
      <c r="V415" s="61"/>
      <c r="W415" s="61"/>
      <c r="X415" s="61"/>
      <c r="Y415" s="61"/>
      <c r="Z415" s="61"/>
      <c r="AA415" s="61"/>
      <c r="AB415" s="61"/>
      <c r="AC415" s="61"/>
      <c r="AD415" s="61"/>
      <c r="AE415" s="61"/>
      <c r="AF415" s="61"/>
      <c r="AG415" s="61"/>
      <c r="AH415" s="61"/>
      <c r="AI415" s="61"/>
      <c r="AJ415" s="61"/>
      <c r="AK415" s="61"/>
    </row>
    <row r="416" s="60" customFormat="1" spans="1:37">
      <c r="A416" s="61"/>
      <c r="B416" s="61"/>
      <c r="C416" s="61"/>
      <c r="D416" s="61"/>
      <c r="E416" s="61"/>
      <c r="F416" s="61"/>
      <c r="G416" s="61"/>
      <c r="H416" s="61"/>
      <c r="I416" s="61"/>
      <c r="J416" s="89"/>
      <c r="K416" s="61"/>
      <c r="L416" s="61"/>
      <c r="M416" s="61"/>
      <c r="N416" s="61"/>
      <c r="O416" s="61"/>
      <c r="P416" s="61"/>
      <c r="Q416" s="61"/>
      <c r="R416" s="61"/>
      <c r="S416" s="61"/>
      <c r="T416" s="61"/>
      <c r="U416" s="61"/>
      <c r="V416" s="61"/>
      <c r="W416" s="61"/>
      <c r="X416" s="61"/>
      <c r="Y416" s="61"/>
      <c r="Z416" s="61"/>
      <c r="AA416" s="61"/>
      <c r="AB416" s="61"/>
      <c r="AC416" s="61"/>
      <c r="AD416" s="61"/>
      <c r="AE416" s="61"/>
      <c r="AF416" s="61"/>
      <c r="AG416" s="61"/>
      <c r="AH416" s="61"/>
      <c r="AI416" s="61"/>
      <c r="AJ416" s="61"/>
      <c r="AK416" s="61"/>
    </row>
    <row r="417" s="60" customFormat="1" spans="1:37">
      <c r="A417" s="61"/>
      <c r="B417" s="61"/>
      <c r="C417" s="61"/>
      <c r="D417" s="61"/>
      <c r="E417" s="61"/>
      <c r="F417" s="61"/>
      <c r="G417" s="61"/>
      <c r="H417" s="61"/>
      <c r="I417" s="61"/>
      <c r="J417" s="89"/>
      <c r="K417" s="61"/>
      <c r="L417" s="61"/>
      <c r="M417" s="61"/>
      <c r="N417" s="61"/>
      <c r="O417" s="61"/>
      <c r="P417" s="61"/>
      <c r="Q417" s="61"/>
      <c r="R417" s="61"/>
      <c r="S417" s="61"/>
      <c r="T417" s="61"/>
      <c r="U417" s="61"/>
      <c r="V417" s="61"/>
      <c r="W417" s="61"/>
      <c r="X417" s="61"/>
      <c r="Y417" s="61"/>
      <c r="Z417" s="61"/>
      <c r="AA417" s="61"/>
      <c r="AB417" s="61"/>
      <c r="AC417" s="61"/>
      <c r="AD417" s="61"/>
      <c r="AE417" s="61"/>
      <c r="AF417" s="61"/>
      <c r="AG417" s="61"/>
      <c r="AH417" s="61"/>
      <c r="AI417" s="61"/>
      <c r="AJ417" s="61"/>
      <c r="AK417" s="61"/>
    </row>
    <row r="418" s="60" customFormat="1" spans="1:37">
      <c r="A418" s="61"/>
      <c r="B418" s="61"/>
      <c r="C418" s="61"/>
      <c r="D418" s="61"/>
      <c r="E418" s="61"/>
      <c r="F418" s="61"/>
      <c r="G418" s="61"/>
      <c r="H418" s="61"/>
      <c r="I418" s="61"/>
      <c r="J418" s="89"/>
      <c r="K418" s="61"/>
      <c r="L418" s="61"/>
      <c r="M418" s="61"/>
      <c r="N418" s="61"/>
      <c r="O418" s="61"/>
      <c r="P418" s="61"/>
      <c r="Q418" s="61"/>
      <c r="R418" s="61"/>
      <c r="S418" s="61"/>
      <c r="T418" s="61"/>
      <c r="U418" s="61"/>
      <c r="V418" s="61"/>
      <c r="W418" s="61"/>
      <c r="X418" s="61"/>
      <c r="Y418" s="61"/>
      <c r="Z418" s="61"/>
      <c r="AA418" s="61"/>
      <c r="AB418" s="61"/>
      <c r="AC418" s="61"/>
      <c r="AD418" s="61"/>
      <c r="AE418" s="61"/>
      <c r="AF418" s="61"/>
      <c r="AG418" s="61"/>
      <c r="AH418" s="61"/>
      <c r="AI418" s="61"/>
      <c r="AJ418" s="61"/>
      <c r="AK418" s="61"/>
    </row>
    <row r="419" s="60" customFormat="1" spans="1:37">
      <c r="A419" s="61"/>
      <c r="B419" s="61"/>
      <c r="C419" s="61"/>
      <c r="D419" s="61"/>
      <c r="E419" s="61"/>
      <c r="F419" s="61"/>
      <c r="G419" s="61"/>
      <c r="H419" s="61"/>
      <c r="I419" s="61"/>
      <c r="J419" s="89"/>
      <c r="K419" s="61"/>
      <c r="L419" s="61"/>
      <c r="M419" s="61"/>
      <c r="N419" s="61"/>
      <c r="O419" s="61"/>
      <c r="P419" s="61"/>
      <c r="Q419" s="61"/>
      <c r="R419" s="61"/>
      <c r="S419" s="61"/>
      <c r="T419" s="61"/>
      <c r="U419" s="61"/>
      <c r="V419" s="61"/>
      <c r="W419" s="61"/>
      <c r="X419" s="61"/>
      <c r="Y419" s="61"/>
      <c r="Z419" s="61"/>
      <c r="AA419" s="61"/>
      <c r="AB419" s="61"/>
      <c r="AC419" s="61"/>
      <c r="AD419" s="61"/>
      <c r="AE419" s="61"/>
      <c r="AF419" s="61"/>
      <c r="AG419" s="61"/>
      <c r="AH419" s="61"/>
      <c r="AI419" s="61"/>
      <c r="AJ419" s="61"/>
      <c r="AK419" s="61"/>
    </row>
    <row r="420" s="60" customFormat="1" spans="1:37">
      <c r="A420" s="61"/>
      <c r="B420" s="61"/>
      <c r="C420" s="61"/>
      <c r="D420" s="61"/>
      <c r="E420" s="61"/>
      <c r="F420" s="61"/>
      <c r="G420" s="61"/>
      <c r="H420" s="61"/>
      <c r="I420" s="61"/>
      <c r="J420" s="89"/>
      <c r="K420" s="61"/>
      <c r="L420" s="61"/>
      <c r="M420" s="61"/>
      <c r="N420" s="61"/>
      <c r="O420" s="61"/>
      <c r="P420" s="61"/>
      <c r="Q420" s="61"/>
      <c r="R420" s="61"/>
      <c r="S420" s="61"/>
      <c r="T420" s="61"/>
      <c r="U420" s="61"/>
      <c r="V420" s="61"/>
      <c r="W420" s="61"/>
      <c r="X420" s="61"/>
      <c r="Y420" s="61"/>
      <c r="Z420" s="61"/>
      <c r="AA420" s="61"/>
      <c r="AB420" s="61"/>
      <c r="AC420" s="61"/>
      <c r="AD420" s="61"/>
      <c r="AE420" s="61"/>
      <c r="AF420" s="61"/>
      <c r="AG420" s="61"/>
      <c r="AH420" s="61"/>
      <c r="AI420" s="61"/>
      <c r="AJ420" s="61"/>
      <c r="AK420" s="61"/>
    </row>
    <row r="421" s="60" customFormat="1" spans="1:37">
      <c r="A421" s="61"/>
      <c r="B421" s="61"/>
      <c r="C421" s="61"/>
      <c r="D421" s="61"/>
      <c r="E421" s="61"/>
      <c r="F421" s="61"/>
      <c r="G421" s="61"/>
      <c r="H421" s="61"/>
      <c r="I421" s="61"/>
      <c r="J421" s="89"/>
      <c r="K421" s="61"/>
      <c r="L421" s="61"/>
      <c r="M421" s="61"/>
      <c r="N421" s="61"/>
      <c r="O421" s="61"/>
      <c r="P421" s="61"/>
      <c r="Q421" s="61"/>
      <c r="R421" s="61"/>
      <c r="S421" s="61"/>
      <c r="T421" s="61"/>
      <c r="U421" s="61"/>
      <c r="V421" s="61"/>
      <c r="W421" s="61"/>
      <c r="X421" s="61"/>
      <c r="Y421" s="61"/>
      <c r="Z421" s="61"/>
      <c r="AA421" s="61"/>
      <c r="AB421" s="61"/>
      <c r="AC421" s="61"/>
      <c r="AD421" s="61"/>
      <c r="AE421" s="61"/>
      <c r="AF421" s="61"/>
      <c r="AG421" s="61"/>
      <c r="AH421" s="61"/>
      <c r="AI421" s="61"/>
      <c r="AJ421" s="61"/>
      <c r="AK421" s="61"/>
    </row>
    <row r="422" s="60" customFormat="1" spans="1:37">
      <c r="A422" s="61"/>
      <c r="B422" s="61"/>
      <c r="C422" s="61"/>
      <c r="D422" s="61"/>
      <c r="E422" s="61"/>
      <c r="F422" s="61"/>
      <c r="G422" s="61"/>
      <c r="H422" s="61"/>
      <c r="I422" s="61"/>
      <c r="J422" s="89"/>
      <c r="K422" s="61"/>
      <c r="L422" s="61"/>
      <c r="M422" s="61"/>
      <c r="N422" s="61"/>
      <c r="O422" s="61"/>
      <c r="P422" s="61"/>
      <c r="Q422" s="61"/>
      <c r="R422" s="61"/>
      <c r="S422" s="61"/>
      <c r="T422" s="61"/>
      <c r="U422" s="61"/>
      <c r="V422" s="61"/>
      <c r="W422" s="61"/>
      <c r="X422" s="61"/>
      <c r="Y422" s="61"/>
      <c r="Z422" s="61"/>
      <c r="AA422" s="61"/>
      <c r="AB422" s="61"/>
      <c r="AC422" s="61"/>
      <c r="AD422" s="61"/>
      <c r="AE422" s="61"/>
      <c r="AF422" s="61"/>
      <c r="AG422" s="61"/>
      <c r="AH422" s="61"/>
      <c r="AI422" s="61"/>
      <c r="AJ422" s="61"/>
      <c r="AK422" s="61"/>
    </row>
    <row r="423" s="60" customFormat="1" spans="1:37">
      <c r="A423" s="61"/>
      <c r="B423" s="61"/>
      <c r="C423" s="61"/>
      <c r="D423" s="61"/>
      <c r="E423" s="61"/>
      <c r="F423" s="61"/>
      <c r="G423" s="61"/>
      <c r="H423" s="61"/>
      <c r="I423" s="61"/>
      <c r="J423" s="89"/>
      <c r="K423" s="61"/>
      <c r="L423" s="61"/>
      <c r="M423" s="61"/>
      <c r="N423" s="61"/>
      <c r="O423" s="61"/>
      <c r="P423" s="61"/>
      <c r="Q423" s="61"/>
      <c r="R423" s="61"/>
      <c r="S423" s="61"/>
      <c r="T423" s="61"/>
      <c r="U423" s="61"/>
      <c r="V423" s="61"/>
      <c r="W423" s="61"/>
      <c r="X423" s="61"/>
      <c r="Y423" s="61"/>
      <c r="Z423" s="61"/>
      <c r="AA423" s="61"/>
      <c r="AB423" s="61"/>
      <c r="AC423" s="61"/>
      <c r="AD423" s="61"/>
      <c r="AE423" s="61"/>
      <c r="AF423" s="61"/>
      <c r="AG423" s="61"/>
      <c r="AH423" s="61"/>
      <c r="AI423" s="61"/>
      <c r="AJ423" s="61"/>
      <c r="AK423" s="61"/>
    </row>
    <row r="424" s="60" customFormat="1" spans="1:37">
      <c r="A424" s="61"/>
      <c r="B424" s="61"/>
      <c r="C424" s="61"/>
      <c r="D424" s="61"/>
      <c r="E424" s="61"/>
      <c r="F424" s="61"/>
      <c r="G424" s="61"/>
      <c r="H424" s="61"/>
      <c r="I424" s="61"/>
      <c r="J424" s="89"/>
      <c r="K424" s="61"/>
      <c r="L424" s="61"/>
      <c r="M424" s="61"/>
      <c r="N424" s="61"/>
      <c r="O424" s="61"/>
      <c r="P424" s="61"/>
      <c r="Q424" s="61"/>
      <c r="R424" s="61"/>
      <c r="S424" s="61"/>
      <c r="T424" s="61"/>
      <c r="U424" s="61"/>
      <c r="V424" s="61"/>
      <c r="W424" s="61"/>
      <c r="X424" s="61"/>
      <c r="Y424" s="61"/>
      <c r="Z424" s="61"/>
      <c r="AA424" s="61"/>
      <c r="AB424" s="61"/>
      <c r="AC424" s="61"/>
      <c r="AD424" s="61"/>
      <c r="AE424" s="61"/>
      <c r="AF424" s="61"/>
      <c r="AG424" s="61"/>
      <c r="AH424" s="61"/>
      <c r="AI424" s="61"/>
      <c r="AJ424" s="61"/>
      <c r="AK424" s="61"/>
    </row>
    <row r="425" s="60" customFormat="1" spans="1:37">
      <c r="A425" s="61"/>
      <c r="B425" s="61"/>
      <c r="C425" s="61"/>
      <c r="D425" s="61"/>
      <c r="E425" s="61"/>
      <c r="F425" s="61"/>
      <c r="G425" s="61"/>
      <c r="H425" s="61"/>
      <c r="I425" s="61"/>
      <c r="J425" s="89"/>
      <c r="K425" s="61"/>
      <c r="L425" s="61"/>
      <c r="M425" s="61"/>
      <c r="N425" s="61"/>
      <c r="O425" s="61"/>
      <c r="P425" s="61"/>
      <c r="Q425" s="61"/>
      <c r="R425" s="61"/>
      <c r="S425" s="61"/>
      <c r="T425" s="61"/>
      <c r="U425" s="61"/>
      <c r="V425" s="61"/>
      <c r="W425" s="61"/>
      <c r="X425" s="61"/>
      <c r="Y425" s="61"/>
      <c r="Z425" s="61"/>
      <c r="AA425" s="61"/>
      <c r="AB425" s="61"/>
      <c r="AC425" s="61"/>
      <c r="AD425" s="61"/>
      <c r="AE425" s="61"/>
      <c r="AF425" s="61"/>
      <c r="AG425" s="61"/>
      <c r="AH425" s="61"/>
      <c r="AI425" s="61"/>
      <c r="AJ425" s="61"/>
      <c r="AK425" s="61"/>
    </row>
    <row r="426" s="60" customFormat="1" spans="1:37">
      <c r="A426" s="61"/>
      <c r="B426" s="61"/>
      <c r="C426" s="61"/>
      <c r="D426" s="61"/>
      <c r="E426" s="61"/>
      <c r="F426" s="61"/>
      <c r="G426" s="61"/>
      <c r="H426" s="61"/>
      <c r="I426" s="61"/>
      <c r="J426" s="89"/>
      <c r="K426" s="61"/>
      <c r="L426" s="61"/>
      <c r="M426" s="61"/>
      <c r="N426" s="61"/>
      <c r="O426" s="61"/>
      <c r="P426" s="61"/>
      <c r="Q426" s="61"/>
      <c r="R426" s="61"/>
      <c r="S426" s="61"/>
      <c r="T426" s="61"/>
      <c r="U426" s="61"/>
      <c r="V426" s="61"/>
      <c r="W426" s="61"/>
      <c r="X426" s="61"/>
      <c r="Y426" s="61"/>
      <c r="Z426" s="61"/>
      <c r="AA426" s="61"/>
      <c r="AB426" s="61"/>
      <c r="AC426" s="61"/>
      <c r="AD426" s="61"/>
      <c r="AE426" s="61"/>
      <c r="AF426" s="61"/>
      <c r="AG426" s="61"/>
      <c r="AH426" s="61"/>
      <c r="AI426" s="61"/>
      <c r="AJ426" s="61"/>
      <c r="AK426" s="61"/>
    </row>
    <row r="427" s="60" customFormat="1" spans="1:37">
      <c r="A427" s="61"/>
      <c r="B427" s="61"/>
      <c r="C427" s="61"/>
      <c r="D427" s="61"/>
      <c r="E427" s="61"/>
      <c r="F427" s="61"/>
      <c r="G427" s="61"/>
      <c r="H427" s="61"/>
      <c r="I427" s="61"/>
      <c r="J427" s="89"/>
      <c r="K427" s="61"/>
      <c r="L427" s="61"/>
      <c r="M427" s="61"/>
      <c r="N427" s="61"/>
      <c r="O427" s="61"/>
      <c r="P427" s="61"/>
      <c r="Q427" s="61"/>
      <c r="R427" s="61"/>
      <c r="S427" s="61"/>
      <c r="T427" s="61"/>
      <c r="U427" s="61"/>
      <c r="V427" s="61"/>
      <c r="W427" s="61"/>
      <c r="X427" s="61"/>
      <c r="Y427" s="61"/>
      <c r="Z427" s="61"/>
      <c r="AA427" s="61"/>
      <c r="AB427" s="61"/>
      <c r="AC427" s="61"/>
      <c r="AD427" s="61"/>
      <c r="AE427" s="61"/>
      <c r="AF427" s="61"/>
      <c r="AG427" s="61"/>
      <c r="AH427" s="61"/>
      <c r="AI427" s="61"/>
      <c r="AJ427" s="61"/>
      <c r="AK427" s="61"/>
    </row>
    <row r="428" s="60" customFormat="1" spans="1:37">
      <c r="A428" s="61"/>
      <c r="B428" s="61"/>
      <c r="C428" s="61"/>
      <c r="D428" s="61"/>
      <c r="E428" s="61"/>
      <c r="F428" s="61"/>
      <c r="G428" s="61"/>
      <c r="H428" s="61"/>
      <c r="I428" s="61"/>
      <c r="J428" s="89"/>
      <c r="K428" s="61"/>
      <c r="L428" s="61"/>
      <c r="M428" s="61"/>
      <c r="N428" s="61"/>
      <c r="O428" s="61"/>
      <c r="P428" s="61"/>
      <c r="Q428" s="61"/>
      <c r="R428" s="61"/>
      <c r="S428" s="61"/>
      <c r="T428" s="61"/>
      <c r="U428" s="61"/>
      <c r="V428" s="61"/>
      <c r="W428" s="61"/>
      <c r="X428" s="61"/>
      <c r="Y428" s="61"/>
      <c r="Z428" s="61"/>
      <c r="AA428" s="61"/>
      <c r="AB428" s="61"/>
      <c r="AC428" s="61"/>
      <c r="AD428" s="61"/>
      <c r="AE428" s="61"/>
      <c r="AF428" s="61"/>
      <c r="AG428" s="61"/>
      <c r="AH428" s="61"/>
      <c r="AI428" s="61"/>
      <c r="AJ428" s="61"/>
      <c r="AK428" s="61"/>
    </row>
    <row r="429" s="60" customFormat="1" spans="1:37">
      <c r="A429" s="61"/>
      <c r="B429" s="61"/>
      <c r="C429" s="61"/>
      <c r="D429" s="61"/>
      <c r="E429" s="61"/>
      <c r="F429" s="61"/>
      <c r="G429" s="61"/>
      <c r="H429" s="61"/>
      <c r="I429" s="61"/>
      <c r="J429" s="89"/>
      <c r="K429" s="61"/>
      <c r="L429" s="61"/>
      <c r="M429" s="61"/>
      <c r="N429" s="61"/>
      <c r="O429" s="61"/>
      <c r="P429" s="61"/>
      <c r="Q429" s="61"/>
      <c r="R429" s="61"/>
      <c r="S429" s="61"/>
      <c r="T429" s="61"/>
      <c r="U429" s="61"/>
      <c r="V429" s="61"/>
      <c r="W429" s="61"/>
      <c r="X429" s="61"/>
      <c r="Y429" s="61"/>
      <c r="Z429" s="61"/>
      <c r="AA429" s="61"/>
      <c r="AB429" s="61"/>
      <c r="AC429" s="61"/>
      <c r="AD429" s="61"/>
      <c r="AE429" s="61"/>
      <c r="AF429" s="61"/>
      <c r="AG429" s="61"/>
      <c r="AH429" s="61"/>
      <c r="AI429" s="61"/>
      <c r="AJ429" s="61"/>
      <c r="AK429" s="61"/>
    </row>
    <row r="430" s="60" customFormat="1" spans="1:37">
      <c r="A430" s="61"/>
      <c r="B430" s="61"/>
      <c r="C430" s="61"/>
      <c r="D430" s="61"/>
      <c r="E430" s="61"/>
      <c r="F430" s="61"/>
      <c r="G430" s="61"/>
      <c r="H430" s="61"/>
      <c r="I430" s="61"/>
      <c r="J430" s="89"/>
      <c r="K430" s="61"/>
      <c r="L430" s="61"/>
      <c r="M430" s="61"/>
      <c r="N430" s="61"/>
      <c r="O430" s="61"/>
      <c r="P430" s="61"/>
      <c r="Q430" s="61"/>
      <c r="R430" s="61"/>
      <c r="S430" s="61"/>
      <c r="T430" s="61"/>
      <c r="U430" s="61"/>
      <c r="V430" s="61"/>
      <c r="W430" s="61"/>
      <c r="X430" s="61"/>
      <c r="Y430" s="61"/>
      <c r="Z430" s="61"/>
      <c r="AA430" s="61"/>
      <c r="AB430" s="61"/>
      <c r="AC430" s="61"/>
      <c r="AD430" s="61"/>
      <c r="AE430" s="61"/>
      <c r="AF430" s="61"/>
      <c r="AG430" s="61"/>
      <c r="AH430" s="61"/>
      <c r="AI430" s="61"/>
      <c r="AJ430" s="61"/>
      <c r="AK430" s="61"/>
    </row>
    <row r="431" s="60" customFormat="1" spans="1:37">
      <c r="A431" s="61"/>
      <c r="B431" s="61"/>
      <c r="C431" s="61"/>
      <c r="D431" s="61"/>
      <c r="E431" s="61"/>
      <c r="F431" s="61"/>
      <c r="G431" s="61"/>
      <c r="H431" s="61"/>
      <c r="I431" s="61"/>
      <c r="J431" s="89"/>
      <c r="K431" s="61"/>
      <c r="L431" s="61"/>
      <c r="M431" s="61"/>
      <c r="N431" s="61"/>
      <c r="O431" s="61"/>
      <c r="P431" s="61"/>
      <c r="Q431" s="61"/>
      <c r="R431" s="61"/>
      <c r="S431" s="61"/>
      <c r="T431" s="61"/>
      <c r="U431" s="61"/>
      <c r="V431" s="61"/>
      <c r="W431" s="61"/>
      <c r="X431" s="61"/>
      <c r="Y431" s="61"/>
      <c r="Z431" s="61"/>
      <c r="AA431" s="61"/>
      <c r="AB431" s="61"/>
      <c r="AC431" s="61"/>
      <c r="AD431" s="61"/>
      <c r="AE431" s="61"/>
      <c r="AF431" s="61"/>
      <c r="AG431" s="61"/>
      <c r="AH431" s="61"/>
      <c r="AI431" s="61"/>
      <c r="AJ431" s="61"/>
      <c r="AK431" s="61"/>
    </row>
    <row r="432" s="60" customFormat="1" spans="1:37">
      <c r="A432" s="61"/>
      <c r="B432" s="61"/>
      <c r="C432" s="61"/>
      <c r="D432" s="61"/>
      <c r="E432" s="61"/>
      <c r="F432" s="61"/>
      <c r="G432" s="61"/>
      <c r="H432" s="61"/>
      <c r="I432" s="61"/>
      <c r="J432" s="89"/>
      <c r="K432" s="61"/>
      <c r="L432" s="61"/>
      <c r="M432" s="61"/>
      <c r="N432" s="61"/>
      <c r="O432" s="61"/>
      <c r="P432" s="61"/>
      <c r="Q432" s="61"/>
      <c r="R432" s="61"/>
      <c r="S432" s="61"/>
      <c r="T432" s="61"/>
      <c r="U432" s="61"/>
      <c r="V432" s="61"/>
      <c r="W432" s="61"/>
      <c r="X432" s="61"/>
      <c r="Y432" s="61"/>
      <c r="Z432" s="61"/>
      <c r="AA432" s="61"/>
      <c r="AB432" s="61"/>
      <c r="AC432" s="61"/>
      <c r="AD432" s="61"/>
      <c r="AE432" s="61"/>
      <c r="AF432" s="61"/>
      <c r="AG432" s="61"/>
      <c r="AH432" s="61"/>
      <c r="AI432" s="61"/>
      <c r="AJ432" s="61"/>
      <c r="AK432" s="61"/>
    </row>
    <row r="433" s="60" customFormat="1" spans="1:37">
      <c r="A433" s="61"/>
      <c r="B433" s="61"/>
      <c r="C433" s="61"/>
      <c r="D433" s="61"/>
      <c r="E433" s="61"/>
      <c r="F433" s="61"/>
      <c r="G433" s="61"/>
      <c r="H433" s="61"/>
      <c r="I433" s="61"/>
      <c r="J433" s="89"/>
      <c r="K433" s="61"/>
      <c r="L433" s="61"/>
      <c r="M433" s="61"/>
      <c r="N433" s="61"/>
      <c r="O433" s="61"/>
      <c r="P433" s="61"/>
      <c r="Q433" s="61"/>
      <c r="R433" s="61"/>
      <c r="S433" s="61"/>
      <c r="T433" s="61"/>
      <c r="U433" s="61"/>
      <c r="V433" s="61"/>
      <c r="W433" s="61"/>
      <c r="X433" s="61"/>
      <c r="Y433" s="61"/>
      <c r="Z433" s="61"/>
      <c r="AA433" s="61"/>
      <c r="AB433" s="61"/>
      <c r="AC433" s="61"/>
      <c r="AD433" s="61"/>
      <c r="AE433" s="61"/>
      <c r="AF433" s="61"/>
      <c r="AG433" s="61"/>
      <c r="AH433" s="61"/>
      <c r="AI433" s="61"/>
      <c r="AJ433" s="61"/>
      <c r="AK433" s="61"/>
    </row>
    <row r="434" s="60" customFormat="1" spans="1:37">
      <c r="A434" s="61"/>
      <c r="B434" s="61"/>
      <c r="C434" s="61"/>
      <c r="D434" s="61"/>
      <c r="E434" s="61"/>
      <c r="F434" s="61"/>
      <c r="G434" s="61"/>
      <c r="H434" s="61"/>
      <c r="I434" s="61"/>
      <c r="J434" s="89"/>
      <c r="K434" s="61"/>
      <c r="L434" s="61"/>
      <c r="M434" s="61"/>
      <c r="N434" s="61"/>
      <c r="O434" s="61"/>
      <c r="P434" s="61"/>
      <c r="Q434" s="61"/>
      <c r="R434" s="61"/>
      <c r="S434" s="61"/>
      <c r="T434" s="61"/>
      <c r="U434" s="61"/>
      <c r="V434" s="61"/>
      <c r="W434" s="61"/>
      <c r="X434" s="61"/>
      <c r="Y434" s="61"/>
      <c r="Z434" s="61"/>
      <c r="AA434" s="61"/>
      <c r="AB434" s="61"/>
      <c r="AC434" s="61"/>
      <c r="AD434" s="61"/>
      <c r="AE434" s="61"/>
      <c r="AF434" s="61"/>
      <c r="AG434" s="61"/>
      <c r="AH434" s="61"/>
      <c r="AI434" s="61"/>
      <c r="AJ434" s="61"/>
      <c r="AK434" s="61"/>
    </row>
    <row r="435" s="60" customFormat="1" spans="1:37">
      <c r="A435" s="61"/>
      <c r="B435" s="61"/>
      <c r="C435" s="61"/>
      <c r="D435" s="61"/>
      <c r="E435" s="61"/>
      <c r="F435" s="61"/>
      <c r="G435" s="61"/>
      <c r="H435" s="61"/>
      <c r="I435" s="61"/>
      <c r="J435" s="89"/>
      <c r="K435" s="61"/>
      <c r="L435" s="61"/>
      <c r="M435" s="61"/>
      <c r="N435" s="61"/>
      <c r="O435" s="61"/>
      <c r="P435" s="61"/>
      <c r="Q435" s="61"/>
      <c r="R435" s="61"/>
      <c r="S435" s="61"/>
      <c r="T435" s="61"/>
      <c r="U435" s="61"/>
      <c r="V435" s="61"/>
      <c r="W435" s="61"/>
      <c r="X435" s="61"/>
      <c r="Y435" s="61"/>
      <c r="Z435" s="61"/>
      <c r="AA435" s="61"/>
      <c r="AB435" s="61"/>
      <c r="AC435" s="61"/>
      <c r="AD435" s="61"/>
      <c r="AE435" s="61"/>
      <c r="AF435" s="61"/>
      <c r="AG435" s="61"/>
      <c r="AH435" s="61"/>
      <c r="AI435" s="61"/>
      <c r="AJ435" s="61"/>
      <c r="AK435" s="61"/>
    </row>
    <row r="436" s="60" customFormat="1" spans="1:37">
      <c r="A436" s="61"/>
      <c r="B436" s="61"/>
      <c r="C436" s="61"/>
      <c r="D436" s="61"/>
      <c r="E436" s="61"/>
      <c r="F436" s="61"/>
      <c r="G436" s="61"/>
      <c r="H436" s="61"/>
      <c r="I436" s="61"/>
      <c r="J436" s="89"/>
      <c r="K436" s="61"/>
      <c r="L436" s="61"/>
      <c r="M436" s="61"/>
      <c r="N436" s="61"/>
      <c r="O436" s="61"/>
      <c r="P436" s="61"/>
      <c r="Q436" s="61"/>
      <c r="R436" s="61"/>
      <c r="S436" s="61"/>
      <c r="T436" s="61"/>
      <c r="U436" s="61"/>
      <c r="V436" s="61"/>
      <c r="W436" s="61"/>
      <c r="X436" s="61"/>
      <c r="Y436" s="61"/>
      <c r="Z436" s="61"/>
      <c r="AA436" s="61"/>
      <c r="AB436" s="61"/>
      <c r="AC436" s="61"/>
      <c r="AD436" s="61"/>
      <c r="AE436" s="61"/>
      <c r="AF436" s="61"/>
      <c r="AG436" s="61"/>
      <c r="AH436" s="61"/>
      <c r="AI436" s="61"/>
      <c r="AJ436" s="61"/>
      <c r="AK436" s="61"/>
    </row>
    <row r="437" s="60" customFormat="1" spans="1:37">
      <c r="A437" s="61"/>
      <c r="B437" s="61"/>
      <c r="C437" s="61"/>
      <c r="D437" s="61"/>
      <c r="E437" s="61"/>
      <c r="F437" s="103"/>
      <c r="G437" s="103"/>
      <c r="H437" s="103"/>
      <c r="I437" s="103"/>
      <c r="J437" s="104"/>
      <c r="K437" s="103"/>
      <c r="L437" s="103"/>
      <c r="M437" s="103"/>
      <c r="N437" s="103"/>
      <c r="O437" s="103"/>
      <c r="P437" s="103"/>
      <c r="Q437" s="103"/>
      <c r="R437" s="103"/>
      <c r="S437" s="103"/>
      <c r="T437" s="103"/>
      <c r="U437" s="103"/>
      <c r="V437" s="103"/>
      <c r="W437" s="61"/>
      <c r="X437" s="61"/>
      <c r="Y437" s="61"/>
      <c r="Z437" s="61"/>
      <c r="AA437" s="103"/>
      <c r="AB437" s="103"/>
      <c r="AC437" s="61"/>
      <c r="AD437" s="103"/>
      <c r="AE437" s="103"/>
      <c r="AF437" s="103"/>
      <c r="AG437" s="103"/>
      <c r="AH437" s="103"/>
      <c r="AI437" s="103"/>
      <c r="AJ437" s="103"/>
      <c r="AK437" s="103"/>
    </row>
    <row r="438" s="60" customFormat="1" spans="1:37">
      <c r="A438" s="61"/>
      <c r="B438" s="61"/>
      <c r="C438" s="61"/>
      <c r="D438" s="61"/>
      <c r="E438" s="61"/>
      <c r="F438" s="103"/>
      <c r="G438" s="103"/>
      <c r="H438" s="103"/>
      <c r="I438" s="103"/>
      <c r="J438" s="104"/>
      <c r="K438" s="103"/>
      <c r="L438" s="103"/>
      <c r="M438" s="103"/>
      <c r="N438" s="103"/>
      <c r="O438" s="103"/>
      <c r="P438" s="103"/>
      <c r="Q438" s="103"/>
      <c r="R438" s="103"/>
      <c r="S438" s="103"/>
      <c r="T438" s="103"/>
      <c r="U438" s="103"/>
      <c r="V438" s="103"/>
      <c r="W438" s="61"/>
      <c r="X438" s="61"/>
      <c r="Y438" s="61"/>
      <c r="Z438" s="61"/>
      <c r="AA438" s="103"/>
      <c r="AB438" s="103"/>
      <c r="AC438" s="61"/>
      <c r="AD438" s="103"/>
      <c r="AE438" s="103"/>
      <c r="AF438" s="103"/>
      <c r="AG438" s="103"/>
      <c r="AH438" s="103"/>
      <c r="AI438" s="103"/>
      <c r="AJ438" s="103"/>
      <c r="AK438" s="103"/>
    </row>
    <row r="439" s="60" customFormat="1" spans="1:37">
      <c r="A439" s="61"/>
      <c r="B439" s="61"/>
      <c r="C439" s="61"/>
      <c r="D439" s="61"/>
      <c r="E439" s="61"/>
      <c r="F439" s="103"/>
      <c r="G439" s="103"/>
      <c r="H439" s="103"/>
      <c r="I439" s="103"/>
      <c r="J439" s="104"/>
      <c r="K439" s="103"/>
      <c r="L439" s="103"/>
      <c r="M439" s="103"/>
      <c r="N439" s="103"/>
      <c r="O439" s="103"/>
      <c r="P439" s="103"/>
      <c r="Q439" s="103"/>
      <c r="R439" s="103"/>
      <c r="S439" s="103"/>
      <c r="T439" s="103"/>
      <c r="U439" s="103"/>
      <c r="V439" s="103"/>
      <c r="W439" s="61"/>
      <c r="X439" s="61"/>
      <c r="Y439" s="61"/>
      <c r="Z439" s="61"/>
      <c r="AA439" s="103"/>
      <c r="AB439" s="103"/>
      <c r="AC439" s="61"/>
      <c r="AD439" s="103"/>
      <c r="AE439" s="103"/>
      <c r="AF439" s="103"/>
      <c r="AG439" s="103"/>
      <c r="AH439" s="103"/>
      <c r="AI439" s="103"/>
      <c r="AJ439" s="103"/>
      <c r="AK439" s="103"/>
    </row>
    <row r="440" s="60" customFormat="1" spans="1:37">
      <c r="A440" s="61"/>
      <c r="B440" s="61"/>
      <c r="C440" s="61"/>
      <c r="D440" s="61"/>
      <c r="E440" s="61"/>
      <c r="F440" s="103"/>
      <c r="G440" s="103"/>
      <c r="H440" s="103"/>
      <c r="I440" s="103"/>
      <c r="J440" s="104"/>
      <c r="K440" s="103"/>
      <c r="L440" s="103"/>
      <c r="M440" s="103"/>
      <c r="N440" s="103"/>
      <c r="O440" s="103"/>
      <c r="P440" s="103"/>
      <c r="Q440" s="103"/>
      <c r="R440" s="103"/>
      <c r="S440" s="103"/>
      <c r="T440" s="103"/>
      <c r="U440" s="103"/>
      <c r="V440" s="103"/>
      <c r="W440" s="61"/>
      <c r="X440" s="61"/>
      <c r="Y440" s="61"/>
      <c r="Z440" s="61"/>
      <c r="AA440" s="103"/>
      <c r="AB440" s="103"/>
      <c r="AC440" s="61"/>
      <c r="AD440" s="103"/>
      <c r="AE440" s="103"/>
      <c r="AF440" s="103"/>
      <c r="AG440" s="103"/>
      <c r="AH440" s="103"/>
      <c r="AI440" s="103"/>
      <c r="AJ440" s="103"/>
      <c r="AK440" s="103"/>
    </row>
    <row r="441" s="60" customFormat="1" spans="1:37">
      <c r="A441" s="61"/>
      <c r="B441" s="61"/>
      <c r="C441" s="61"/>
      <c r="D441" s="61"/>
      <c r="E441" s="61"/>
      <c r="F441" s="103"/>
      <c r="G441" s="103"/>
      <c r="H441" s="103"/>
      <c r="I441" s="103"/>
      <c r="J441" s="104"/>
      <c r="K441" s="103"/>
      <c r="L441" s="103"/>
      <c r="M441" s="103"/>
      <c r="N441" s="103"/>
      <c r="O441" s="103"/>
      <c r="P441" s="103"/>
      <c r="Q441" s="103"/>
      <c r="R441" s="103"/>
      <c r="S441" s="103"/>
      <c r="T441" s="103"/>
      <c r="U441" s="103"/>
      <c r="V441" s="103"/>
      <c r="W441" s="61"/>
      <c r="X441" s="61"/>
      <c r="Y441" s="61"/>
      <c r="Z441" s="61"/>
      <c r="AA441" s="103"/>
      <c r="AB441" s="103"/>
      <c r="AC441" s="61"/>
      <c r="AD441" s="103"/>
      <c r="AE441" s="103"/>
      <c r="AF441" s="103"/>
      <c r="AG441" s="103"/>
      <c r="AH441" s="103"/>
      <c r="AI441" s="103"/>
      <c r="AJ441" s="103"/>
      <c r="AK441" s="103"/>
    </row>
    <row r="442" s="60" customFormat="1" spans="1:37">
      <c r="A442" s="61"/>
      <c r="B442" s="61"/>
      <c r="C442" s="61"/>
      <c r="D442" s="61"/>
      <c r="E442" s="61"/>
      <c r="F442" s="103"/>
      <c r="G442" s="103"/>
      <c r="H442" s="103"/>
      <c r="I442" s="103"/>
      <c r="J442" s="104"/>
      <c r="K442" s="103"/>
      <c r="L442" s="103"/>
      <c r="M442" s="103"/>
      <c r="N442" s="103"/>
      <c r="O442" s="103"/>
      <c r="P442" s="103"/>
      <c r="Q442" s="103"/>
      <c r="R442" s="103"/>
      <c r="S442" s="103"/>
      <c r="T442" s="103"/>
      <c r="U442" s="103"/>
      <c r="V442" s="103"/>
      <c r="W442" s="61"/>
      <c r="X442" s="61"/>
      <c r="Y442" s="61"/>
      <c r="Z442" s="61"/>
      <c r="AA442" s="103"/>
      <c r="AB442" s="103"/>
      <c r="AC442" s="61"/>
      <c r="AD442" s="103"/>
      <c r="AE442" s="103"/>
      <c r="AF442" s="103"/>
      <c r="AG442" s="103"/>
      <c r="AH442" s="103"/>
      <c r="AI442" s="103"/>
      <c r="AJ442" s="103"/>
      <c r="AK442" s="103"/>
    </row>
    <row r="443" s="60" customFormat="1" spans="1:37">
      <c r="A443" s="61"/>
      <c r="B443" s="61"/>
      <c r="C443" s="61"/>
      <c r="D443" s="61"/>
      <c r="E443" s="61"/>
      <c r="F443" s="103"/>
      <c r="G443" s="103"/>
      <c r="H443" s="103"/>
      <c r="I443" s="103"/>
      <c r="J443" s="104"/>
      <c r="K443" s="103"/>
      <c r="L443" s="103"/>
      <c r="M443" s="103"/>
      <c r="N443" s="103"/>
      <c r="O443" s="103"/>
      <c r="P443" s="103"/>
      <c r="Q443" s="103"/>
      <c r="R443" s="103"/>
      <c r="S443" s="103"/>
      <c r="T443" s="103"/>
      <c r="U443" s="103"/>
      <c r="V443" s="103"/>
      <c r="W443" s="61"/>
      <c r="X443" s="61"/>
      <c r="Y443" s="61"/>
      <c r="Z443" s="61"/>
      <c r="AA443" s="103"/>
      <c r="AB443" s="103"/>
      <c r="AC443" s="61"/>
      <c r="AD443" s="103"/>
      <c r="AE443" s="103"/>
      <c r="AF443" s="103"/>
      <c r="AG443" s="103"/>
      <c r="AH443" s="103"/>
      <c r="AI443" s="103"/>
      <c r="AJ443" s="103"/>
      <c r="AK443" s="103"/>
    </row>
    <row r="444" s="60" customFormat="1" spans="1:37">
      <c r="A444" s="61"/>
      <c r="B444" s="61"/>
      <c r="C444" s="61"/>
      <c r="D444" s="61"/>
      <c r="E444" s="61"/>
      <c r="F444" s="103"/>
      <c r="G444" s="103"/>
      <c r="H444" s="103"/>
      <c r="I444" s="103"/>
      <c r="J444" s="104"/>
      <c r="K444" s="103"/>
      <c r="L444" s="103"/>
      <c r="M444" s="103"/>
      <c r="N444" s="103"/>
      <c r="O444" s="103"/>
      <c r="P444" s="103"/>
      <c r="Q444" s="103"/>
      <c r="R444" s="103"/>
      <c r="S444" s="103"/>
      <c r="T444" s="103"/>
      <c r="U444" s="103"/>
      <c r="V444" s="103"/>
      <c r="W444" s="61"/>
      <c r="X444" s="61"/>
      <c r="Y444" s="61"/>
      <c r="Z444" s="61"/>
      <c r="AA444" s="103"/>
      <c r="AB444" s="103"/>
      <c r="AC444" s="61"/>
      <c r="AD444" s="103"/>
      <c r="AE444" s="103"/>
      <c r="AF444" s="103"/>
      <c r="AG444" s="103"/>
      <c r="AH444" s="103"/>
      <c r="AI444" s="103"/>
      <c r="AJ444" s="103"/>
      <c r="AK444" s="103"/>
    </row>
  </sheetData>
  <hyperlinks>
    <hyperlink ref="W7" r:id="rId4" display="Bruce A and B Nuclear Generating Stations (cnsc-ccsn.gc.ca)" tooltip="https://www.cnsc-ccsn.gc.ca/eng/reactors/power-plants/nuclear-facilities/bruce-nuclear-generating-station/"/>
    <hyperlink ref="W8" r:id="rId5" display="Pickering Nuclear Generating Station (cnsc-ccsn.gc.ca)" tooltip="https://www.cnsc-ccsn.gc.ca/eng/reactors/power-plants/nuclear-facilities/pickering-nuclear-generating-station/"/>
    <hyperlink ref="W9" r:id="rId5" display="Pickering Nuclear Generating Station (cnsc-ccsn.gc.ca)" tooltip="https://www.cnsc-ccsn.gc.ca/eng/reactors/power-plants/nuclear-facilities/pickering-nuclear-generating-station/"/>
    <hyperlink ref="W10" r:id="rId6" display="Point Lepreau Nuclear Generating Station (cnsc-ccsn.gc.ca)" tooltip="https://www.cnsc-ccsn.gc.ca/eng/reactors/power-plants/nuclear-facilities/point-lepreau-nuclear-generating-station/"/>
  </hyperlinks>
  <pageMargins left="0.75" right="0.75" top="1" bottom="1" header="0.5" footer="0.5"/>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O23"/>
  <sheetViews>
    <sheetView workbookViewId="0">
      <selection activeCell="F15" sqref="F15"/>
    </sheetView>
  </sheetViews>
  <sheetFormatPr defaultColWidth="8.72727272727273" defaultRowHeight="14.5"/>
  <sheetData>
    <row r="3" spans="2:15">
      <c r="B3" s="3" t="s">
        <v>566</v>
      </c>
      <c r="C3" s="1"/>
      <c r="D3" s="4"/>
      <c r="E3" s="5"/>
      <c r="F3" s="5"/>
      <c r="G3" s="5"/>
      <c r="H3" s="5"/>
      <c r="I3" s="5"/>
      <c r="J3" s="4"/>
      <c r="K3" s="4"/>
      <c r="L3" s="4"/>
      <c r="M3" s="4"/>
      <c r="N3" s="4"/>
      <c r="O3" s="4"/>
    </row>
    <row r="4" ht="15.25" spans="2:15">
      <c r="B4" s="6" t="s">
        <v>567</v>
      </c>
      <c r="C4" s="6" t="s">
        <v>568</v>
      </c>
      <c r="D4" s="7" t="s">
        <v>569</v>
      </c>
      <c r="E4" s="8" t="s">
        <v>555</v>
      </c>
      <c r="F4" s="8" t="s">
        <v>570</v>
      </c>
      <c r="G4" s="8" t="s">
        <v>571</v>
      </c>
      <c r="H4" s="8" t="s">
        <v>549</v>
      </c>
      <c r="I4" s="8" t="s">
        <v>572</v>
      </c>
      <c r="J4" s="8" t="s">
        <v>573</v>
      </c>
      <c r="K4" s="8"/>
      <c r="L4" s="8"/>
      <c r="M4" s="8"/>
      <c r="N4" s="8"/>
      <c r="O4" s="8"/>
    </row>
    <row r="5" spans="2:15">
      <c r="B5" s="9" t="s">
        <v>42</v>
      </c>
      <c r="C5" s="9">
        <v>0</v>
      </c>
      <c r="D5" s="5"/>
      <c r="E5" s="5"/>
      <c r="F5" s="10"/>
      <c r="G5" s="5"/>
      <c r="H5" s="5"/>
      <c r="I5" s="5"/>
      <c r="J5" s="5"/>
      <c r="K5" s="5"/>
      <c r="L5" s="5"/>
      <c r="M5" s="5"/>
      <c r="N5" s="5"/>
      <c r="O5" s="5"/>
    </row>
    <row r="6" spans="2:15">
      <c r="B6" s="59" t="s">
        <v>546</v>
      </c>
      <c r="C6" s="9"/>
      <c r="D6" s="5"/>
      <c r="F6" s="10"/>
      <c r="G6" s="5"/>
      <c r="H6" s="5">
        <v>1</v>
      </c>
      <c r="I6" s="5"/>
      <c r="J6" s="5"/>
      <c r="K6" s="5"/>
      <c r="L6" s="5"/>
      <c r="M6" s="5"/>
      <c r="N6" s="5"/>
      <c r="O6" s="5"/>
    </row>
    <row r="7" spans="2:15">
      <c r="B7" s="59" t="s">
        <v>551</v>
      </c>
      <c r="C7" s="1"/>
      <c r="D7" s="1"/>
      <c r="E7" s="4"/>
      <c r="G7" s="4"/>
      <c r="H7" s="4">
        <v>1</v>
      </c>
      <c r="I7" s="1"/>
      <c r="J7" s="1"/>
      <c r="K7" s="1"/>
      <c r="L7" s="1"/>
      <c r="M7" s="1"/>
      <c r="N7" s="1"/>
      <c r="O7" s="1"/>
    </row>
    <row r="8" spans="2:15">
      <c r="B8" s="59" t="s">
        <v>553</v>
      </c>
      <c r="C8" s="1"/>
      <c r="D8" s="1"/>
      <c r="E8" s="1"/>
      <c r="F8" s="1"/>
      <c r="H8" s="1">
        <v>1</v>
      </c>
      <c r="I8" s="1"/>
      <c r="J8" s="1"/>
      <c r="K8" s="1"/>
      <c r="L8" s="1"/>
      <c r="M8" s="1"/>
      <c r="N8" s="1"/>
      <c r="O8" s="1"/>
    </row>
    <row r="9" spans="2:15">
      <c r="B9" s="59" t="s">
        <v>554</v>
      </c>
      <c r="C9" s="1"/>
      <c r="D9" s="1"/>
      <c r="E9" s="1">
        <v>1</v>
      </c>
      <c r="F9" s="1"/>
      <c r="G9" s="1"/>
      <c r="H9" s="1"/>
      <c r="J9" s="1"/>
      <c r="K9" s="1"/>
      <c r="L9" s="1"/>
      <c r="M9" s="1"/>
      <c r="N9" s="1"/>
      <c r="O9" s="1"/>
    </row>
    <row r="10" spans="2:15">
      <c r="B10" s="1"/>
      <c r="C10" s="1"/>
      <c r="D10" s="1"/>
      <c r="E10" s="1"/>
      <c r="F10" s="1"/>
      <c r="G10" s="1"/>
      <c r="H10" s="1"/>
      <c r="I10" s="1"/>
      <c r="J10" s="1"/>
      <c r="K10" s="1"/>
      <c r="L10" s="1"/>
      <c r="M10" s="1"/>
      <c r="N10" s="1"/>
      <c r="O10" s="1"/>
    </row>
    <row r="11" spans="2:15">
      <c r="B11" s="1"/>
      <c r="C11" s="1"/>
      <c r="D11" s="1"/>
      <c r="E11" s="1"/>
      <c r="F11" s="1"/>
      <c r="G11" s="1"/>
      <c r="H11" s="1"/>
      <c r="I11" s="1"/>
      <c r="J11" s="1"/>
      <c r="K11" s="1"/>
      <c r="L11" s="1"/>
      <c r="M11" s="1"/>
      <c r="N11" s="1"/>
      <c r="O11" s="1"/>
    </row>
    <row r="12" spans="2:15">
      <c r="B12" s="1"/>
      <c r="C12" s="1"/>
      <c r="D12" s="1"/>
      <c r="E12" s="1"/>
      <c r="F12" s="1"/>
      <c r="G12" s="1"/>
      <c r="H12" s="1"/>
      <c r="I12" s="1"/>
      <c r="J12" s="1"/>
      <c r="K12" s="1"/>
      <c r="L12" s="1"/>
      <c r="M12" s="1"/>
      <c r="N12" s="1"/>
      <c r="O12" s="1"/>
    </row>
    <row r="13" spans="2:15">
      <c r="B13" s="1"/>
      <c r="C13" s="1"/>
      <c r="D13" s="1"/>
      <c r="E13" s="1"/>
      <c r="F13" s="1"/>
      <c r="G13" s="1"/>
      <c r="H13" s="1"/>
      <c r="I13" s="1"/>
      <c r="J13" s="1"/>
      <c r="K13" s="1"/>
      <c r="L13" s="1"/>
      <c r="M13" s="1"/>
      <c r="N13" s="1"/>
      <c r="O13" s="1"/>
    </row>
    <row r="14" spans="2:15">
      <c r="B14" s="1"/>
      <c r="C14" s="1"/>
      <c r="D14" s="1"/>
      <c r="E14" s="1"/>
      <c r="F14" s="1"/>
      <c r="G14" s="1"/>
      <c r="H14" s="1"/>
      <c r="I14" s="1"/>
      <c r="J14" s="1"/>
      <c r="K14" s="1"/>
      <c r="L14" s="1"/>
      <c r="M14" s="1"/>
      <c r="N14" s="1"/>
      <c r="O14" s="1"/>
    </row>
    <row r="15" spans="2:15">
      <c r="B15" s="1"/>
      <c r="C15" s="1"/>
      <c r="D15" s="1"/>
      <c r="E15" s="1"/>
      <c r="F15" s="1"/>
      <c r="G15" s="1"/>
      <c r="H15" s="1"/>
      <c r="I15" s="1"/>
      <c r="J15" s="1"/>
      <c r="K15" s="1"/>
      <c r="L15" s="1"/>
      <c r="M15" s="1"/>
      <c r="N15" s="1"/>
      <c r="O15" s="1"/>
    </row>
    <row r="16" spans="2:15">
      <c r="B16" s="1"/>
      <c r="C16" s="1"/>
      <c r="D16" s="1"/>
      <c r="E16" s="1"/>
      <c r="F16" s="1"/>
      <c r="G16" s="1"/>
      <c r="H16" s="1"/>
      <c r="I16" s="1"/>
      <c r="J16" s="1"/>
      <c r="K16" s="1"/>
      <c r="L16" s="1"/>
      <c r="M16" s="1"/>
      <c r="N16" s="1"/>
      <c r="O16" s="1"/>
    </row>
    <row r="17" spans="2:15">
      <c r="B17" s="1"/>
      <c r="C17" s="1"/>
      <c r="D17" s="1"/>
      <c r="E17" s="1"/>
      <c r="F17" s="1"/>
      <c r="G17" s="1"/>
      <c r="H17" s="1"/>
      <c r="I17" s="1"/>
      <c r="J17" s="1"/>
      <c r="K17" s="1"/>
      <c r="L17" s="1"/>
      <c r="M17" s="1"/>
      <c r="N17" s="1"/>
      <c r="O17" s="1"/>
    </row>
    <row r="18" spans="2:15">
      <c r="B18" s="1"/>
      <c r="C18" s="1"/>
      <c r="D18" s="1"/>
      <c r="E18" s="1"/>
      <c r="F18" s="1"/>
      <c r="G18" s="1"/>
      <c r="H18" s="1"/>
      <c r="I18" s="1"/>
      <c r="J18" s="1"/>
      <c r="K18" s="1"/>
      <c r="L18" s="1"/>
      <c r="M18" s="1"/>
      <c r="N18" s="1"/>
      <c r="O18" s="1"/>
    </row>
    <row r="19" spans="2:15">
      <c r="B19" s="1"/>
      <c r="C19" s="1"/>
      <c r="D19" s="1"/>
      <c r="E19" s="1"/>
      <c r="F19" s="1"/>
      <c r="G19" s="1"/>
      <c r="H19" s="1"/>
      <c r="I19" s="1"/>
      <c r="J19" s="1"/>
      <c r="K19" s="1"/>
      <c r="L19" s="1"/>
      <c r="M19" s="1"/>
      <c r="N19" s="1"/>
      <c r="O19" s="1"/>
    </row>
    <row r="20" spans="2:15">
      <c r="B20" s="1"/>
      <c r="C20" s="1"/>
      <c r="D20" s="1"/>
      <c r="E20" s="1"/>
      <c r="F20" s="1"/>
      <c r="G20" s="1"/>
      <c r="H20" s="1"/>
      <c r="I20" s="1"/>
      <c r="J20" s="1"/>
      <c r="K20" s="1"/>
      <c r="L20" s="1"/>
      <c r="M20" s="1"/>
      <c r="N20" s="1"/>
      <c r="O20" s="1"/>
    </row>
    <row r="21" spans="2:15">
      <c r="B21" s="1"/>
      <c r="C21" s="1"/>
      <c r="D21" s="1"/>
      <c r="E21" s="1"/>
      <c r="F21" s="1"/>
      <c r="G21" s="1"/>
      <c r="H21" s="1"/>
      <c r="I21" s="1"/>
      <c r="J21" s="1"/>
      <c r="K21" s="1"/>
      <c r="L21" s="1"/>
      <c r="M21" s="1"/>
      <c r="N21" s="1"/>
      <c r="O21" s="1"/>
    </row>
    <row r="22" spans="2:15">
      <c r="B22" s="1"/>
      <c r="C22" s="1"/>
      <c r="D22" s="1"/>
      <c r="E22" s="1"/>
      <c r="F22" s="1"/>
      <c r="G22" s="1"/>
      <c r="H22" s="1"/>
      <c r="I22" s="1"/>
      <c r="J22" s="1"/>
      <c r="K22" s="1"/>
      <c r="L22" s="1"/>
      <c r="M22" s="1"/>
      <c r="N22" s="1"/>
      <c r="O22" s="1"/>
    </row>
    <row r="23" spans="2:15">
      <c r="B23" s="1"/>
      <c r="C23" s="1"/>
      <c r="D23" s="1"/>
      <c r="E23" s="1"/>
      <c r="F23" s="1"/>
      <c r="G23" s="1"/>
      <c r="H23" s="1"/>
      <c r="I23" s="1"/>
      <c r="J23" s="1"/>
      <c r="K23" s="1"/>
      <c r="L23" s="1"/>
      <c r="M23" s="1"/>
      <c r="N23" s="1"/>
      <c r="O23" s="1"/>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TRA1</vt:lpstr>
      <vt:lpstr>TRA2</vt:lpstr>
      <vt:lpstr>TRA3</vt:lpstr>
      <vt:lpstr>RSD</vt:lpstr>
      <vt:lpstr>COM</vt:lpstr>
      <vt:lpstr>PRIorSUP_VACANT</vt:lpstr>
      <vt:lpstr>ELC_DEFINED_IN_OTHERS</vt:lpstr>
      <vt:lpstr>NUC</vt:lpstr>
      <vt:lpstr>NUC_Trans</vt:lpstr>
      <vt:lpstr>NUC-CHAIN</vt:lpstr>
      <vt:lpstr>NUC-CHAIN_Trans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2024-02-28T14:23:00Z</dcterms:created>
  <dcterms:modified xsi:type="dcterms:W3CDTF">2024-08-17T21:57:38Z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1033-12.2.0.17545</vt:lpwstr>
  </property>
</Properties>
</file>