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7520" firstSheet="2" activeTab="3"/>
  </bookViews>
  <sheets>
    <sheet name="ELECO2" sheetId="21" r:id="rId1"/>
    <sheet name="HYDROGENCO2" sheetId="19" r:id="rId2"/>
    <sheet name="TRACO2" sheetId="17" r:id="rId3"/>
    <sheet name="INDCO2" sheetId="18" r:id="rId4"/>
    <sheet name="RSDCO2" sheetId="23" r:id="rId5"/>
    <sheet name="COMCO2" sheetId="22" r:id="rId6"/>
    <sheet name="TotalCO2" sheetId="16" r:id="rId7"/>
    <sheet name="AGRCO2" sheetId="20" r:id="rId8"/>
    <sheet name="SNKCO2_Elc" sheetId="26" r:id="rId9"/>
    <sheet name="SNKCO2_H2" sheetId="30" r:id="rId10"/>
    <sheet name="SNKCO2_OtherSector" sheetId="29" r:id="rId11"/>
    <sheet name="FORCO2_2" sheetId="28" r:id="rId12"/>
    <sheet name="AllStorageOrUse_tech" sheetId="27" r:id="rId13"/>
    <sheet name="SNKCO2_DAC (2)" sheetId="39" r:id="rId14"/>
    <sheet name="AllStorageOrUse (2)" sheetId="31" r:id="rId15"/>
    <sheet name="IMPOIL_BND" sheetId="24" r:id="rId16"/>
    <sheet name="IMPGAS_BND" sheetId="25" r:id="rId17"/>
    <sheet name="Bound_on_ele" sheetId="32" r:id="rId18"/>
    <sheet name="Bound_on_bio_geo" sheetId="33" r:id="rId19"/>
    <sheet name="Bound_on_hydrogen" sheetId="34" r:id="rId20"/>
    <sheet name="Bound_on_hydrogen (2)" sheetId="36" r:id="rId21"/>
    <sheet name="Bound_on_hydrogen (3)" sheetId="37" r:id="rId22"/>
    <sheet name="Bound_on_hydrogen (4)" sheetId="38" r:id="rId23"/>
    <sheet name="Export_to_USA" sheetId="35" r:id="rId24"/>
  </sheets>
  <definedNames>
    <definedName name="_xlnm._FilterDatabase" localSheetId="17" hidden="1">Bound_on_ele!$K$1:$K$330</definedName>
    <definedName name="_xlnm._FilterDatabase" localSheetId="18" hidden="1">Bound_on_bio_geo!$I$1:$I$73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xli9</author>
  </authors>
  <commentList>
    <comment ref="L31" authorId="0">
      <text>
        <r>
          <rPr>
            <b/>
            <sz val="9"/>
            <rFont val="Times New Roman"/>
            <charset val="134"/>
          </rPr>
          <t>xli9:</t>
        </r>
        <r>
          <rPr>
            <sz val="9"/>
            <rFont val="Times New Roman"/>
            <charset val="134"/>
          </rPr>
          <t xml:space="preserve">
We relax the limit given that (1) there is no direct ccus projected in TRANSPORT sector, and if with strict limit, dummy imports to model will be incurred especially given that off-road can not be totally clean; (2) the limit for TOTCO2 exists </t>
        </r>
      </text>
    </comment>
  </commentList>
</comments>
</file>

<file path=xl/comments2.xml><?xml version="1.0" encoding="utf-8"?>
<comments xmlns="http://schemas.openxmlformats.org/spreadsheetml/2006/main">
  <authors>
    <author>xli9</author>
  </authors>
  <commentList>
    <comment ref="P9" authorId="0">
      <text>
        <r>
          <rPr>
            <b/>
            <sz val="9"/>
            <rFont val="Times New Roman"/>
            <charset val="134"/>
          </rPr>
          <t>xli9:</t>
        </r>
        <r>
          <rPr>
            <sz val="9"/>
            <rFont val="Times New Roman"/>
            <charset val="134"/>
          </rPr>
          <t xml:space="preserve">
These data series are from CEF - industry emissions breakdown</t>
        </r>
      </text>
    </comment>
    <comment ref="R9" authorId="0">
      <text>
        <r>
          <rPr>
            <b/>
            <sz val="9"/>
            <rFont val="Times New Roman"/>
            <charset val="0"/>
          </rPr>
          <t>xli9:</t>
        </r>
        <r>
          <rPr>
            <sz val="9"/>
            <rFont val="Times New Roman"/>
            <charset val="0"/>
          </rPr>
          <t xml:space="preserve">
If you put constraint on waste co2 too, there is dummy in 2050 so we remove it</t>
        </r>
      </text>
    </comment>
  </commentList>
</comments>
</file>

<file path=xl/comments3.xml><?xml version="1.0" encoding="utf-8"?>
<comments xmlns="http://schemas.openxmlformats.org/spreadsheetml/2006/main">
  <authors>
    <author>xli9</author>
    <author>Xiao Li</author>
  </authors>
  <commentList>
    <comment ref="AJ7" authorId="0">
      <text>
        <r>
          <rPr>
            <b/>
            <sz val="9"/>
            <rFont val="Times New Roman"/>
            <charset val="134"/>
          </rPr>
          <t>xli9:</t>
        </r>
        <r>
          <rPr>
            <sz val="9"/>
            <rFont val="Times New Roman"/>
            <charset val="134"/>
          </rPr>
          <t xml:space="preserve">
We use the minimum of pure-generation tech [rather than CHP]</t>
        </r>
      </text>
    </comment>
    <comment ref="J173" authorId="1">
      <text>
        <r>
          <rPr>
            <b/>
            <sz val="9"/>
            <rFont val="Tahoma"/>
            <charset val="1"/>
          </rPr>
          <t>Xiao Li:</t>
        </r>
        <r>
          <rPr>
            <sz val="9"/>
            <rFont val="Tahoma"/>
            <charset val="1"/>
          </rPr>
          <t xml:space="preserve">
We relaxed electricity generations constraint (*1.1) for plants in the two net-zero scenarios, to avoild dummy imports</t>
        </r>
      </text>
    </comment>
  </commentList>
</comments>
</file>

<file path=xl/comments4.xml><?xml version="1.0" encoding="utf-8"?>
<comments xmlns="http://schemas.openxmlformats.org/spreadsheetml/2006/main">
  <authors>
    <author>xli9</author>
  </authors>
  <commentList>
    <comment ref="J7" authorId="0">
      <text>
        <r>
          <rPr>
            <b/>
            <sz val="9"/>
            <rFont val="Times New Roman"/>
            <charset val="134"/>
          </rPr>
          <t>xli9:</t>
        </r>
        <r>
          <rPr>
            <sz val="9"/>
            <rFont val="Times New Roman"/>
            <charset val="134"/>
          </rPr>
          <t xml:space="preserve">
Four provinces import coal-products including AL, AT, BC, ON</t>
        </r>
      </text>
    </comment>
    <comment ref="R8" authorId="0">
      <text>
        <r>
          <rPr>
            <b/>
            <sz val="9"/>
            <rFont val="Times New Roman"/>
            <charset val="134"/>
          </rPr>
          <t>xli9:</t>
        </r>
        <r>
          <rPr>
            <sz val="9"/>
            <rFont val="Times New Roman"/>
            <charset val="134"/>
          </rPr>
          <t xml:space="preserve">
Four provinces import coal-products including AL, AT, BC, ON</t>
        </r>
      </text>
    </comment>
    <comment ref="J19" authorId="0">
      <text>
        <r>
          <rPr>
            <b/>
            <sz val="9"/>
            <rFont val="Times New Roman"/>
            <charset val="134"/>
          </rPr>
          <t>xli9:</t>
        </r>
        <r>
          <rPr>
            <sz val="9"/>
            <rFont val="Times New Roman"/>
            <charset val="134"/>
          </rPr>
          <t xml:space="preserve">
Four provinces import coal-products including AL, AT, BC, ON</t>
        </r>
      </text>
    </comment>
    <comment ref="AA20" authorId="0">
      <text>
        <r>
          <rPr>
            <b/>
            <sz val="9"/>
            <rFont val="Times New Roman"/>
            <charset val="134"/>
          </rPr>
          <t>xli9:</t>
        </r>
        <r>
          <rPr>
            <sz val="9"/>
            <rFont val="Times New Roman"/>
            <charset val="134"/>
          </rPr>
          <t xml:space="preserve">
Four provinces import coal-products including AL, AT, BC, ON</t>
        </r>
      </text>
    </comment>
  </commentList>
</comments>
</file>

<file path=xl/sharedStrings.xml><?xml version="1.0" encoding="utf-8"?>
<sst xmlns="http://schemas.openxmlformats.org/spreadsheetml/2006/main" count="3785" uniqueCount="147">
  <si>
    <t xml:space="preserve">*the appendix data from CEF reports net-zero emissions for each sector (rather than VAR_OUT), so the electricity and hydrogen can be negative; so the  captured CO₂ from DAC (reported there) is separate from the carbon captured within the electricity sector.
--Also because that the comnet can not be negative in TIMES sce set, so we impose zero to electricity and hydrogen if &lt;0; and we add these captured capacity as the low limit for capture facilities deployed in these negative-emission sectors (e.g., if electricty sector emit -10 Mtonne in 2030, then the carbon captured in 2030 at that sector is at least 10Mtone)
--DAC is seperated with the embedded capture facility in sectors (e.g., industry...)
--Forestry can absorb totco2 and goes for storaged carbon
</t>
  </si>
  <si>
    <t>~UC_Sets: R_S: AllRegions</t>
  </si>
  <si>
    <t>~UC_Sets: T_S:</t>
  </si>
  <si>
    <t>~UC_T:UC_RHST</t>
  </si>
  <si>
    <t>UC_N</t>
  </si>
  <si>
    <t>Pset_Set</t>
  </si>
  <si>
    <t>Pset_PN</t>
  </si>
  <si>
    <t>Pset_CI</t>
  </si>
  <si>
    <t>Pset_CO</t>
  </si>
  <si>
    <t>Cset_CN</t>
  </si>
  <si>
    <t>Attribute</t>
  </si>
  <si>
    <t>Year</t>
  </si>
  <si>
    <t>LimType</t>
  </si>
  <si>
    <t>UC_COMNET</t>
  </si>
  <si>
    <t>AllRegions</t>
  </si>
  <si>
    <t>AU_ELCCO2_BND</t>
  </si>
  <si>
    <t>ELCCO2N</t>
  </si>
  <si>
    <t>UP</t>
  </si>
  <si>
    <t xml:space="preserve"> </t>
  </si>
  <si>
    <t>original series</t>
  </si>
  <si>
    <t>AU_HYDROGENCO2_BND</t>
  </si>
  <si>
    <t>HYDROGENCO2N</t>
  </si>
  <si>
    <t>AU_TRACO2_BND</t>
  </si>
  <si>
    <t>TRACO2N</t>
  </si>
  <si>
    <t>heavy industry, oil gas coal mining, waste industry constraints are from 2020 to 2050 (and the carbon emissions are summarized from sup file and ind file)</t>
  </si>
  <si>
    <t>CEF reports</t>
  </si>
  <si>
    <t>heavy industry constraint</t>
  </si>
  <si>
    <t>OIL GAS production</t>
  </si>
  <si>
    <t>WASTE and others (industry field)</t>
  </si>
  <si>
    <t>Land use change</t>
  </si>
  <si>
    <t>AU_INDCO2_BND</t>
  </si>
  <si>
    <t>INDCO2N</t>
  </si>
  <si>
    <t>WASTECO2N</t>
  </si>
  <si>
    <t>Total building CO2</t>
  </si>
  <si>
    <t>AU_RSDCO2_BND</t>
  </si>
  <si>
    <t>RSDCO2N</t>
  </si>
  <si>
    <t>The sum of comco2 and rsdco2 are jointly constrained by building co2, and the breakdown for them is by using observed carbon emissions in 2020</t>
  </si>
  <si>
    <t>AU_COMCO2_BND</t>
  </si>
  <si>
    <t>COMCO2N</t>
  </si>
  <si>
    <t>AU_CO2_BND</t>
  </si>
  <si>
    <t>TOTCO2</t>
  </si>
  <si>
    <t>AU_AGRCO2_BND</t>
  </si>
  <si>
    <t>AGRCO2N</t>
  </si>
  <si>
    <t>AGRNEECO2N</t>
  </si>
  <si>
    <t>*Summarize the carbon capture capacity</t>
  </si>
  <si>
    <t>UC_ACT</t>
  </si>
  <si>
    <t>AU_SNKCO2ELC_BND2</t>
  </si>
  <si>
    <t>SINKCCU_Fake_Elc</t>
  </si>
  <si>
    <t>AU_SNKCO2H2_BND2</t>
  </si>
  <si>
    <t>SINKCCU_Fake_H2</t>
  </si>
  <si>
    <t>*Summarize the carbon capture capacity for other sectors</t>
  </si>
  <si>
    <t>CCUS limit</t>
  </si>
  <si>
    <t>Land Use, Land Use Change and Forestry</t>
  </si>
  <si>
    <t>AU_SNKCO2DAC_BND2</t>
  </si>
  <si>
    <t>SINKCCU_Fake_OtherSectors</t>
  </si>
  <si>
    <t>*Summarize the forestry activities</t>
  </si>
  <si>
    <t>AU_SNKCO2FOR_BND2</t>
  </si>
  <si>
    <t>SINKCCS_FORESTRY</t>
  </si>
  <si>
    <t>*This is to make sure all captured CO2 goes for carbon storage sink</t>
  </si>
  <si>
    <t>AU_SNKCO2_All_BND</t>
  </si>
  <si>
    <t>SNKCO2NN</t>
  </si>
  <si>
    <t>SNKCO2N_ElcSector</t>
  </si>
  <si>
    <t>SNKCO2N_OtherSectors</t>
  </si>
  <si>
    <t>SNKCO2N_H2Sector</t>
  </si>
  <si>
    <t>SNKCO2N_DAC</t>
  </si>
  <si>
    <t>SINKCCU_Fake_DAC</t>
  </si>
  <si>
    <t>~TFM_INS</t>
  </si>
  <si>
    <t>*</t>
  </si>
  <si>
    <t>SINKCCS_Immiscible</t>
  </si>
  <si>
    <t>ACT_BND</t>
  </si>
  <si>
    <t>LO</t>
  </si>
  <si>
    <t>SINKCCS_Miscible</t>
  </si>
  <si>
    <t>SINKCCS_Saline</t>
  </si>
  <si>
    <t>SINKCCU</t>
  </si>
  <si>
    <t>AU_IMPOIL_BND</t>
  </si>
  <si>
    <t>IMPOILCRD</t>
  </si>
  <si>
    <t>*we use  2020 import oil data as the oil import bound, and assuming only importing crude oil; we set the sum of ACT_BND in each scenario constraints-file</t>
  </si>
  <si>
    <t>*https://www.cer-rec.gc.ca/en/data-analysis/energy-markets/market-snapshots/2021/market-snapshot-crude-oil-imports-decreased-in-2020-and-so-did-the-cost.html#:~:text=Imports%20of%20crude%20oil%20decreased%20by%2020%25%20in,from%20the%20U.S.%20compared%20to%2072%25%20in%202019.</t>
  </si>
  <si>
    <t>IMPGAS_USA</t>
  </si>
  <si>
    <t>*canada imports 0.06 billion m3 pipeline natural gas from USA, from the figure 1 indicated in https://www.cer-rec.gc.ca/en/data-analysis/energy-commodities/natural-gas/statistics/natural-gas-trade-summary/index.html. So it should be 0.06*366*10^9*0.0373/10^6 PJ annual.. the system has not considered LNG yet with 2.383 million m3 every day imported from USA in 2020</t>
  </si>
  <si>
    <t>*IGNORE IT --BECAUSE WE REMOVE THESE LIMITS AFTER THEN--WE DON'T WANT TO DUPLICATE CEF2023: We set the generation bound for hydro and wind, sourced from CEF2023 [given that model has not considered geographical considerations limit. so if we don't set it the model will prefer hydro and wind while ignore others in a cost-optimal view]</t>
  </si>
  <si>
    <t>*For limiting expanded SMR's generation of ON and AT (both has existed nuclear plants), we use CEF's total limit-existing nuclear's up generations [when filter data and then see orange area]. Considering the PCG which dominates the ACT_BND, other tech should use electricity generation/EFF because we focused on the bound of ele-fuel generation tech rather than ele-generation tech; but for SMR, we don't need to divide EFF because it is focusing on nuclear ele generation rather than nuclear generation</t>
  </si>
  <si>
    <t>ELC Production-PJ</t>
  </si>
  <si>
    <t>EFF</t>
  </si>
  <si>
    <t>AL</t>
  </si>
  <si>
    <t>BC</t>
  </si>
  <si>
    <t>SA</t>
  </si>
  <si>
    <t>MA</t>
  </si>
  <si>
    <t>ON</t>
  </si>
  <si>
    <t>QU</t>
  </si>
  <si>
    <t>AT</t>
  </si>
  <si>
    <t>ON's existing nuclear plants' up generation</t>
  </si>
  <si>
    <t>AT's existing nuclear plants' up generation</t>
  </si>
  <si>
    <t>ELCCOH00</t>
  </si>
  <si>
    <t>ELCGAS00</t>
  </si>
  <si>
    <t>ELCHFO00</t>
  </si>
  <si>
    <t>ELCHYD00</t>
  </si>
  <si>
    <t>ENCAN01_SMR</t>
  </si>
  <si>
    <t>nuclear</t>
  </si>
  <si>
    <t>ELCSOL00</t>
  </si>
  <si>
    <t>ELCWIN00</t>
  </si>
  <si>
    <t>ELCWOO00</t>
  </si>
  <si>
    <t>ON's total limit generation for nuclear</t>
  </si>
  <si>
    <t>AT's total limited generations for nuclear</t>
  </si>
  <si>
    <t>Considering EFF =0.7</t>
  </si>
  <si>
    <t>Expanded SMR's generation for ON</t>
  </si>
  <si>
    <t>Expanded SMR's generation for AT</t>
  </si>
  <si>
    <t>UC - Each Region/Period</t>
  </si>
  <si>
    <t>~UC_Sets: R_E: AllRegions</t>
  </si>
  <si>
    <t>~UC_Sets: T_E:</t>
  </si>
  <si>
    <t>~UC_T:UC_RHSRT</t>
  </si>
  <si>
    <t>N_Bio_n_Geo</t>
  </si>
  <si>
    <t>ELCGEO00</t>
  </si>
  <si>
    <t>PJ</t>
  </si>
  <si>
    <t>Canada Net-zero</t>
  </si>
  <si>
    <t>Megatonnes</t>
  </si>
  <si>
    <t>Canada</t>
  </si>
  <si>
    <t>Biomass</t>
  </si>
  <si>
    <t>1.00E-06</t>
  </si>
  <si>
    <t>2.00E-06</t>
  </si>
  <si>
    <t>AU_Hydrogen_BNDA</t>
  </si>
  <si>
    <t>SBIOH2GC01</t>
  </si>
  <si>
    <t>Electrolysis</t>
  </si>
  <si>
    <t>8.30E-05</t>
  </si>
  <si>
    <t>Natural gas with CCS</t>
  </si>
  <si>
    <t>AU_Hydrogen_BNDB</t>
  </si>
  <si>
    <t>SELCH2EC01</t>
  </si>
  <si>
    <t>SGASH2RC01</t>
  </si>
  <si>
    <t>SCOAH2GC01</t>
  </si>
  <si>
    <t>AU_Hydrogen_BNDC</t>
  </si>
  <si>
    <t>AU_Hydrogen_BND_D</t>
  </si>
  <si>
    <t>*GNZ exports to USA will reduce to 1/4 of the present level; CNZ to 1/2; while CM without change--according to NG's production trajectory we have from CEF2023. The LNG export from BC sourced from CEF2050</t>
  </si>
  <si>
    <t>TechName</t>
  </si>
  <si>
    <t>TechDesc</t>
  </si>
  <si>
    <t>Comm-IN</t>
  </si>
  <si>
    <t>Comm-OUT</t>
  </si>
  <si>
    <t>FX</t>
  </si>
  <si>
    <t>EXPCOA</t>
  </si>
  <si>
    <t>Export Hard Coal</t>
  </si>
  <si>
    <t>COAHAR</t>
  </si>
  <si>
    <t>EXPOIL</t>
  </si>
  <si>
    <t>Export Crude Oil</t>
  </si>
  <si>
    <t>OILCRD</t>
  </si>
  <si>
    <t>EXPNG</t>
  </si>
  <si>
    <t>GASNAT</t>
  </si>
  <si>
    <t>EXPLNG</t>
  </si>
  <si>
    <t>GASLNG</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</si>
</sst>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0_-;\-* #,##0_-;_-* &quot;-&quot;_-;_-@_-"/>
    <numFmt numFmtId="43" formatCode="_-* #,##0.00_-;\-* #,##0.00_-;_-* &quot;-&quot;??_-;_-@_-"/>
    <numFmt numFmtId="176" formatCode="_-&quot;$&quot;* #,##0.00_-;\-&quot;$&quot;* #,##0.00_-;_-&quot;$&quot;* \-??_-;_-@_-"/>
    <numFmt numFmtId="177" formatCode="_-&quot;$&quot;* #,##0_-;\-&quot;$&quot;* #,##0_-;_-&quot;$&quot;* &quot;-&quot;_-;_-@_-"/>
    <numFmt numFmtId="178" formatCode="\Te\x\t"/>
  </numFmts>
  <fonts count="45">
    <font>
      <sz val="11"/>
      <color theme="1"/>
      <name val="Calibri"/>
      <charset val="134"/>
      <scheme val="minor"/>
    </font>
    <font>
      <sz val="10"/>
      <name val="Arial"/>
      <charset val="134"/>
    </font>
    <font>
      <sz val="11"/>
      <color indexed="8"/>
      <name val="Calibri"/>
      <charset val="134"/>
    </font>
    <font>
      <b/>
      <sz val="10"/>
      <name val="Arial"/>
      <charset val="134"/>
    </font>
    <font>
      <b/>
      <sz val="10"/>
      <color indexed="12"/>
      <name val="Arial"/>
      <charset val="134"/>
    </font>
    <font>
      <b/>
      <sz val="7"/>
      <color rgb="FF333333"/>
      <name val="Tahoma"/>
      <charset val="134"/>
    </font>
    <font>
      <sz val="7"/>
      <color rgb="FF212529"/>
      <name val="Segoe UI"/>
      <charset val="134"/>
    </font>
    <font>
      <sz val="8"/>
      <color rgb="FF000000"/>
      <name val="Segoe UI"/>
      <charset val="134"/>
    </font>
    <font>
      <sz val="11"/>
      <color rgb="FF000000"/>
      <name val="Calibri"/>
      <charset val="134"/>
    </font>
    <font>
      <b/>
      <sz val="11"/>
      <color rgb="FF000000"/>
      <name val="Calibri"/>
      <charset val="134"/>
    </font>
    <font>
      <b/>
      <sz val="10"/>
      <color rgb="FF0000FF"/>
      <name val="Arial"/>
      <charset val="134"/>
    </font>
    <font>
      <sz val="11"/>
      <color rgb="FFFFC000"/>
      <name val="Calibri"/>
      <charset val="134"/>
      <scheme val="minor"/>
    </font>
    <font>
      <sz val="10"/>
      <color theme="1"/>
      <name val="Arial"/>
      <charset val="134"/>
    </font>
    <font>
      <sz val="11"/>
      <color rgb="FFFF0000"/>
      <name val="Arial"/>
      <charset val="134"/>
    </font>
    <font>
      <b/>
      <sz val="10"/>
      <color theme="1"/>
      <name val="Arial"/>
      <charset val="134"/>
    </font>
    <font>
      <sz val="10.2"/>
      <color rgb="FF000000"/>
      <name val="Segoe UI"/>
      <charset val="134"/>
    </font>
    <font>
      <sz val="8"/>
      <color rgb="FF3974D2"/>
      <name val="Segoe UI"/>
      <charset val="134"/>
    </font>
    <font>
      <sz val="10.2"/>
      <color rgb="FF212529"/>
      <name val="Segoe UI"/>
      <charset val="134"/>
    </font>
    <font>
      <b/>
      <sz val="11"/>
      <color rgb="FFFF0000"/>
      <name val="Calibri"/>
      <charset val="134"/>
    </font>
    <font>
      <b/>
      <sz val="11"/>
      <color rgb="FFFF0000"/>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9"/>
      <name val="Times New Roman"/>
      <charset val="134"/>
    </font>
    <font>
      <sz val="9"/>
      <name val="Times New Roman"/>
      <charset val="134"/>
    </font>
    <font>
      <b/>
      <sz val="9"/>
      <name val="Tahoma"/>
      <charset val="1"/>
    </font>
    <font>
      <b/>
      <sz val="9"/>
      <name val="Times New Roman"/>
      <charset val="0"/>
    </font>
    <font>
      <sz val="9"/>
      <name val="Times New Roman"/>
      <charset val="0"/>
    </font>
    <font>
      <sz val="9"/>
      <name val="Tahoma"/>
      <charset val="1"/>
    </font>
  </fonts>
  <fills count="43">
    <fill>
      <patternFill patternType="none"/>
    </fill>
    <fill>
      <patternFill patternType="gray125"/>
    </fill>
    <fill>
      <patternFill patternType="solid">
        <fgColor indexed="47"/>
        <bgColor indexed="8"/>
      </patternFill>
    </fill>
    <fill>
      <patternFill patternType="solid">
        <fgColor rgb="FFFFCC00"/>
        <bgColor rgb="FF000000"/>
      </patternFill>
    </fill>
    <fill>
      <patternFill patternType="solid">
        <fgColor rgb="FFD9D9D9"/>
        <bgColor rgb="FF000000"/>
      </patternFill>
    </fill>
    <fill>
      <patternFill patternType="solid">
        <fgColor rgb="FFFFFF00"/>
        <bgColor rgb="FF000000"/>
      </patternFill>
    </fill>
    <fill>
      <patternFill patternType="solid">
        <fgColor rgb="FFFFC000"/>
        <bgColor indexed="64"/>
      </patternFill>
    </fill>
    <fill>
      <patternFill patternType="solid">
        <fgColor theme="9"/>
        <bgColor indexed="64"/>
      </patternFill>
    </fill>
    <fill>
      <patternFill patternType="solid">
        <fgColor rgb="FFFFFF00"/>
        <bgColor indexed="64"/>
      </patternFill>
    </fill>
    <fill>
      <patternFill patternType="solid">
        <fgColor indexed="43"/>
        <bgColor indexed="64"/>
      </patternFill>
    </fill>
    <fill>
      <patternFill patternType="solid">
        <fgColor theme="5"/>
        <bgColor indexed="64"/>
      </patternFill>
    </fill>
    <fill>
      <patternFill patternType="solid">
        <fgColor rgb="FF92D050"/>
        <bgColor indexed="64"/>
      </patternFill>
    </fill>
    <fill>
      <patternFill patternType="solid">
        <fgColor theme="2"/>
        <bgColor indexed="64"/>
      </patternFill>
    </fill>
    <fill>
      <patternFill patternType="solid">
        <fgColor theme="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right/>
      <top style="thin">
        <color auto="1"/>
      </top>
      <bottom style="thin">
        <color auto="1"/>
      </bottom>
      <diagonal/>
    </border>
    <border>
      <left style="thin">
        <color auto="1"/>
      </left>
      <right/>
      <top style="thin">
        <color auto="1"/>
      </top>
      <bottom style="medium">
        <color auto="1"/>
      </bottom>
      <diagonal/>
    </border>
    <border>
      <left style="thin">
        <color indexed="8"/>
      </left>
      <right style="thin">
        <color auto="1"/>
      </right>
      <top style="thin">
        <color indexed="8"/>
      </top>
      <bottom style="thin">
        <color indexed="8"/>
      </bottom>
      <diagonal/>
    </border>
    <border>
      <left/>
      <right/>
      <top style="thin">
        <color auto="1"/>
      </top>
      <bottom style="medium">
        <color auto="1"/>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4">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0" fillId="14" borderId="8"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9" applyNumberFormat="0" applyFill="0" applyAlignment="0" applyProtection="0">
      <alignment vertical="center"/>
    </xf>
    <xf numFmtId="0" fontId="26" fillId="0" borderId="9" applyNumberFormat="0" applyFill="0" applyAlignment="0" applyProtection="0">
      <alignment vertical="center"/>
    </xf>
    <xf numFmtId="0" fontId="27" fillId="0" borderId="10" applyNumberFormat="0" applyFill="0" applyAlignment="0" applyProtection="0">
      <alignment vertical="center"/>
    </xf>
    <xf numFmtId="0" fontId="27" fillId="0" borderId="0" applyNumberFormat="0" applyFill="0" applyBorder="0" applyAlignment="0" applyProtection="0">
      <alignment vertical="center"/>
    </xf>
    <xf numFmtId="0" fontId="28" fillId="15" borderId="11" applyNumberFormat="0" applyAlignment="0" applyProtection="0">
      <alignment vertical="center"/>
    </xf>
    <xf numFmtId="0" fontId="29" fillId="16" borderId="12" applyNumberFormat="0" applyAlignment="0" applyProtection="0">
      <alignment vertical="center"/>
    </xf>
    <xf numFmtId="0" fontId="30" fillId="16" borderId="11" applyNumberFormat="0" applyAlignment="0" applyProtection="0">
      <alignment vertical="center"/>
    </xf>
    <xf numFmtId="0" fontId="31" fillId="17" borderId="13" applyNumberFormat="0" applyAlignment="0" applyProtection="0">
      <alignment vertical="center"/>
    </xf>
    <xf numFmtId="0" fontId="32" fillId="0" borderId="14" applyNumberFormat="0" applyFill="0" applyAlignment="0" applyProtection="0">
      <alignment vertical="center"/>
    </xf>
    <xf numFmtId="0" fontId="33" fillId="0" borderId="15" applyNumberFormat="0" applyFill="0" applyAlignment="0" applyProtection="0">
      <alignment vertical="center"/>
    </xf>
    <xf numFmtId="0" fontId="34"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7" fillId="21" borderId="0" applyNumberFormat="0" applyBorder="0" applyAlignment="0" applyProtection="0">
      <alignment vertical="center"/>
    </xf>
    <xf numFmtId="0" fontId="38" fillId="22" borderId="0" applyNumberFormat="0" applyBorder="0" applyAlignment="0" applyProtection="0">
      <alignment vertical="center"/>
    </xf>
    <xf numFmtId="0" fontId="38" fillId="23" borderId="0" applyNumberFormat="0" applyBorder="0" applyAlignment="0" applyProtection="0">
      <alignment vertical="center"/>
    </xf>
    <xf numFmtId="0" fontId="37" fillId="24" borderId="0" applyNumberFormat="0" applyBorder="0" applyAlignment="0" applyProtection="0">
      <alignment vertical="center"/>
    </xf>
    <xf numFmtId="0" fontId="37" fillId="10" borderId="0" applyNumberFormat="0" applyBorder="0" applyAlignment="0" applyProtection="0">
      <alignment vertical="center"/>
    </xf>
    <xf numFmtId="0" fontId="38" fillId="25" borderId="0" applyNumberFormat="0" applyBorder="0" applyAlignment="0" applyProtection="0">
      <alignment vertical="center"/>
    </xf>
    <xf numFmtId="0" fontId="38" fillId="26" borderId="0" applyNumberFormat="0" applyBorder="0" applyAlignment="0" applyProtection="0">
      <alignment vertical="center"/>
    </xf>
    <xf numFmtId="0" fontId="37" fillId="27" borderId="0" applyNumberFormat="0" applyBorder="0" applyAlignment="0" applyProtection="0">
      <alignment vertical="center"/>
    </xf>
    <xf numFmtId="0" fontId="37" fillId="28" borderId="0" applyNumberFormat="0" applyBorder="0" applyAlignment="0" applyProtection="0">
      <alignment vertical="center"/>
    </xf>
    <xf numFmtId="0" fontId="38" fillId="29" borderId="0" applyNumberFormat="0" applyBorder="0" applyAlignment="0" applyProtection="0">
      <alignment vertical="center"/>
    </xf>
    <xf numFmtId="0" fontId="38" fillId="30" borderId="0" applyNumberFormat="0" applyBorder="0" applyAlignment="0" applyProtection="0">
      <alignment vertical="center"/>
    </xf>
    <xf numFmtId="0" fontId="37" fillId="31" borderId="0" applyNumberFormat="0" applyBorder="0" applyAlignment="0" applyProtection="0">
      <alignment vertical="center"/>
    </xf>
    <xf numFmtId="0" fontId="37" fillId="32" borderId="0" applyNumberFormat="0" applyBorder="0" applyAlignment="0" applyProtection="0">
      <alignment vertical="center"/>
    </xf>
    <xf numFmtId="0" fontId="38" fillId="33" borderId="0" applyNumberFormat="0" applyBorder="0" applyAlignment="0" applyProtection="0">
      <alignment vertical="center"/>
    </xf>
    <xf numFmtId="0" fontId="38" fillId="34" borderId="0" applyNumberFormat="0" applyBorder="0" applyAlignment="0" applyProtection="0">
      <alignment vertical="center"/>
    </xf>
    <xf numFmtId="0" fontId="37" fillId="35" borderId="0" applyNumberFormat="0" applyBorder="0" applyAlignment="0" applyProtection="0">
      <alignment vertical="center"/>
    </xf>
    <xf numFmtId="0" fontId="37" fillId="36" borderId="0" applyNumberFormat="0" applyBorder="0" applyAlignment="0" applyProtection="0">
      <alignment vertical="center"/>
    </xf>
    <xf numFmtId="0" fontId="38" fillId="37" borderId="0" applyNumberFormat="0" applyBorder="0" applyAlignment="0" applyProtection="0">
      <alignment vertical="center"/>
    </xf>
    <xf numFmtId="0" fontId="38" fillId="38" borderId="0" applyNumberFormat="0" applyBorder="0" applyAlignment="0" applyProtection="0">
      <alignment vertical="center"/>
    </xf>
    <xf numFmtId="0" fontId="37" fillId="39" borderId="0" applyNumberFormat="0" applyBorder="0" applyAlignment="0" applyProtection="0">
      <alignment vertical="center"/>
    </xf>
    <xf numFmtId="0" fontId="37" fillId="7" borderId="0" applyNumberFormat="0" applyBorder="0" applyAlignment="0" applyProtection="0">
      <alignment vertical="center"/>
    </xf>
    <xf numFmtId="0" fontId="38" fillId="40" borderId="0" applyNumberFormat="0" applyBorder="0" applyAlignment="0" applyProtection="0">
      <alignment vertical="center"/>
    </xf>
    <xf numFmtId="0" fontId="38" fillId="41" borderId="0" applyNumberFormat="0" applyBorder="0" applyAlignment="0" applyProtection="0">
      <alignment vertical="center"/>
    </xf>
    <xf numFmtId="0" fontId="37" fillId="42" borderId="0" applyNumberFormat="0" applyBorder="0" applyAlignment="0" applyProtection="0">
      <alignment vertical="center"/>
    </xf>
    <xf numFmtId="0" fontId="1" fillId="0" borderId="0"/>
    <xf numFmtId="0" fontId="0" fillId="0" borderId="0"/>
    <xf numFmtId="0" fontId="1" fillId="0" borderId="0"/>
    <xf numFmtId="0" fontId="1" fillId="0" borderId="0"/>
    <xf numFmtId="0" fontId="2" fillId="0" borderId="0"/>
  </cellStyleXfs>
  <cellXfs count="64">
    <xf numFmtId="0" fontId="0" fillId="0" borderId="0" xfId="0"/>
    <xf numFmtId="0" fontId="1" fillId="0" borderId="0" xfId="0" applyFont="1" applyFill="1" applyBorder="1" applyAlignment="1"/>
    <xf numFmtId="0" fontId="2" fillId="0" borderId="0" xfId="0" applyNumberFormat="1" applyFont="1" applyFill="1" applyBorder="1" applyAlignment="1" applyProtection="1"/>
    <xf numFmtId="0" fontId="3" fillId="0" borderId="1" xfId="0" applyFont="1" applyFill="1" applyBorder="1" applyAlignment="1"/>
    <xf numFmtId="0" fontId="3" fillId="0" borderId="0" xfId="0" applyFont="1" applyFill="1" applyBorder="1" applyAlignment="1"/>
    <xf numFmtId="0" fontId="3" fillId="2" borderId="2" xfId="0" applyFont="1" applyFill="1" applyBorder="1" applyAlignment="1">
      <alignment horizontal="center"/>
    </xf>
    <xf numFmtId="178" fontId="1" fillId="0" borderId="0" xfId="0" applyNumberFormat="1" applyFont="1" applyFill="1" applyBorder="1" applyAlignment="1"/>
    <xf numFmtId="39" fontId="1" fillId="0" borderId="3" xfId="0" applyNumberFormat="1" applyFont="1" applyFill="1" applyBorder="1" applyAlignment="1"/>
    <xf numFmtId="39" fontId="1" fillId="0" borderId="0" xfId="0" applyNumberFormat="1" applyFont="1" applyFill="1" applyBorder="1" applyAlignment="1"/>
    <xf numFmtId="0" fontId="3" fillId="2" borderId="4" xfId="0" applyFont="1" applyFill="1" applyBorder="1" applyAlignment="1">
      <alignment horizontal="center"/>
    </xf>
    <xf numFmtId="0" fontId="4" fillId="0" borderId="0" xfId="51" applyFont="1" applyFill="1"/>
    <xf numFmtId="0" fontId="4" fillId="0" borderId="0" xfId="0" applyFont="1" applyFill="1" applyBorder="1" applyAlignment="1">
      <alignment horizontal="left"/>
    </xf>
    <xf numFmtId="39" fontId="1" fillId="0" borderId="5" xfId="0" applyNumberFormat="1" applyFont="1" applyFill="1" applyBorder="1" applyAlignment="1"/>
    <xf numFmtId="0" fontId="3" fillId="0" borderId="5" xfId="0" applyFont="1" applyFill="1" applyBorder="1" applyAlignment="1"/>
    <xf numFmtId="39" fontId="3" fillId="0" borderId="5" xfId="0" applyNumberFormat="1" applyFont="1" applyFill="1" applyBorder="1" applyAlignment="1"/>
    <xf numFmtId="39" fontId="3" fillId="0" borderId="6" xfId="0" applyNumberFormat="1" applyFont="1" applyFill="1" applyBorder="1" applyAlignment="1"/>
    <xf numFmtId="0" fontId="0" fillId="0" borderId="0" xfId="0" applyFont="1" applyFill="1" applyAlignment="1"/>
    <xf numFmtId="0" fontId="5" fillId="0" borderId="0" xfId="0" applyFont="1" applyFill="1" applyAlignment="1"/>
    <xf numFmtId="0" fontId="6" fillId="0" borderId="0" xfId="0" applyFont="1"/>
    <xf numFmtId="0" fontId="7" fillId="0" borderId="0" xfId="0" applyFont="1"/>
    <xf numFmtId="0" fontId="2" fillId="0" borderId="0" xfId="0" applyNumberFormat="1" applyFont="1" applyFill="1" applyBorder="1" applyAlignment="1" applyProtection="1">
      <alignment vertical="center"/>
    </xf>
    <xf numFmtId="0" fontId="8" fillId="0" borderId="0" xfId="0" applyFont="1"/>
    <xf numFmtId="0" fontId="9" fillId="0" borderId="0" xfId="0" applyFont="1"/>
    <xf numFmtId="0" fontId="3" fillId="3" borderId="0" xfId="0" applyFont="1" applyFill="1"/>
    <xf numFmtId="0" fontId="8" fillId="0" borderId="0" xfId="0" applyFont="1" applyAlignment="1">
      <alignment vertical="center"/>
    </xf>
    <xf numFmtId="0" fontId="3" fillId="4" borderId="0" xfId="0" applyFont="1" applyFill="1"/>
    <xf numFmtId="0" fontId="3" fillId="5" borderId="0" xfId="0" applyFont="1" applyFill="1"/>
    <xf numFmtId="0" fontId="3" fillId="0" borderId="0" xfId="0" applyFont="1" applyAlignment="1">
      <alignment horizontal="right"/>
    </xf>
    <xf numFmtId="0" fontId="0" fillId="0" borderId="0" xfId="0" applyFill="1" applyAlignment="1">
      <alignment vertical="center"/>
    </xf>
    <xf numFmtId="0" fontId="0" fillId="6" borderId="0" xfId="0" applyFill="1"/>
    <xf numFmtId="0" fontId="10" fillId="0" borderId="0" xfId="0" applyFont="1"/>
    <xf numFmtId="0" fontId="0" fillId="7" borderId="0" xfId="0" applyFill="1"/>
    <xf numFmtId="0" fontId="0" fillId="7" borderId="0" xfId="0" applyNumberFormat="1" applyFill="1"/>
    <xf numFmtId="0" fontId="0" fillId="0" borderId="0" xfId="0" applyNumberFormat="1"/>
    <xf numFmtId="0" fontId="0" fillId="0" borderId="0" xfId="0" applyNumberFormat="1" applyFill="1" applyAlignment="1">
      <alignment vertical="center"/>
    </xf>
    <xf numFmtId="0" fontId="11" fillId="0" borderId="0" xfId="0" applyFont="1" applyFill="1" applyAlignment="1">
      <alignment vertical="center"/>
    </xf>
    <xf numFmtId="0" fontId="11" fillId="0" borderId="0" xfId="0" applyFont="1"/>
    <xf numFmtId="0" fontId="0" fillId="8" borderId="0" xfId="0" applyFill="1" applyAlignment="1">
      <alignment vertical="center"/>
    </xf>
    <xf numFmtId="0" fontId="0" fillId="0" borderId="7" xfId="0" applyFont="1" applyFill="1" applyBorder="1" applyAlignment="1"/>
    <xf numFmtId="0" fontId="0" fillId="0" borderId="7" xfId="0" applyBorder="1"/>
    <xf numFmtId="0" fontId="0" fillId="0" borderId="7" xfId="0" applyFill="1" applyBorder="1" applyAlignment="1">
      <alignment vertical="center"/>
    </xf>
    <xf numFmtId="0" fontId="0" fillId="0" borderId="0" xfId="0" applyAlignment="1">
      <alignment horizontal="center"/>
    </xf>
    <xf numFmtId="0" fontId="12" fillId="0" borderId="0" xfId="0" applyFont="1" applyFill="1" applyBorder="1" applyAlignment="1"/>
    <xf numFmtId="0" fontId="13" fillId="0" borderId="0" xfId="0" applyFont="1" applyFill="1" applyBorder="1" applyAlignment="1"/>
    <xf numFmtId="0" fontId="0" fillId="0" borderId="0" xfId="0" applyFont="1"/>
    <xf numFmtId="0" fontId="14" fillId="0" borderId="0" xfId="0" applyFont="1" applyFill="1" applyBorder="1" applyAlignment="1"/>
    <xf numFmtId="0" fontId="15" fillId="0" borderId="0" xfId="0" applyFont="1" applyAlignment="1">
      <alignment horizontal="center" indent="1"/>
    </xf>
    <xf numFmtId="0" fontId="1" fillId="0" borderId="0" xfId="0" applyFont="1"/>
    <xf numFmtId="0" fontId="8" fillId="4" borderId="0" xfId="0" applyFont="1" applyFill="1"/>
    <xf numFmtId="0" fontId="16" fillId="0" borderId="0" xfId="0" applyFont="1"/>
    <xf numFmtId="0" fontId="17" fillId="0" borderId="0" xfId="0" applyFont="1"/>
    <xf numFmtId="0" fontId="1" fillId="9" borderId="0" xfId="0" applyFont="1" applyFill="1" applyBorder="1"/>
    <xf numFmtId="11" fontId="0" fillId="0" borderId="0" xfId="0" applyNumberFormat="1" applyFill="1" applyAlignment="1">
      <alignment vertical="center"/>
    </xf>
    <xf numFmtId="0" fontId="0" fillId="10" borderId="0" xfId="0" applyFont="1" applyFill="1" applyAlignment="1"/>
    <xf numFmtId="0" fontId="1" fillId="0" borderId="0" xfId="0" applyFont="1" applyFill="1" applyBorder="1"/>
    <xf numFmtId="0" fontId="1" fillId="11" borderId="0" xfId="0" applyFont="1" applyFill="1" applyBorder="1"/>
    <xf numFmtId="0" fontId="0" fillId="12" borderId="0" xfId="0" applyFill="1"/>
    <xf numFmtId="0" fontId="0" fillId="13" borderId="0" xfId="0" applyFill="1"/>
    <xf numFmtId="0" fontId="2" fillId="13" borderId="0" xfId="0" applyNumberFormat="1" applyFont="1" applyFill="1" applyBorder="1" applyAlignment="1" applyProtection="1">
      <alignment vertical="center"/>
    </xf>
    <xf numFmtId="0" fontId="18" fillId="0" borderId="0" xfId="0" applyNumberFormat="1" applyFont="1" applyFill="1" applyBorder="1" applyAlignment="1" applyProtection="1">
      <alignment vertical="center"/>
    </xf>
    <xf numFmtId="0" fontId="0" fillId="0" borderId="0" xfId="0" applyFont="1" applyFill="1" applyAlignment="1">
      <alignment wrapText="1"/>
    </xf>
    <xf numFmtId="0" fontId="0" fillId="8" borderId="0" xfId="0" applyFill="1"/>
    <xf numFmtId="0" fontId="0" fillId="8" borderId="0" xfId="0" applyFont="1" applyFill="1" applyAlignment="1"/>
    <xf numFmtId="0" fontId="19" fillId="0" borderId="0" xfId="0" applyFont="1" applyFill="1" applyAlignment="1"/>
    <xf numFmtId="0" fontId="2" fillId="0" borderId="0" xfId="0" applyNumberFormat="1" applyFont="1" applyFill="1" applyBorder="1" applyAlignment="1" applyProtection="1" quotePrefix="1">
      <alignment vertical="center"/>
    </xf>
  </cellXfs>
  <cellStyles count="54">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10" xfId="49"/>
    <cellStyle name="Normal 11 2 2" xfId="50"/>
    <cellStyle name="Normal 3" xfId="51"/>
    <cellStyle name="Normal 4" xfId="52"/>
    <cellStyle name="Normale_Scen_UC_IND-StrucConst" xfId="53"/>
  </cellStyles>
  <tableStyles count="0" defaultTableStyle="TableStyleMedium9" defaultPivotStyle="PivotStyleLight16"/>
  <colors>
    <mruColors>
      <color rgb="0000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7" Type="http://schemas.openxmlformats.org/officeDocument/2006/relationships/styles" Target="styles.xml"/><Relationship Id="rId26" Type="http://schemas.openxmlformats.org/officeDocument/2006/relationships/sharedStrings" Target="sharedStrings.xml"/><Relationship Id="rId25" Type="http://schemas.openxmlformats.org/officeDocument/2006/relationships/theme" Target="theme/theme1.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21</xdr:col>
      <xdr:colOff>208915</xdr:colOff>
      <xdr:row>8</xdr:row>
      <xdr:rowOff>38735</xdr:rowOff>
    </xdr:from>
    <xdr:to>
      <xdr:col>40</xdr:col>
      <xdr:colOff>523875</xdr:colOff>
      <xdr:row>41</xdr:row>
      <xdr:rowOff>91440</xdr:rowOff>
    </xdr:to>
    <xdr:pic>
      <xdr:nvPicPr>
        <xdr:cNvPr id="2" name="Picture 1"/>
        <xdr:cNvPicPr>
          <a:picLocks noChangeAspect="1"/>
        </xdr:cNvPicPr>
      </xdr:nvPicPr>
      <xdr:blipFill>
        <a:blip r:embed="rId1"/>
        <a:stretch>
          <a:fillRect/>
        </a:stretch>
      </xdr:blipFill>
      <xdr:spPr>
        <a:xfrm>
          <a:off x="22452965" y="1511935"/>
          <a:ext cx="11897360" cy="6129655"/>
        </a:xfrm>
        <a:prstGeom prst="rect">
          <a:avLst/>
        </a:prstGeom>
      </xdr:spPr>
    </xdr:pic>
    <xdr:clientData/>
  </xdr:twoCellAnchor>
  <xdr:twoCellAnchor editAs="oneCell">
    <xdr:from>
      <xdr:col>19</xdr:col>
      <xdr:colOff>0</xdr:colOff>
      <xdr:row>43</xdr:row>
      <xdr:rowOff>0</xdr:rowOff>
    </xdr:from>
    <xdr:to>
      <xdr:col>38</xdr:col>
      <xdr:colOff>427990</xdr:colOff>
      <xdr:row>66</xdr:row>
      <xdr:rowOff>9525</xdr:rowOff>
    </xdr:to>
    <xdr:pic>
      <xdr:nvPicPr>
        <xdr:cNvPr id="3" name="Picture 2"/>
        <xdr:cNvPicPr>
          <a:picLocks noChangeAspect="1"/>
        </xdr:cNvPicPr>
      </xdr:nvPicPr>
      <xdr:blipFill>
        <a:blip r:embed="rId2"/>
        <a:stretch>
          <a:fillRect/>
        </a:stretch>
      </xdr:blipFill>
      <xdr:spPr>
        <a:xfrm>
          <a:off x="21024850" y="7918450"/>
          <a:ext cx="12010390" cy="42449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2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1"/>
  <sheetViews>
    <sheetView zoomScale="85" zoomScaleNormal="85" topLeftCell="C13" workbookViewId="0">
      <selection activeCell="R26" sqref="R26"/>
    </sheetView>
  </sheetViews>
  <sheetFormatPr defaultColWidth="8.72727272727273" defaultRowHeight="14.5"/>
  <cols>
    <col min="1" max="1" width="57.4545454545455" style="16" customWidth="1"/>
    <col min="2" max="10" width="8.72727272727273" style="16"/>
    <col min="11" max="11" width="11.5454545454545" style="16" customWidth="1"/>
    <col min="12" max="12" width="12.8181818181818" style="16"/>
    <col min="14" max="14" width="12.8181818181818"/>
  </cols>
  <sheetData>
    <row r="1" ht="187" customHeight="1" spans="1:1">
      <c r="A1" s="60" t="s">
        <v>0</v>
      </c>
    </row>
    <row r="4" spans="2:2">
      <c r="B4" s="17" t="s">
        <v>1</v>
      </c>
    </row>
    <row r="5" spans="2:2">
      <c r="B5" s="16" t="s">
        <v>2</v>
      </c>
    </row>
    <row r="9" spans="10:10">
      <c r="J9" s="16" t="s">
        <v>3</v>
      </c>
    </row>
    <row r="10" spans="2:15">
      <c r="B10" s="16" t="s">
        <v>4</v>
      </c>
      <c r="C10" s="16" t="s">
        <v>5</v>
      </c>
      <c r="D10" s="16" t="s">
        <v>6</v>
      </c>
      <c r="E10" s="16" t="s">
        <v>7</v>
      </c>
      <c r="F10" s="16" t="s">
        <v>8</v>
      </c>
      <c r="G10" s="16" t="s">
        <v>9</v>
      </c>
      <c r="H10" s="16" t="s">
        <v>10</v>
      </c>
      <c r="I10" s="16" t="s">
        <v>11</v>
      </c>
      <c r="J10" s="16" t="s">
        <v>12</v>
      </c>
      <c r="K10" s="16" t="s">
        <v>13</v>
      </c>
      <c r="L10" s="16" t="s">
        <v>14</v>
      </c>
      <c r="O10" s="51"/>
    </row>
    <row r="11" spans="2:14">
      <c r="B11" s="16" t="s">
        <v>15</v>
      </c>
      <c r="G11" s="61" t="s">
        <v>16</v>
      </c>
      <c r="H11" s="62"/>
      <c r="I11" s="62">
        <v>2020</v>
      </c>
      <c r="J11" s="62" t="s">
        <v>17</v>
      </c>
      <c r="K11" s="62">
        <v>1</v>
      </c>
      <c r="L11" s="62"/>
      <c r="M11" s="61"/>
      <c r="N11" s="37">
        <v>53.68446015</v>
      </c>
    </row>
    <row r="12" spans="7:14">
      <c r="G12" t="s">
        <v>16</v>
      </c>
      <c r="I12" s="16">
        <v>2021</v>
      </c>
      <c r="J12" s="16" t="s">
        <v>17</v>
      </c>
      <c r="K12" s="16">
        <v>1</v>
      </c>
      <c r="L12" s="16">
        <f t="shared" ref="L12:L25" si="0">N12*1000</f>
        <v>51677.81389</v>
      </c>
      <c r="N12" s="20">
        <v>51.67781389</v>
      </c>
    </row>
    <row r="13" spans="7:14">
      <c r="G13" t="s">
        <v>16</v>
      </c>
      <c r="I13" s="16">
        <v>2022</v>
      </c>
      <c r="J13" s="16" t="s">
        <v>17</v>
      </c>
      <c r="K13" s="16">
        <v>1</v>
      </c>
      <c r="L13" s="16">
        <f t="shared" si="0"/>
        <v>55395.0355</v>
      </c>
      <c r="N13" s="20">
        <v>55.3950355</v>
      </c>
    </row>
    <row r="14" spans="7:14">
      <c r="G14" t="s">
        <v>16</v>
      </c>
      <c r="I14" s="16">
        <v>2023</v>
      </c>
      <c r="J14" s="16" t="s">
        <v>17</v>
      </c>
      <c r="K14" s="16">
        <v>1</v>
      </c>
      <c r="L14" s="16">
        <f t="shared" si="0"/>
        <v>53106.14489</v>
      </c>
      <c r="N14" s="20">
        <v>53.10614489</v>
      </c>
    </row>
    <row r="15" spans="7:14">
      <c r="G15" t="s">
        <v>16</v>
      </c>
      <c r="I15" s="16">
        <v>2024</v>
      </c>
      <c r="J15" s="16" t="s">
        <v>17</v>
      </c>
      <c r="K15" s="16">
        <v>1</v>
      </c>
      <c r="L15" s="16">
        <f t="shared" si="0"/>
        <v>45365.01788</v>
      </c>
      <c r="N15" s="20">
        <v>45.36501788</v>
      </c>
    </row>
    <row r="16" spans="7:14">
      <c r="G16" t="s">
        <v>16</v>
      </c>
      <c r="I16" s="16">
        <v>2025</v>
      </c>
      <c r="J16" s="16" t="s">
        <v>17</v>
      </c>
      <c r="K16" s="16">
        <v>1</v>
      </c>
      <c r="L16" s="16">
        <f t="shared" si="0"/>
        <v>34977.20559</v>
      </c>
      <c r="N16" s="20">
        <v>34.97720559</v>
      </c>
    </row>
    <row r="17" spans="7:14">
      <c r="G17" t="s">
        <v>16</v>
      </c>
      <c r="I17" s="16">
        <v>2026</v>
      </c>
      <c r="J17" s="16" t="s">
        <v>17</v>
      </c>
      <c r="K17" s="16">
        <v>1</v>
      </c>
      <c r="L17" s="16">
        <f t="shared" si="0"/>
        <v>35194.17164</v>
      </c>
      <c r="N17" s="20">
        <v>35.19417164</v>
      </c>
    </row>
    <row r="18" spans="7:14">
      <c r="G18" t="s">
        <v>16</v>
      </c>
      <c r="I18" s="16">
        <v>2027</v>
      </c>
      <c r="J18" s="16" t="s">
        <v>17</v>
      </c>
      <c r="K18" s="16">
        <v>1</v>
      </c>
      <c r="L18" s="16">
        <f t="shared" si="0"/>
        <v>35830.90737</v>
      </c>
      <c r="N18" s="20">
        <v>35.83090737</v>
      </c>
    </row>
    <row r="19" spans="7:14">
      <c r="G19" t="s">
        <v>16</v>
      </c>
      <c r="I19" s="16">
        <v>2028</v>
      </c>
      <c r="J19" s="16" t="s">
        <v>17</v>
      </c>
      <c r="K19" s="16">
        <v>1</v>
      </c>
      <c r="L19" s="16">
        <f t="shared" si="0"/>
        <v>36186.61766</v>
      </c>
      <c r="N19" s="20">
        <v>36.18661766</v>
      </c>
    </row>
    <row r="20" spans="7:14">
      <c r="G20" t="s">
        <v>16</v>
      </c>
      <c r="I20" s="16">
        <v>2029</v>
      </c>
      <c r="J20" s="16" t="s">
        <v>17</v>
      </c>
      <c r="K20" s="16">
        <v>1</v>
      </c>
      <c r="L20" s="16">
        <f t="shared" si="0"/>
        <v>33308.48543</v>
      </c>
      <c r="N20" s="20">
        <v>33.30848543</v>
      </c>
    </row>
    <row r="21" spans="7:14">
      <c r="G21" t="s">
        <v>16</v>
      </c>
      <c r="I21" s="16">
        <v>2030</v>
      </c>
      <c r="J21" s="16" t="s">
        <v>17</v>
      </c>
      <c r="K21" s="16">
        <v>1</v>
      </c>
      <c r="L21" s="16">
        <f t="shared" si="0"/>
        <v>27550.49185</v>
      </c>
      <c r="N21" s="20">
        <v>27.55049185</v>
      </c>
    </row>
    <row r="22" spans="1:14">
      <c r="A22" s="16" t="s">
        <v>18</v>
      </c>
      <c r="G22" t="s">
        <v>16</v>
      </c>
      <c r="I22" s="16">
        <v>2031</v>
      </c>
      <c r="J22" s="16" t="s">
        <v>17</v>
      </c>
      <c r="K22" s="16">
        <v>1</v>
      </c>
      <c r="L22" s="16">
        <f t="shared" si="0"/>
        <v>17025.95966</v>
      </c>
      <c r="N22" s="20">
        <v>17.02595966</v>
      </c>
    </row>
    <row r="23" spans="7:14">
      <c r="G23" t="s">
        <v>16</v>
      </c>
      <c r="I23" s="16">
        <v>2032</v>
      </c>
      <c r="J23" s="16" t="s">
        <v>17</v>
      </c>
      <c r="K23" s="16">
        <v>1</v>
      </c>
      <c r="L23" s="16">
        <f t="shared" si="0"/>
        <v>7512.528453</v>
      </c>
      <c r="N23" s="20">
        <v>7.512528453</v>
      </c>
    </row>
    <row r="24" spans="7:14">
      <c r="G24" t="s">
        <v>16</v>
      </c>
      <c r="I24" s="16">
        <v>2033</v>
      </c>
      <c r="J24" s="16" t="s">
        <v>17</v>
      </c>
      <c r="K24" s="16">
        <v>1</v>
      </c>
      <c r="L24" s="16">
        <f t="shared" si="0"/>
        <v>5960.649678</v>
      </c>
      <c r="N24" s="20">
        <v>5.960649678</v>
      </c>
    </row>
    <row r="25" spans="7:14">
      <c r="G25" t="s">
        <v>16</v>
      </c>
      <c r="I25" s="16">
        <v>2034</v>
      </c>
      <c r="J25" s="16" t="s">
        <v>17</v>
      </c>
      <c r="K25" s="16">
        <v>1</v>
      </c>
      <c r="L25" s="16">
        <f t="shared" si="0"/>
        <v>791.187009</v>
      </c>
      <c r="N25" s="20">
        <v>0.791187009</v>
      </c>
    </row>
    <row r="26" spans="7:15">
      <c r="G26" t="s">
        <v>16</v>
      </c>
      <c r="I26" s="16">
        <v>2035</v>
      </c>
      <c r="J26" s="16" t="s">
        <v>17</v>
      </c>
      <c r="K26" s="16">
        <v>1</v>
      </c>
      <c r="L26" s="63">
        <f>N26</f>
        <v>0</v>
      </c>
      <c r="N26" s="20">
        <v>0</v>
      </c>
      <c r="O26">
        <v>-6.180210064</v>
      </c>
    </row>
    <row r="27" spans="7:15">
      <c r="G27" t="s">
        <v>16</v>
      </c>
      <c r="I27" s="16">
        <v>2036</v>
      </c>
      <c r="J27" s="16" t="s">
        <v>17</v>
      </c>
      <c r="K27" s="16">
        <v>1</v>
      </c>
      <c r="L27" s="63">
        <f t="shared" ref="L27:L41" si="1">L26</f>
        <v>0</v>
      </c>
      <c r="N27" s="20">
        <v>0</v>
      </c>
      <c r="O27">
        <v>-8.377055855</v>
      </c>
    </row>
    <row r="28" spans="7:15">
      <c r="G28" t="s">
        <v>16</v>
      </c>
      <c r="I28" s="16">
        <v>2037</v>
      </c>
      <c r="J28" s="16" t="s">
        <v>17</v>
      </c>
      <c r="K28" s="16">
        <v>1</v>
      </c>
      <c r="L28" s="63">
        <f t="shared" si="1"/>
        <v>0</v>
      </c>
      <c r="N28" s="20">
        <v>0</v>
      </c>
      <c r="O28">
        <v>-10.61957522</v>
      </c>
    </row>
    <row r="29" spans="7:15">
      <c r="G29" t="s">
        <v>16</v>
      </c>
      <c r="I29" s="16">
        <v>2038</v>
      </c>
      <c r="J29" s="16" t="s">
        <v>17</v>
      </c>
      <c r="K29" s="16">
        <v>1</v>
      </c>
      <c r="L29" s="63">
        <f t="shared" si="1"/>
        <v>0</v>
      </c>
      <c r="N29" s="20">
        <v>0</v>
      </c>
      <c r="O29">
        <v>-12.81215095</v>
      </c>
    </row>
    <row r="30" spans="7:15">
      <c r="G30" t="s">
        <v>16</v>
      </c>
      <c r="I30" s="16">
        <v>2039</v>
      </c>
      <c r="J30" s="16" t="s">
        <v>17</v>
      </c>
      <c r="K30" s="16">
        <v>1</v>
      </c>
      <c r="L30" s="63">
        <f t="shared" si="1"/>
        <v>0</v>
      </c>
      <c r="N30" s="20">
        <v>0</v>
      </c>
      <c r="O30">
        <v>-14.87106076</v>
      </c>
    </row>
    <row r="31" spans="7:15">
      <c r="G31" t="s">
        <v>16</v>
      </c>
      <c r="I31" s="16">
        <v>2040</v>
      </c>
      <c r="J31" s="16" t="s">
        <v>17</v>
      </c>
      <c r="K31" s="16">
        <v>1</v>
      </c>
      <c r="L31" s="63">
        <f t="shared" si="1"/>
        <v>0</v>
      </c>
      <c r="N31" s="20">
        <v>0</v>
      </c>
      <c r="O31">
        <v>-16.4795872</v>
      </c>
    </row>
    <row r="32" spans="7:15">
      <c r="G32" t="s">
        <v>16</v>
      </c>
      <c r="I32" s="16">
        <v>2041</v>
      </c>
      <c r="J32" s="16" t="s">
        <v>17</v>
      </c>
      <c r="K32" s="16">
        <v>1</v>
      </c>
      <c r="L32" s="63">
        <f t="shared" si="1"/>
        <v>0</v>
      </c>
      <c r="N32" s="20">
        <v>0</v>
      </c>
      <c r="O32">
        <v>-18.44727958</v>
      </c>
    </row>
    <row r="33" spans="7:15">
      <c r="G33" t="s">
        <v>16</v>
      </c>
      <c r="I33" s="16">
        <v>2042</v>
      </c>
      <c r="J33" s="16" t="s">
        <v>17</v>
      </c>
      <c r="K33" s="16">
        <v>1</v>
      </c>
      <c r="L33" s="63">
        <f t="shared" si="1"/>
        <v>0</v>
      </c>
      <c r="N33" s="20">
        <v>0</v>
      </c>
      <c r="O33">
        <v>-20.20071619</v>
      </c>
    </row>
    <row r="34" spans="7:15">
      <c r="G34" t="s">
        <v>16</v>
      </c>
      <c r="I34" s="16">
        <v>2043</v>
      </c>
      <c r="J34" s="16" t="s">
        <v>17</v>
      </c>
      <c r="K34" s="16">
        <v>1</v>
      </c>
      <c r="L34" s="63">
        <f t="shared" si="1"/>
        <v>0</v>
      </c>
      <c r="N34" s="20">
        <v>0</v>
      </c>
      <c r="O34">
        <v>-22.15722077</v>
      </c>
    </row>
    <row r="35" spans="7:15">
      <c r="G35" t="s">
        <v>16</v>
      </c>
      <c r="I35" s="16">
        <v>2044</v>
      </c>
      <c r="J35" s="16" t="s">
        <v>17</v>
      </c>
      <c r="K35" s="16">
        <v>1</v>
      </c>
      <c r="L35" s="63">
        <f t="shared" si="1"/>
        <v>0</v>
      </c>
      <c r="N35" s="20">
        <v>0</v>
      </c>
      <c r="O35">
        <v>-24.34974926</v>
      </c>
    </row>
    <row r="36" spans="7:15">
      <c r="G36" t="s">
        <v>16</v>
      </c>
      <c r="I36" s="16">
        <v>2045</v>
      </c>
      <c r="J36" s="16" t="s">
        <v>17</v>
      </c>
      <c r="K36" s="16">
        <v>1</v>
      </c>
      <c r="L36" s="63">
        <f t="shared" si="1"/>
        <v>0</v>
      </c>
      <c r="N36" s="20">
        <v>0</v>
      </c>
      <c r="O36">
        <v>-26.46567382</v>
      </c>
    </row>
    <row r="37" spans="7:15">
      <c r="G37" t="s">
        <v>16</v>
      </c>
      <c r="I37" s="16">
        <v>2046</v>
      </c>
      <c r="J37" s="16" t="s">
        <v>17</v>
      </c>
      <c r="K37" s="16">
        <v>1</v>
      </c>
      <c r="L37" s="63">
        <f t="shared" si="1"/>
        <v>0</v>
      </c>
      <c r="N37" s="20">
        <v>0</v>
      </c>
      <c r="O37">
        <v>-28.28177019</v>
      </c>
    </row>
    <row r="38" spans="7:15">
      <c r="G38" t="s">
        <v>16</v>
      </c>
      <c r="I38" s="16">
        <v>2047</v>
      </c>
      <c r="J38" s="16" t="s">
        <v>17</v>
      </c>
      <c r="K38" s="16">
        <v>1</v>
      </c>
      <c r="L38" s="63">
        <f t="shared" si="1"/>
        <v>0</v>
      </c>
      <c r="N38" s="20">
        <v>0</v>
      </c>
      <c r="O38">
        <v>-30.10375906</v>
      </c>
    </row>
    <row r="39" spans="7:15">
      <c r="G39" t="s">
        <v>16</v>
      </c>
      <c r="I39" s="16">
        <v>2048</v>
      </c>
      <c r="J39" s="16" t="s">
        <v>17</v>
      </c>
      <c r="K39" s="16">
        <v>1</v>
      </c>
      <c r="L39" s="63">
        <f t="shared" si="1"/>
        <v>0</v>
      </c>
      <c r="N39" s="20">
        <v>0</v>
      </c>
      <c r="O39">
        <v>-31.88349658</v>
      </c>
    </row>
    <row r="40" spans="7:15">
      <c r="G40" t="s">
        <v>16</v>
      </c>
      <c r="I40" s="16">
        <v>2049</v>
      </c>
      <c r="J40" s="16" t="s">
        <v>17</v>
      </c>
      <c r="K40" s="16">
        <v>1</v>
      </c>
      <c r="L40" s="63">
        <f t="shared" si="1"/>
        <v>0</v>
      </c>
      <c r="N40" s="20">
        <v>0</v>
      </c>
      <c r="O40">
        <v>-33.64222028</v>
      </c>
    </row>
    <row r="41" spans="7:15">
      <c r="G41" t="s">
        <v>16</v>
      </c>
      <c r="I41" s="16">
        <v>2050</v>
      </c>
      <c r="J41" s="16" t="s">
        <v>17</v>
      </c>
      <c r="K41" s="16">
        <v>1</v>
      </c>
      <c r="L41" s="63">
        <f t="shared" si="1"/>
        <v>0</v>
      </c>
      <c r="N41" s="20">
        <v>0</v>
      </c>
      <c r="O41">
        <v>-35.44024209</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79985961485641"/>
  </sheetPr>
  <dimension ref="A1:P41"/>
  <sheetViews>
    <sheetView zoomScale="67" zoomScaleNormal="67" topLeftCell="A15" workbookViewId="0">
      <selection activeCell="K5" sqref="K5"/>
    </sheetView>
  </sheetViews>
  <sheetFormatPr defaultColWidth="8.72727272727273" defaultRowHeight="14.5"/>
  <cols>
    <col min="1" max="1" width="9" style="16"/>
    <col min="2" max="10" width="8.72727272727273" style="16"/>
    <col min="11" max="11" width="11.5454545454545" style="16" customWidth="1"/>
    <col min="12" max="12" width="14" style="16"/>
    <col min="14" max="14" width="12.8181818181818"/>
    <col min="16" max="16" width="14"/>
  </cols>
  <sheetData>
    <row r="1" spans="1:1">
      <c r="A1" s="16" t="s">
        <v>44</v>
      </c>
    </row>
    <row r="4" spans="2:2">
      <c r="B4" s="17" t="s">
        <v>1</v>
      </c>
    </row>
    <row r="5" spans="2:2">
      <c r="B5" s="16" t="s">
        <v>2</v>
      </c>
    </row>
    <row r="9" spans="10:10">
      <c r="J9" s="16" t="s">
        <v>3</v>
      </c>
    </row>
    <row r="10" spans="2:15">
      <c r="B10" s="16" t="s">
        <v>4</v>
      </c>
      <c r="C10" s="16" t="s">
        <v>5</v>
      </c>
      <c r="D10" s="16" t="s">
        <v>6</v>
      </c>
      <c r="E10" s="16" t="s">
        <v>7</v>
      </c>
      <c r="F10" s="16" t="s">
        <v>8</v>
      </c>
      <c r="G10" s="16" t="s">
        <v>9</v>
      </c>
      <c r="H10" s="16" t="s">
        <v>10</v>
      </c>
      <c r="I10" s="16" t="s">
        <v>11</v>
      </c>
      <c r="J10" s="16" t="s">
        <v>12</v>
      </c>
      <c r="K10" s="16" t="s">
        <v>45</v>
      </c>
      <c r="L10" s="16" t="s">
        <v>14</v>
      </c>
      <c r="O10" s="51"/>
    </row>
    <row r="11" spans="2:16">
      <c r="B11" s="16" t="s">
        <v>48</v>
      </c>
      <c r="D11" s="1" t="s">
        <v>49</v>
      </c>
      <c r="H11" s="19"/>
      <c r="I11" s="16">
        <v>2020</v>
      </c>
      <c r="J11" s="16" t="s">
        <v>17</v>
      </c>
      <c r="K11" s="16">
        <v>1</v>
      </c>
      <c r="L11" s="16">
        <f>-HYDROGENCO2!O11*1000</f>
        <v>0</v>
      </c>
      <c r="N11" s="16"/>
      <c r="P11" s="28"/>
    </row>
    <row r="12" spans="4:16">
      <c r="D12" s="1" t="str">
        <f t="shared" ref="D12:D41" si="0">D11</f>
        <v>SINKCCU_Fake_H2</v>
      </c>
      <c r="H12" s="19"/>
      <c r="I12" s="16">
        <v>2021</v>
      </c>
      <c r="J12" s="16" t="s">
        <v>17</v>
      </c>
      <c r="K12" s="16">
        <v>1</v>
      </c>
      <c r="L12" s="16">
        <f>-HYDROGENCO2!O12*1000</f>
        <v>0</v>
      </c>
      <c r="N12" s="16"/>
      <c r="P12" s="28"/>
    </row>
    <row r="13" spans="4:16">
      <c r="D13" s="1" t="str">
        <f t="shared" si="0"/>
        <v>SINKCCU_Fake_H2</v>
      </c>
      <c r="H13" s="19"/>
      <c r="I13" s="16">
        <v>2022</v>
      </c>
      <c r="J13" s="16" t="s">
        <v>17</v>
      </c>
      <c r="K13" s="16">
        <v>1</v>
      </c>
      <c r="L13" s="16">
        <f>-HYDROGENCO2!O13*1000</f>
        <v>0</v>
      </c>
      <c r="N13" s="16"/>
      <c r="P13" s="28"/>
    </row>
    <row r="14" spans="4:16">
      <c r="D14" s="1" t="str">
        <f t="shared" si="0"/>
        <v>SINKCCU_Fake_H2</v>
      </c>
      <c r="H14" s="19"/>
      <c r="I14" s="16">
        <v>2023</v>
      </c>
      <c r="J14" s="16" t="s">
        <v>17</v>
      </c>
      <c r="K14" s="16">
        <v>1</v>
      </c>
      <c r="L14" s="16">
        <f>-HYDROGENCO2!O14*1000</f>
        <v>0</v>
      </c>
      <c r="N14" s="16"/>
      <c r="P14" s="52"/>
    </row>
    <row r="15" spans="4:16">
      <c r="D15" s="1" t="str">
        <f t="shared" si="0"/>
        <v>SINKCCU_Fake_H2</v>
      </c>
      <c r="H15" s="19"/>
      <c r="I15" s="16">
        <v>2024</v>
      </c>
      <c r="J15" s="16" t="s">
        <v>17</v>
      </c>
      <c r="K15" s="16">
        <v>1</v>
      </c>
      <c r="L15" s="16">
        <f>-HYDROGENCO2!O15*1000</f>
        <v>0</v>
      </c>
      <c r="N15" s="16"/>
      <c r="P15" s="52"/>
    </row>
    <row r="16" spans="4:16">
      <c r="D16" s="1" t="str">
        <f t="shared" si="0"/>
        <v>SINKCCU_Fake_H2</v>
      </c>
      <c r="H16" s="19"/>
      <c r="I16" s="16">
        <v>2025</v>
      </c>
      <c r="J16" s="16" t="s">
        <v>17</v>
      </c>
      <c r="K16" s="16">
        <v>1</v>
      </c>
      <c r="L16" s="16">
        <f>-HYDROGENCO2!O16*1000</f>
        <v>0</v>
      </c>
      <c r="N16" s="16"/>
      <c r="P16" s="52"/>
    </row>
    <row r="17" spans="4:16">
      <c r="D17" s="1" t="str">
        <f t="shared" si="0"/>
        <v>SINKCCU_Fake_H2</v>
      </c>
      <c r="H17" s="19"/>
      <c r="I17" s="16">
        <v>2026</v>
      </c>
      <c r="J17" s="16" t="s">
        <v>17</v>
      </c>
      <c r="K17" s="16">
        <v>1</v>
      </c>
      <c r="L17" s="16">
        <f>-HYDROGENCO2!O17*1000</f>
        <v>0</v>
      </c>
      <c r="N17" s="16"/>
      <c r="P17" s="52"/>
    </row>
    <row r="18" spans="4:16">
      <c r="D18" s="1" t="str">
        <f t="shared" si="0"/>
        <v>SINKCCU_Fake_H2</v>
      </c>
      <c r="H18" s="19"/>
      <c r="I18" s="16">
        <v>2027</v>
      </c>
      <c r="J18" s="16" t="s">
        <v>17</v>
      </c>
      <c r="K18" s="16">
        <v>1</v>
      </c>
      <c r="L18" s="16">
        <f>-HYDROGENCO2!O18*1000</f>
        <v>0</v>
      </c>
      <c r="N18" s="16"/>
      <c r="P18" s="52"/>
    </row>
    <row r="19" spans="4:16">
      <c r="D19" s="1" t="str">
        <f t="shared" si="0"/>
        <v>SINKCCU_Fake_H2</v>
      </c>
      <c r="H19" s="19"/>
      <c r="I19" s="16">
        <v>2028</v>
      </c>
      <c r="J19" s="16" t="s">
        <v>17</v>
      </c>
      <c r="K19" s="16">
        <v>1</v>
      </c>
      <c r="L19" s="16">
        <f>-HYDROGENCO2!O19*1000</f>
        <v>0</v>
      </c>
      <c r="N19" s="16"/>
      <c r="P19" s="52"/>
    </row>
    <row r="20" spans="4:16">
      <c r="D20" s="1" t="str">
        <f t="shared" si="0"/>
        <v>SINKCCU_Fake_H2</v>
      </c>
      <c r="H20" s="19"/>
      <c r="I20" s="16">
        <v>2029</v>
      </c>
      <c r="J20" s="16" t="s">
        <v>17</v>
      </c>
      <c r="K20" s="16">
        <v>1</v>
      </c>
      <c r="L20" s="16">
        <f>-HYDROGENCO2!O20*1000</f>
        <v>0</v>
      </c>
      <c r="N20" s="16"/>
      <c r="P20" s="28"/>
    </row>
    <row r="21" spans="4:16">
      <c r="D21" s="1" t="str">
        <f t="shared" si="0"/>
        <v>SINKCCU_Fake_H2</v>
      </c>
      <c r="H21" s="19"/>
      <c r="I21" s="16">
        <v>2030</v>
      </c>
      <c r="J21" s="16" t="s">
        <v>17</v>
      </c>
      <c r="K21" s="16">
        <v>1</v>
      </c>
      <c r="L21" s="16">
        <f>-HYDROGENCO2!O21*1000</f>
        <v>0</v>
      </c>
      <c r="N21" s="16"/>
      <c r="P21" s="28"/>
    </row>
    <row r="22" spans="4:16">
      <c r="D22" s="1" t="str">
        <f t="shared" si="0"/>
        <v>SINKCCU_Fake_H2</v>
      </c>
      <c r="H22" s="19"/>
      <c r="I22" s="16">
        <v>2031</v>
      </c>
      <c r="J22" s="16" t="s">
        <v>17</v>
      </c>
      <c r="K22" s="16">
        <v>1</v>
      </c>
      <c r="L22" s="16">
        <f>-HYDROGENCO2!O22*1000</f>
        <v>0</v>
      </c>
      <c r="N22" s="16"/>
      <c r="P22" s="28"/>
    </row>
    <row r="23" spans="4:16">
      <c r="D23" s="1" t="str">
        <f t="shared" si="0"/>
        <v>SINKCCU_Fake_H2</v>
      </c>
      <c r="H23" s="19"/>
      <c r="I23" s="16">
        <v>2032</v>
      </c>
      <c r="J23" s="16" t="s">
        <v>17</v>
      </c>
      <c r="K23" s="16">
        <v>1</v>
      </c>
      <c r="L23" s="16">
        <f>-HYDROGENCO2!O23*1000</f>
        <v>0</v>
      </c>
      <c r="N23" s="16"/>
      <c r="P23" s="28"/>
    </row>
    <row r="24" spans="4:16">
      <c r="D24" s="1" t="str">
        <f t="shared" si="0"/>
        <v>SINKCCU_Fake_H2</v>
      </c>
      <c r="H24" s="19"/>
      <c r="I24" s="16">
        <v>2033</v>
      </c>
      <c r="J24" s="16" t="s">
        <v>17</v>
      </c>
      <c r="K24" s="16">
        <v>1</v>
      </c>
      <c r="L24" s="16">
        <f>-HYDROGENCO2!O24*1000</f>
        <v>134.108</v>
      </c>
      <c r="N24" s="16"/>
      <c r="P24" s="28"/>
    </row>
    <row r="25" spans="4:16">
      <c r="D25" s="1" t="str">
        <f t="shared" si="0"/>
        <v>SINKCCU_Fake_H2</v>
      </c>
      <c r="H25" s="19"/>
      <c r="I25" s="16">
        <v>2034</v>
      </c>
      <c r="J25" s="16" t="s">
        <v>17</v>
      </c>
      <c r="K25" s="16">
        <v>1</v>
      </c>
      <c r="L25" s="16">
        <f>-HYDROGENCO2!O25*1000</f>
        <v>510.1056</v>
      </c>
      <c r="N25" s="16"/>
      <c r="P25" s="28"/>
    </row>
    <row r="26" spans="4:16">
      <c r="D26" s="1" t="str">
        <f t="shared" si="0"/>
        <v>SINKCCU_Fake_H2</v>
      </c>
      <c r="H26" s="19"/>
      <c r="I26" s="16">
        <v>2035</v>
      </c>
      <c r="J26" s="16" t="s">
        <v>17</v>
      </c>
      <c r="K26" s="16">
        <v>1</v>
      </c>
      <c r="L26" s="16">
        <f>-HYDROGENCO2!O26*1000</f>
        <v>1402.4116</v>
      </c>
      <c r="N26" s="16"/>
      <c r="P26" s="28"/>
    </row>
    <row r="27" spans="4:16">
      <c r="D27" s="1" t="str">
        <f t="shared" si="0"/>
        <v>SINKCCU_Fake_H2</v>
      </c>
      <c r="H27" s="19"/>
      <c r="I27" s="16">
        <v>2036</v>
      </c>
      <c r="J27" s="16" t="s">
        <v>17</v>
      </c>
      <c r="K27" s="16">
        <v>1</v>
      </c>
      <c r="L27" s="16">
        <f>-HYDROGENCO2!O27*1000</f>
        <v>2635.778</v>
      </c>
      <c r="N27" s="16"/>
      <c r="P27" s="28"/>
    </row>
    <row r="28" spans="4:16">
      <c r="D28" s="1" t="str">
        <f t="shared" si="0"/>
        <v>SINKCCU_Fake_H2</v>
      </c>
      <c r="H28" s="19"/>
      <c r="I28" s="16">
        <v>2037</v>
      </c>
      <c r="J28" s="16" t="s">
        <v>17</v>
      </c>
      <c r="K28" s="16">
        <v>1</v>
      </c>
      <c r="L28" s="16">
        <f>-HYDROGENCO2!O28*1000</f>
        <v>3724.8196</v>
      </c>
      <c r="N28" s="16"/>
      <c r="P28" s="28"/>
    </row>
    <row r="29" spans="4:16">
      <c r="D29" s="1" t="str">
        <f t="shared" si="0"/>
        <v>SINKCCU_Fake_H2</v>
      </c>
      <c r="H29" s="19"/>
      <c r="I29" s="16">
        <v>2038</v>
      </c>
      <c r="J29" s="16" t="s">
        <v>17</v>
      </c>
      <c r="K29" s="16">
        <v>1</v>
      </c>
      <c r="L29" s="16">
        <f>-HYDROGENCO2!O29*1000</f>
        <v>5024.5944</v>
      </c>
      <c r="N29" s="16"/>
      <c r="P29" s="28"/>
    </row>
    <row r="30" spans="4:16">
      <c r="D30" s="1" t="str">
        <f t="shared" si="0"/>
        <v>SINKCCU_Fake_H2</v>
      </c>
      <c r="H30" s="19"/>
      <c r="I30" s="16">
        <v>2039</v>
      </c>
      <c r="J30" s="16" t="s">
        <v>17</v>
      </c>
      <c r="K30" s="16">
        <v>1</v>
      </c>
      <c r="L30" s="16">
        <f>-HYDROGENCO2!O30*1000</f>
        <v>6490.5976</v>
      </c>
      <c r="N30" s="16"/>
      <c r="P30" s="28"/>
    </row>
    <row r="31" spans="4:16">
      <c r="D31" s="1" t="str">
        <f t="shared" si="0"/>
        <v>SINKCCU_Fake_H2</v>
      </c>
      <c r="H31" s="19"/>
      <c r="I31" s="16">
        <v>2040</v>
      </c>
      <c r="J31" s="16" t="s">
        <v>17</v>
      </c>
      <c r="K31" s="16">
        <v>1</v>
      </c>
      <c r="L31" s="16">
        <f>-HYDROGENCO2!O31*1000</f>
        <v>8236.068</v>
      </c>
      <c r="N31" s="16"/>
      <c r="P31" s="28"/>
    </row>
    <row r="32" spans="4:16">
      <c r="D32" s="1" t="str">
        <f t="shared" si="0"/>
        <v>SINKCCU_Fake_H2</v>
      </c>
      <c r="H32" s="19"/>
      <c r="I32" s="16">
        <v>2041</v>
      </c>
      <c r="J32" s="16" t="s">
        <v>17</v>
      </c>
      <c r="K32" s="16">
        <v>1</v>
      </c>
      <c r="L32" s="16">
        <f>-HYDROGENCO2!O32*1000</f>
        <v>10152.918</v>
      </c>
      <c r="N32" s="16"/>
      <c r="P32" s="28"/>
    </row>
    <row r="33" spans="4:16">
      <c r="D33" s="1" t="str">
        <f t="shared" si="0"/>
        <v>SINKCCU_Fake_H2</v>
      </c>
      <c r="H33" s="19"/>
      <c r="I33" s="16">
        <v>2042</v>
      </c>
      <c r="J33" s="16" t="s">
        <v>17</v>
      </c>
      <c r="K33" s="16">
        <v>1</v>
      </c>
      <c r="L33" s="16">
        <f>-HYDROGENCO2!O33*1000</f>
        <v>12322.0596</v>
      </c>
      <c r="N33" s="16"/>
      <c r="P33" s="28"/>
    </row>
    <row r="34" spans="4:16">
      <c r="D34" s="1" t="str">
        <f t="shared" si="0"/>
        <v>SINKCCU_Fake_H2</v>
      </c>
      <c r="H34" s="19"/>
      <c r="I34" s="16">
        <v>2043</v>
      </c>
      <c r="J34" s="16" t="s">
        <v>17</v>
      </c>
      <c r="K34" s="16">
        <v>1</v>
      </c>
      <c r="L34" s="16">
        <f>-HYDROGENCO2!O34*1000</f>
        <v>13731.7244</v>
      </c>
      <c r="N34" s="16"/>
      <c r="P34" s="28"/>
    </row>
    <row r="35" spans="4:16">
      <c r="D35" s="1" t="str">
        <f t="shared" si="0"/>
        <v>SINKCCU_Fake_H2</v>
      </c>
      <c r="H35" s="19"/>
      <c r="I35" s="16">
        <v>2044</v>
      </c>
      <c r="J35" s="16" t="s">
        <v>17</v>
      </c>
      <c r="K35" s="16">
        <v>1</v>
      </c>
      <c r="L35" s="16">
        <f>-HYDROGENCO2!O35*1000</f>
        <v>15135.1048</v>
      </c>
      <c r="N35" s="16"/>
      <c r="P35" s="28"/>
    </row>
    <row r="36" spans="4:16">
      <c r="D36" s="1" t="str">
        <f t="shared" si="0"/>
        <v>SINKCCU_Fake_H2</v>
      </c>
      <c r="H36" s="19"/>
      <c r="I36" s="16">
        <v>2045</v>
      </c>
      <c r="J36" s="16" t="s">
        <v>17</v>
      </c>
      <c r="K36" s="16">
        <v>1</v>
      </c>
      <c r="L36" s="16">
        <f>-HYDROGENCO2!O36*1000</f>
        <v>16421.7484</v>
      </c>
      <c r="N36" s="16"/>
      <c r="P36" s="28"/>
    </row>
    <row r="37" spans="4:16">
      <c r="D37" s="1" t="str">
        <f t="shared" si="0"/>
        <v>SINKCCU_Fake_H2</v>
      </c>
      <c r="H37" s="19"/>
      <c r="I37" s="16">
        <v>2046</v>
      </c>
      <c r="J37" s="16" t="s">
        <v>17</v>
      </c>
      <c r="K37" s="16">
        <v>1</v>
      </c>
      <c r="L37" s="16">
        <f>-HYDROGENCO2!O37*1000</f>
        <v>18239.05032</v>
      </c>
      <c r="N37" s="16"/>
      <c r="P37" s="28"/>
    </row>
    <row r="38" spans="4:16">
      <c r="D38" s="1" t="str">
        <f t="shared" si="0"/>
        <v>SINKCCU_Fake_H2</v>
      </c>
      <c r="H38" s="19"/>
      <c r="I38" s="16">
        <v>2047</v>
      </c>
      <c r="J38" s="16" t="s">
        <v>17</v>
      </c>
      <c r="K38" s="16">
        <v>1</v>
      </c>
      <c r="L38" s="16">
        <f>-HYDROGENCO2!O38*1000</f>
        <v>20015.55344</v>
      </c>
      <c r="N38" s="16"/>
      <c r="P38" s="28"/>
    </row>
    <row r="39" spans="4:16">
      <c r="D39" s="1" t="str">
        <f t="shared" si="0"/>
        <v>SINKCCU_Fake_H2</v>
      </c>
      <c r="H39" s="19"/>
      <c r="I39" s="16">
        <v>2048</v>
      </c>
      <c r="J39" s="16" t="s">
        <v>17</v>
      </c>
      <c r="K39" s="16">
        <v>1</v>
      </c>
      <c r="L39" s="16">
        <f>-HYDROGENCO2!O39*1000</f>
        <v>21749.25968</v>
      </c>
      <c r="N39" s="16"/>
      <c r="P39" s="28"/>
    </row>
    <row r="40" spans="4:16">
      <c r="D40" s="1" t="str">
        <f t="shared" si="0"/>
        <v>SINKCCU_Fake_H2</v>
      </c>
      <c r="H40" s="19"/>
      <c r="I40" s="16">
        <v>2049</v>
      </c>
      <c r="J40" s="16" t="s">
        <v>17</v>
      </c>
      <c r="K40" s="16">
        <v>1</v>
      </c>
      <c r="L40" s="16">
        <f>-HYDROGENCO2!O40*1000</f>
        <v>23460.94608</v>
      </c>
      <c r="N40" s="16"/>
      <c r="P40" s="28"/>
    </row>
    <row r="41" spans="4:16">
      <c r="D41" s="1" t="str">
        <f t="shared" si="0"/>
        <v>SINKCCU_Fake_H2</v>
      </c>
      <c r="H41" s="19"/>
      <c r="I41" s="16">
        <v>2050</v>
      </c>
      <c r="J41" s="16" t="s">
        <v>17</v>
      </c>
      <c r="K41" s="16">
        <v>1</v>
      </c>
      <c r="L41" s="16">
        <f>-HYDROGENCO2!O41*1000</f>
        <v>25100.5784</v>
      </c>
      <c r="N41" s="16"/>
      <c r="P41" s="28"/>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79985961485641"/>
  </sheetPr>
  <dimension ref="A1:S41"/>
  <sheetViews>
    <sheetView zoomScale="67" zoomScaleNormal="67" topLeftCell="A9" workbookViewId="0">
      <selection activeCell="L44" sqref="L44"/>
    </sheetView>
  </sheetViews>
  <sheetFormatPr defaultColWidth="8.72727272727273" defaultRowHeight="14.5"/>
  <cols>
    <col min="1" max="1" width="9" style="16"/>
    <col min="2" max="3" width="8.72727272727273" style="16"/>
    <col min="4" max="4" width="28.1818181818182" style="16" customWidth="1"/>
    <col min="5" max="10" width="8.72727272727273" style="16"/>
    <col min="11" max="11" width="11.5454545454545" style="16" customWidth="1"/>
    <col min="12" max="12" width="12.8181818181818" style="16"/>
    <col min="14" max="14" width="12.8181818181818"/>
    <col min="16" max="16" width="14"/>
  </cols>
  <sheetData>
    <row r="1" spans="1:1">
      <c r="A1" s="16" t="s">
        <v>50</v>
      </c>
    </row>
    <row r="4" spans="2:2">
      <c r="B4" s="17" t="s">
        <v>1</v>
      </c>
    </row>
    <row r="5" spans="2:2">
      <c r="B5" s="16" t="s">
        <v>2</v>
      </c>
    </row>
    <row r="9" spans="10:10">
      <c r="J9" s="16" t="s">
        <v>3</v>
      </c>
    </row>
    <row r="10" spans="2:19">
      <c r="B10" s="16" t="s">
        <v>4</v>
      </c>
      <c r="C10" s="16" t="s">
        <v>5</v>
      </c>
      <c r="D10" s="16" t="s">
        <v>6</v>
      </c>
      <c r="E10" s="16" t="s">
        <v>7</v>
      </c>
      <c r="F10" s="16" t="s">
        <v>8</v>
      </c>
      <c r="G10" s="16" t="s">
        <v>9</v>
      </c>
      <c r="H10" s="16" t="s">
        <v>10</v>
      </c>
      <c r="I10" s="16" t="s">
        <v>11</v>
      </c>
      <c r="J10" s="16" t="s">
        <v>12</v>
      </c>
      <c r="K10" s="16" t="s">
        <v>45</v>
      </c>
      <c r="L10" s="16" t="s">
        <v>14</v>
      </c>
      <c r="O10" s="51"/>
      <c r="P10" t="s">
        <v>51</v>
      </c>
      <c r="S10" t="s">
        <v>52</v>
      </c>
    </row>
    <row r="11" spans="2:19">
      <c r="B11" s="16" t="s">
        <v>53</v>
      </c>
      <c r="D11" s="1" t="s">
        <v>54</v>
      </c>
      <c r="H11" s="19"/>
      <c r="I11" s="16">
        <v>2020</v>
      </c>
      <c r="J11" s="16" t="s">
        <v>17</v>
      </c>
      <c r="K11" s="16">
        <v>1</v>
      </c>
      <c r="L11" s="16">
        <f t="shared" ref="L11:L41" si="0">N11*1</f>
        <v>0</v>
      </c>
      <c r="N11" s="16">
        <f t="shared" ref="N11:N41" si="1">(P11)*-1000</f>
        <v>0</v>
      </c>
      <c r="P11" s="28">
        <v>0</v>
      </c>
      <c r="S11">
        <v>-13.38768103</v>
      </c>
    </row>
    <row r="12" spans="4:19">
      <c r="D12" s="1" t="str">
        <f>D11</f>
        <v>SINKCCU_Fake_OtherSectors</v>
      </c>
      <c r="H12" s="19"/>
      <c r="I12" s="16">
        <v>2021</v>
      </c>
      <c r="J12" s="16" t="s">
        <v>17</v>
      </c>
      <c r="K12" s="16">
        <v>1</v>
      </c>
      <c r="L12" s="16">
        <f t="shared" si="0"/>
        <v>0</v>
      </c>
      <c r="N12" s="16">
        <f t="shared" si="1"/>
        <v>0</v>
      </c>
      <c r="P12" s="28">
        <v>0</v>
      </c>
      <c r="S12">
        <v>-17.30257254</v>
      </c>
    </row>
    <row r="13" spans="4:19">
      <c r="D13" s="1" t="str">
        <f t="shared" ref="D12:D41" si="2">D12</f>
        <v>SINKCCU_Fake_OtherSectors</v>
      </c>
      <c r="H13" s="19"/>
      <c r="I13" s="16">
        <v>2022</v>
      </c>
      <c r="J13" s="16" t="s">
        <v>17</v>
      </c>
      <c r="K13" s="16">
        <v>1</v>
      </c>
      <c r="L13" s="16">
        <f t="shared" si="0"/>
        <v>0</v>
      </c>
      <c r="N13" s="16">
        <f t="shared" si="1"/>
        <v>0</v>
      </c>
      <c r="P13" s="28">
        <v>0</v>
      </c>
      <c r="S13">
        <v>-15.40632582</v>
      </c>
    </row>
    <row r="14" spans="4:19">
      <c r="D14" s="1" t="str">
        <f t="shared" si="2"/>
        <v>SINKCCU_Fake_OtherSectors</v>
      </c>
      <c r="H14" s="19"/>
      <c r="I14" s="16">
        <v>2023</v>
      </c>
      <c r="J14" s="16" t="s">
        <v>17</v>
      </c>
      <c r="K14" s="16">
        <v>1</v>
      </c>
      <c r="L14" s="16">
        <f t="shared" si="0"/>
        <v>1.97e-10</v>
      </c>
      <c r="N14" s="16">
        <f t="shared" si="1"/>
        <v>1.97e-10</v>
      </c>
      <c r="P14" s="52">
        <v>-1.97e-13</v>
      </c>
      <c r="S14">
        <v>-17.23053509</v>
      </c>
    </row>
    <row r="15" spans="4:19">
      <c r="D15" s="1" t="str">
        <f t="shared" si="2"/>
        <v>SINKCCU_Fake_OtherSectors</v>
      </c>
      <c r="H15" s="19"/>
      <c r="I15" s="16">
        <v>2024</v>
      </c>
      <c r="J15" s="16" t="s">
        <v>17</v>
      </c>
      <c r="K15" s="16">
        <v>1</v>
      </c>
      <c r="L15" s="16">
        <f t="shared" si="0"/>
        <v>1.17e-7</v>
      </c>
      <c r="N15" s="16">
        <f t="shared" si="1"/>
        <v>1.17e-7</v>
      </c>
      <c r="P15" s="52">
        <v>-1.17e-10</v>
      </c>
      <c r="S15">
        <v>-19.05474437</v>
      </c>
    </row>
    <row r="16" spans="4:19">
      <c r="D16" s="1" t="str">
        <f t="shared" si="2"/>
        <v>SINKCCU_Fake_OtherSectors</v>
      </c>
      <c r="H16" s="19"/>
      <c r="I16" s="16">
        <v>2025</v>
      </c>
      <c r="J16" s="16" t="s">
        <v>17</v>
      </c>
      <c r="K16" s="16">
        <v>1</v>
      </c>
      <c r="L16" s="16">
        <f t="shared" si="0"/>
        <v>1.03e-5</v>
      </c>
      <c r="N16" s="16">
        <f t="shared" si="1"/>
        <v>1.03e-5</v>
      </c>
      <c r="P16" s="52">
        <v>-1.03e-8</v>
      </c>
      <c r="S16">
        <v>-20.87895364</v>
      </c>
    </row>
    <row r="17" spans="4:19">
      <c r="D17" s="1" t="str">
        <f t="shared" si="2"/>
        <v>SINKCCU_Fake_OtherSectors</v>
      </c>
      <c r="H17" s="19"/>
      <c r="I17" s="16">
        <v>2026</v>
      </c>
      <c r="J17" s="16" t="s">
        <v>17</v>
      </c>
      <c r="K17" s="16">
        <v>1</v>
      </c>
      <c r="L17" s="16">
        <f t="shared" si="0"/>
        <v>0.00027</v>
      </c>
      <c r="N17" s="16">
        <f t="shared" si="1"/>
        <v>0.00027</v>
      </c>
      <c r="P17" s="52">
        <v>-2.7e-7</v>
      </c>
      <c r="S17">
        <v>-22.70316291</v>
      </c>
    </row>
    <row r="18" spans="4:19">
      <c r="D18" s="1" t="str">
        <f t="shared" si="2"/>
        <v>SINKCCU_Fake_OtherSectors</v>
      </c>
      <c r="H18" s="19"/>
      <c r="I18" s="16">
        <v>2027</v>
      </c>
      <c r="J18" s="16" t="s">
        <v>17</v>
      </c>
      <c r="K18" s="16">
        <v>1</v>
      </c>
      <c r="L18" s="16">
        <f t="shared" si="0"/>
        <v>0.00336</v>
      </c>
      <c r="N18" s="16">
        <f t="shared" si="1"/>
        <v>0.00336</v>
      </c>
      <c r="P18" s="52">
        <v>-3.36e-6</v>
      </c>
      <c r="S18">
        <v>-24.52737218</v>
      </c>
    </row>
    <row r="19" spans="4:19">
      <c r="D19" s="1" t="str">
        <f t="shared" si="2"/>
        <v>SINKCCU_Fake_OtherSectors</v>
      </c>
      <c r="H19" s="19"/>
      <c r="I19" s="16">
        <v>2028</v>
      </c>
      <c r="J19" s="16" t="s">
        <v>17</v>
      </c>
      <c r="K19" s="16">
        <v>1</v>
      </c>
      <c r="L19" s="16">
        <f t="shared" si="0"/>
        <v>0.0252</v>
      </c>
      <c r="N19" s="16">
        <f t="shared" si="1"/>
        <v>0.0252</v>
      </c>
      <c r="P19" s="52">
        <v>-2.52e-5</v>
      </c>
      <c r="S19">
        <v>-26.35158146</v>
      </c>
    </row>
    <row r="20" spans="4:19">
      <c r="D20" s="1" t="str">
        <f t="shared" si="2"/>
        <v>SINKCCU_Fake_OtherSectors</v>
      </c>
      <c r="H20" s="19"/>
      <c r="I20" s="16">
        <v>2029</v>
      </c>
      <c r="J20" s="16" t="s">
        <v>17</v>
      </c>
      <c r="K20" s="16">
        <v>1</v>
      </c>
      <c r="L20" s="16">
        <f t="shared" si="0"/>
        <v>0.133288</v>
      </c>
      <c r="N20" s="16">
        <f t="shared" si="1"/>
        <v>0.133288</v>
      </c>
      <c r="P20" s="28">
        <v>-0.000133288</v>
      </c>
      <c r="S20">
        <v>-28.17579073</v>
      </c>
    </row>
    <row r="21" spans="4:19">
      <c r="D21" s="1" t="str">
        <f t="shared" si="2"/>
        <v>SINKCCU_Fake_OtherSectors</v>
      </c>
      <c r="H21" s="19"/>
      <c r="I21" s="16">
        <v>2030</v>
      </c>
      <c r="J21" s="16" t="s">
        <v>17</v>
      </c>
      <c r="K21" s="16">
        <v>1</v>
      </c>
      <c r="L21" s="16">
        <f t="shared" si="0"/>
        <v>0.537504</v>
      </c>
      <c r="N21" s="16">
        <f t="shared" si="1"/>
        <v>0.537504</v>
      </c>
      <c r="P21" s="28">
        <v>-0.000537504</v>
      </c>
      <c r="S21">
        <v>-30</v>
      </c>
    </row>
    <row r="22" spans="4:19">
      <c r="D22" s="1" t="str">
        <f t="shared" si="2"/>
        <v>SINKCCU_Fake_OtherSectors</v>
      </c>
      <c r="H22" s="19"/>
      <c r="I22" s="16">
        <v>2031</v>
      </c>
      <c r="J22" s="16" t="s">
        <v>17</v>
      </c>
      <c r="K22" s="16">
        <v>1</v>
      </c>
      <c r="L22" s="16">
        <f t="shared" si="0"/>
        <v>2.279916</v>
      </c>
      <c r="N22" s="16">
        <f t="shared" si="1"/>
        <v>2.279916</v>
      </c>
      <c r="P22" s="28">
        <v>-0.002279916</v>
      </c>
      <c r="S22">
        <v>-31</v>
      </c>
    </row>
    <row r="23" spans="4:19">
      <c r="D23" s="1" t="str">
        <f t="shared" si="2"/>
        <v>SINKCCU_Fake_OtherSectors</v>
      </c>
      <c r="H23" s="19"/>
      <c r="I23" s="16">
        <v>2032</v>
      </c>
      <c r="J23" s="16" t="s">
        <v>17</v>
      </c>
      <c r="K23" s="16">
        <v>1</v>
      </c>
      <c r="L23" s="16">
        <f t="shared" si="0"/>
        <v>8.18831</v>
      </c>
      <c r="N23" s="16">
        <f t="shared" si="1"/>
        <v>8.18831</v>
      </c>
      <c r="P23" s="28">
        <v>-0.00818831</v>
      </c>
      <c r="S23">
        <v>-32</v>
      </c>
    </row>
    <row r="24" spans="4:19">
      <c r="D24" s="1" t="str">
        <f t="shared" si="2"/>
        <v>SINKCCU_Fake_OtherSectors</v>
      </c>
      <c r="H24" s="19"/>
      <c r="I24" s="16">
        <v>2033</v>
      </c>
      <c r="J24" s="16" t="s">
        <v>17</v>
      </c>
      <c r="K24" s="16">
        <v>1</v>
      </c>
      <c r="L24" s="16">
        <f t="shared" si="0"/>
        <v>24.822304</v>
      </c>
      <c r="N24" s="16">
        <f t="shared" si="1"/>
        <v>24.822304</v>
      </c>
      <c r="P24" s="28">
        <v>-0.024822304</v>
      </c>
      <c r="S24">
        <v>-33</v>
      </c>
    </row>
    <row r="25" spans="4:19">
      <c r="D25" s="1" t="str">
        <f t="shared" si="2"/>
        <v>SINKCCU_Fake_OtherSectors</v>
      </c>
      <c r="H25" s="19"/>
      <c r="I25" s="16">
        <v>2034</v>
      </c>
      <c r="J25" s="16" t="s">
        <v>17</v>
      </c>
      <c r="K25" s="16">
        <v>1</v>
      </c>
      <c r="L25" s="16">
        <f t="shared" si="0"/>
        <v>65.240185</v>
      </c>
      <c r="N25" s="16">
        <f t="shared" si="1"/>
        <v>65.240185</v>
      </c>
      <c r="P25" s="28">
        <v>-0.065240185</v>
      </c>
      <c r="S25">
        <v>-34</v>
      </c>
    </row>
    <row r="26" spans="4:19">
      <c r="D26" s="1" t="str">
        <f t="shared" si="2"/>
        <v>SINKCCU_Fake_OtherSectors</v>
      </c>
      <c r="H26" s="19"/>
      <c r="I26" s="16">
        <v>2035</v>
      </c>
      <c r="J26" s="16" t="s">
        <v>17</v>
      </c>
      <c r="K26" s="16">
        <v>1</v>
      </c>
      <c r="L26" s="16">
        <f t="shared" si="0"/>
        <v>152.444448</v>
      </c>
      <c r="N26" s="16">
        <f t="shared" si="1"/>
        <v>152.444448</v>
      </c>
      <c r="P26" s="28">
        <v>-0.152444448</v>
      </c>
      <c r="S26">
        <v>-35</v>
      </c>
    </row>
    <row r="27" spans="4:19">
      <c r="D27" s="1" t="str">
        <f t="shared" si="2"/>
        <v>SINKCCU_Fake_OtherSectors</v>
      </c>
      <c r="H27" s="19"/>
      <c r="I27" s="16">
        <v>2036</v>
      </c>
      <c r="J27" s="16" t="s">
        <v>17</v>
      </c>
      <c r="K27" s="16">
        <v>1</v>
      </c>
      <c r="L27" s="16">
        <f t="shared" si="0"/>
        <v>326.451219</v>
      </c>
      <c r="N27" s="16">
        <f t="shared" si="1"/>
        <v>326.451219</v>
      </c>
      <c r="P27" s="28">
        <v>-0.326451219</v>
      </c>
      <c r="S27">
        <v>-36</v>
      </c>
    </row>
    <row r="28" spans="4:19">
      <c r="D28" s="1" t="str">
        <f t="shared" si="2"/>
        <v>SINKCCU_Fake_OtherSectors</v>
      </c>
      <c r="H28" s="19"/>
      <c r="I28" s="16">
        <v>2037</v>
      </c>
      <c r="J28" s="16" t="s">
        <v>17</v>
      </c>
      <c r="K28" s="16">
        <v>1</v>
      </c>
      <c r="L28" s="16">
        <f t="shared" si="0"/>
        <v>645.553689</v>
      </c>
      <c r="N28" s="16">
        <f t="shared" si="1"/>
        <v>645.553689</v>
      </c>
      <c r="P28" s="28">
        <v>-0.645553689</v>
      </c>
      <c r="S28">
        <v>-37</v>
      </c>
    </row>
    <row r="29" spans="4:19">
      <c r="D29" s="1" t="str">
        <f t="shared" si="2"/>
        <v>SINKCCU_Fake_OtherSectors</v>
      </c>
      <c r="H29" s="19"/>
      <c r="I29" s="16">
        <v>2038</v>
      </c>
      <c r="J29" s="16" t="s">
        <v>17</v>
      </c>
      <c r="K29" s="16">
        <v>1</v>
      </c>
      <c r="L29" s="16">
        <f t="shared" si="0"/>
        <v>1189.998119</v>
      </c>
      <c r="N29" s="16">
        <f t="shared" si="1"/>
        <v>1189.998119</v>
      </c>
      <c r="P29" s="28">
        <v>-1.189998119</v>
      </c>
      <c r="S29">
        <v>-38</v>
      </c>
    </row>
    <row r="30" spans="4:19">
      <c r="D30" s="1" t="str">
        <f t="shared" si="2"/>
        <v>SINKCCU_Fake_OtherSectors</v>
      </c>
      <c r="H30" s="19"/>
      <c r="I30" s="16">
        <v>2039</v>
      </c>
      <c r="J30" s="16" t="s">
        <v>17</v>
      </c>
      <c r="K30" s="16">
        <v>1</v>
      </c>
      <c r="L30" s="16">
        <f t="shared" si="0"/>
        <v>2062.348789</v>
      </c>
      <c r="N30" s="16">
        <f t="shared" si="1"/>
        <v>2062.348789</v>
      </c>
      <c r="P30" s="28">
        <v>-2.062348789</v>
      </c>
      <c r="S30">
        <v>-39</v>
      </c>
    </row>
    <row r="31" spans="4:19">
      <c r="D31" s="1" t="str">
        <f t="shared" si="2"/>
        <v>SINKCCU_Fake_OtherSectors</v>
      </c>
      <c r="H31" s="19"/>
      <c r="I31" s="16">
        <v>2040</v>
      </c>
      <c r="J31" s="16" t="s">
        <v>17</v>
      </c>
      <c r="K31" s="16">
        <v>1</v>
      </c>
      <c r="L31" s="16">
        <f t="shared" si="0"/>
        <v>2429.053268</v>
      </c>
      <c r="N31" s="16">
        <f t="shared" si="1"/>
        <v>2429.053268</v>
      </c>
      <c r="P31" s="28">
        <v>-2.429053268</v>
      </c>
      <c r="S31">
        <v>-40</v>
      </c>
    </row>
    <row r="32" spans="4:19">
      <c r="D32" s="1" t="str">
        <f t="shared" si="2"/>
        <v>SINKCCU_Fake_OtherSectors</v>
      </c>
      <c r="H32" s="19"/>
      <c r="I32" s="16">
        <v>2041</v>
      </c>
      <c r="J32" s="16" t="s">
        <v>17</v>
      </c>
      <c r="K32" s="16">
        <v>1</v>
      </c>
      <c r="L32" s="16">
        <f t="shared" si="0"/>
        <v>4330.273176</v>
      </c>
      <c r="N32" s="16">
        <f t="shared" si="1"/>
        <v>4330.273176</v>
      </c>
      <c r="P32" s="28">
        <v>-4.330273176</v>
      </c>
      <c r="S32">
        <v>-41</v>
      </c>
    </row>
    <row r="33" spans="4:19">
      <c r="D33" s="1" t="str">
        <f t="shared" si="2"/>
        <v>SINKCCU_Fake_OtherSectors</v>
      </c>
      <c r="H33" s="19"/>
      <c r="I33" s="16">
        <v>2042</v>
      </c>
      <c r="J33" s="16" t="s">
        <v>17</v>
      </c>
      <c r="K33" s="16">
        <v>1</v>
      </c>
      <c r="L33" s="16">
        <f t="shared" si="0"/>
        <v>6161.270981</v>
      </c>
      <c r="N33" s="16">
        <f t="shared" si="1"/>
        <v>6161.270981</v>
      </c>
      <c r="P33" s="28">
        <v>-6.161270981</v>
      </c>
      <c r="S33">
        <v>-42</v>
      </c>
    </row>
    <row r="34" spans="4:19">
      <c r="D34" s="1" t="str">
        <f t="shared" si="2"/>
        <v>SINKCCU_Fake_OtherSectors</v>
      </c>
      <c r="H34" s="19"/>
      <c r="I34" s="16">
        <v>2043</v>
      </c>
      <c r="J34" s="16" t="s">
        <v>17</v>
      </c>
      <c r="K34" s="16">
        <v>1</v>
      </c>
      <c r="L34" s="16">
        <f t="shared" si="0"/>
        <v>10507.62741</v>
      </c>
      <c r="N34" s="16">
        <f t="shared" si="1"/>
        <v>10507.62741</v>
      </c>
      <c r="P34" s="28">
        <v>-10.50762741</v>
      </c>
      <c r="S34">
        <v>-43</v>
      </c>
    </row>
    <row r="35" spans="4:19">
      <c r="D35" s="1" t="str">
        <f t="shared" si="2"/>
        <v>SINKCCU_Fake_OtherSectors</v>
      </c>
      <c r="H35" s="19"/>
      <c r="I35" s="16">
        <v>2044</v>
      </c>
      <c r="J35" s="16" t="s">
        <v>17</v>
      </c>
      <c r="K35" s="16">
        <v>1</v>
      </c>
      <c r="L35" s="16">
        <f t="shared" si="0"/>
        <v>15433.75216</v>
      </c>
      <c r="N35" s="16">
        <f t="shared" si="1"/>
        <v>15433.75216</v>
      </c>
      <c r="P35" s="28">
        <v>-15.43375216</v>
      </c>
      <c r="S35">
        <v>-44</v>
      </c>
    </row>
    <row r="36" spans="4:19">
      <c r="D36" s="1" t="str">
        <f t="shared" si="2"/>
        <v>SINKCCU_Fake_OtherSectors</v>
      </c>
      <c r="H36" s="19"/>
      <c r="I36" s="16">
        <v>2045</v>
      </c>
      <c r="J36" s="16" t="s">
        <v>17</v>
      </c>
      <c r="K36" s="16">
        <v>1</v>
      </c>
      <c r="L36" s="16">
        <f t="shared" si="0"/>
        <v>20976.7171</v>
      </c>
      <c r="N36" s="16">
        <f t="shared" si="1"/>
        <v>20976.7171</v>
      </c>
      <c r="P36" s="28">
        <v>-20.9767171</v>
      </c>
      <c r="S36">
        <v>-45</v>
      </c>
    </row>
    <row r="37" spans="4:19">
      <c r="D37" s="1" t="str">
        <f t="shared" si="2"/>
        <v>SINKCCU_Fake_OtherSectors</v>
      </c>
      <c r="H37" s="19"/>
      <c r="I37" s="16">
        <v>2046</v>
      </c>
      <c r="J37" s="16" t="s">
        <v>17</v>
      </c>
      <c r="K37" s="16">
        <v>1</v>
      </c>
      <c r="L37" s="16">
        <f t="shared" si="0"/>
        <v>26645.47807</v>
      </c>
      <c r="N37" s="16">
        <f t="shared" si="1"/>
        <v>26645.47807</v>
      </c>
      <c r="P37" s="28">
        <v>-26.64547807</v>
      </c>
      <c r="S37">
        <v>-46</v>
      </c>
    </row>
    <row r="38" spans="4:19">
      <c r="D38" s="1" t="str">
        <f t="shared" si="2"/>
        <v>SINKCCU_Fake_OtherSectors</v>
      </c>
      <c r="H38" s="19"/>
      <c r="I38" s="16">
        <v>2047</v>
      </c>
      <c r="J38" s="16" t="s">
        <v>17</v>
      </c>
      <c r="K38" s="16">
        <v>1</v>
      </c>
      <c r="L38" s="16">
        <f t="shared" si="0"/>
        <v>32924.58429</v>
      </c>
      <c r="N38" s="16">
        <f t="shared" si="1"/>
        <v>32924.58429</v>
      </c>
      <c r="P38" s="28">
        <v>-32.92458429</v>
      </c>
      <c r="S38">
        <v>-47</v>
      </c>
    </row>
    <row r="39" spans="4:19">
      <c r="D39" s="1" t="str">
        <f t="shared" si="2"/>
        <v>SINKCCU_Fake_OtherSectors</v>
      </c>
      <c r="H39" s="19"/>
      <c r="I39" s="16">
        <v>2048</v>
      </c>
      <c r="J39" s="16" t="s">
        <v>17</v>
      </c>
      <c r="K39" s="16">
        <v>1</v>
      </c>
      <c r="L39" s="16">
        <f t="shared" si="0"/>
        <v>39780.40571</v>
      </c>
      <c r="N39" s="16">
        <f t="shared" si="1"/>
        <v>39780.40571</v>
      </c>
      <c r="P39" s="28">
        <v>-39.78040571</v>
      </c>
      <c r="S39">
        <v>-48</v>
      </c>
    </row>
    <row r="40" spans="4:19">
      <c r="D40" s="1" t="str">
        <f t="shared" si="2"/>
        <v>SINKCCU_Fake_OtherSectors</v>
      </c>
      <c r="H40" s="19"/>
      <c r="I40" s="16">
        <v>2049</v>
      </c>
      <c r="J40" s="16" t="s">
        <v>17</v>
      </c>
      <c r="K40" s="16">
        <v>1</v>
      </c>
      <c r="L40" s="16">
        <f t="shared" si="0"/>
        <v>47167.88848</v>
      </c>
      <c r="N40" s="16">
        <f t="shared" si="1"/>
        <v>47167.88848</v>
      </c>
      <c r="P40" s="28">
        <v>-47.16788848</v>
      </c>
      <c r="S40">
        <v>-49</v>
      </c>
    </row>
    <row r="41" spans="4:19">
      <c r="D41" s="1" t="str">
        <f t="shared" si="2"/>
        <v>SINKCCU_Fake_OtherSectors</v>
      </c>
      <c r="H41" s="19"/>
      <c r="I41" s="16">
        <v>2050</v>
      </c>
      <c r="J41" s="16" t="s">
        <v>17</v>
      </c>
      <c r="K41" s="16">
        <v>1</v>
      </c>
      <c r="L41" s="16">
        <f t="shared" si="0"/>
        <v>55036.47796</v>
      </c>
      <c r="N41" s="16">
        <f t="shared" si="1"/>
        <v>55036.47796</v>
      </c>
      <c r="P41" s="28">
        <v>-55.03647796</v>
      </c>
      <c r="S41">
        <v>-50</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79985961485641"/>
  </sheetPr>
  <dimension ref="A1:V41"/>
  <sheetViews>
    <sheetView zoomScale="67" zoomScaleNormal="67" workbookViewId="0">
      <selection activeCell="D11" sqref="D11"/>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5" width="12.8181818181818"/>
    <col min="16" max="16" width="14"/>
    <col min="17" max="17" width="12.8181818181818"/>
    <col min="19" max="19" width="14"/>
    <col min="22" max="22" width="14"/>
  </cols>
  <sheetData>
    <row r="1" spans="1:1">
      <c r="A1" s="16" t="s">
        <v>55</v>
      </c>
    </row>
    <row r="4" spans="2:2">
      <c r="B4" s="17" t="s">
        <v>1</v>
      </c>
    </row>
    <row r="5" spans="2:2">
      <c r="B5" s="16" t="s">
        <v>2</v>
      </c>
    </row>
    <row r="9" spans="10:10">
      <c r="J9" s="16" t="s">
        <v>3</v>
      </c>
    </row>
    <row r="10" spans="2:22">
      <c r="B10" s="16" t="s">
        <v>4</v>
      </c>
      <c r="C10" s="16" t="s">
        <v>5</v>
      </c>
      <c r="D10" s="16" t="s">
        <v>6</v>
      </c>
      <c r="E10" s="16" t="s">
        <v>7</v>
      </c>
      <c r="F10" s="16" t="s">
        <v>8</v>
      </c>
      <c r="G10" s="16" t="s">
        <v>9</v>
      </c>
      <c r="H10" s="16" t="s">
        <v>10</v>
      </c>
      <c r="I10" s="16" t="s">
        <v>11</v>
      </c>
      <c r="J10" s="16" t="s">
        <v>12</v>
      </c>
      <c r="K10" s="16" t="s">
        <v>45</v>
      </c>
      <c r="L10" s="16" t="s">
        <v>14</v>
      </c>
      <c r="O10" s="16" t="s">
        <v>14</v>
      </c>
      <c r="R10" s="51"/>
      <c r="S10" t="s">
        <v>51</v>
      </c>
      <c r="V10" t="s">
        <v>52</v>
      </c>
    </row>
    <row r="11" spans="2:22">
      <c r="B11" s="16" t="s">
        <v>56</v>
      </c>
      <c r="D11" s="1" t="s">
        <v>57</v>
      </c>
      <c r="H11" s="19"/>
      <c r="I11" s="16">
        <v>2020</v>
      </c>
      <c r="J11" s="16" t="s">
        <v>17</v>
      </c>
      <c r="K11" s="16">
        <v>1</v>
      </c>
      <c r="L11" s="16">
        <f>O11</f>
        <v>13387.68103</v>
      </c>
      <c r="O11" s="16">
        <f t="shared" ref="O11:O41" si="0">Q11*1</f>
        <v>13387.68103</v>
      </c>
      <c r="Q11" s="16">
        <f>(V11)*-1000</f>
        <v>13387.68103</v>
      </c>
      <c r="S11" s="28">
        <v>0</v>
      </c>
      <c r="V11">
        <v>-13.38768103</v>
      </c>
    </row>
    <row r="12" spans="4:22">
      <c r="D12" s="1" t="str">
        <f t="shared" ref="D12:D41" si="1">D11</f>
        <v>SINKCCS_FORESTRY</v>
      </c>
      <c r="H12" s="19"/>
      <c r="I12" s="16">
        <v>2021</v>
      </c>
      <c r="J12" s="16" t="s">
        <v>17</v>
      </c>
      <c r="K12" s="16">
        <v>1</v>
      </c>
      <c r="L12" s="16">
        <f t="shared" ref="L12:L41" si="2">O12</f>
        <v>17302.57254</v>
      </c>
      <c r="O12" s="16">
        <f t="shared" si="0"/>
        <v>17302.57254</v>
      </c>
      <c r="Q12" s="16">
        <f t="shared" ref="Q12:Q41" si="3">(V12)*-1000</f>
        <v>17302.57254</v>
      </c>
      <c r="S12" s="28">
        <v>0</v>
      </c>
      <c r="V12">
        <v>-17.30257254</v>
      </c>
    </row>
    <row r="13" spans="4:22">
      <c r="D13" s="1" t="str">
        <f t="shared" si="1"/>
        <v>SINKCCS_FORESTRY</v>
      </c>
      <c r="H13" s="19"/>
      <c r="I13" s="16">
        <v>2022</v>
      </c>
      <c r="J13" s="16" t="s">
        <v>17</v>
      </c>
      <c r="K13" s="16">
        <v>1</v>
      </c>
      <c r="L13" s="16">
        <f t="shared" si="2"/>
        <v>15406.32582</v>
      </c>
      <c r="O13" s="16">
        <f t="shared" si="0"/>
        <v>15406.32582</v>
      </c>
      <c r="Q13" s="16">
        <f t="shared" si="3"/>
        <v>15406.32582</v>
      </c>
      <c r="S13" s="28">
        <v>0</v>
      </c>
      <c r="V13">
        <v>-15.40632582</v>
      </c>
    </row>
    <row r="14" spans="4:22">
      <c r="D14" s="1" t="str">
        <f t="shared" si="1"/>
        <v>SINKCCS_FORESTRY</v>
      </c>
      <c r="H14" s="19"/>
      <c r="I14" s="16">
        <v>2023</v>
      </c>
      <c r="J14" s="16" t="s">
        <v>17</v>
      </c>
      <c r="K14" s="16">
        <v>1</v>
      </c>
      <c r="L14" s="16">
        <f t="shared" si="2"/>
        <v>17230.53509</v>
      </c>
      <c r="O14" s="16">
        <f t="shared" si="0"/>
        <v>17230.53509</v>
      </c>
      <c r="Q14" s="16">
        <f t="shared" si="3"/>
        <v>17230.53509</v>
      </c>
      <c r="S14" s="52">
        <v>-1.97e-13</v>
      </c>
      <c r="V14">
        <v>-17.23053509</v>
      </c>
    </row>
    <row r="15" spans="4:22">
      <c r="D15" s="1" t="str">
        <f t="shared" si="1"/>
        <v>SINKCCS_FORESTRY</v>
      </c>
      <c r="H15" s="19"/>
      <c r="I15" s="16">
        <v>2024</v>
      </c>
      <c r="J15" s="16" t="s">
        <v>17</v>
      </c>
      <c r="K15" s="16">
        <v>1</v>
      </c>
      <c r="L15" s="16">
        <f t="shared" si="2"/>
        <v>19054.74437</v>
      </c>
      <c r="O15" s="16">
        <f t="shared" si="0"/>
        <v>19054.74437</v>
      </c>
      <c r="Q15" s="16">
        <f t="shared" si="3"/>
        <v>19054.74437</v>
      </c>
      <c r="S15" s="52">
        <v>-1.17e-10</v>
      </c>
      <c r="V15">
        <v>-19.05474437</v>
      </c>
    </row>
    <row r="16" spans="4:22">
      <c r="D16" s="1" t="str">
        <f t="shared" si="1"/>
        <v>SINKCCS_FORESTRY</v>
      </c>
      <c r="H16" s="19"/>
      <c r="I16" s="16">
        <v>2025</v>
      </c>
      <c r="J16" s="16" t="s">
        <v>17</v>
      </c>
      <c r="K16" s="16">
        <v>1</v>
      </c>
      <c r="L16" s="16">
        <f t="shared" si="2"/>
        <v>20878.95364</v>
      </c>
      <c r="O16" s="16">
        <f t="shared" si="0"/>
        <v>20878.95364</v>
      </c>
      <c r="Q16" s="16">
        <f t="shared" si="3"/>
        <v>20878.95364</v>
      </c>
      <c r="S16" s="52">
        <v>-1.03e-8</v>
      </c>
      <c r="V16">
        <v>-20.87895364</v>
      </c>
    </row>
    <row r="17" spans="4:22">
      <c r="D17" s="1" t="str">
        <f t="shared" si="1"/>
        <v>SINKCCS_FORESTRY</v>
      </c>
      <c r="H17" s="19"/>
      <c r="I17" s="16">
        <v>2026</v>
      </c>
      <c r="J17" s="16" t="s">
        <v>17</v>
      </c>
      <c r="K17" s="16">
        <v>1</v>
      </c>
      <c r="L17" s="16">
        <f t="shared" si="2"/>
        <v>22703.16291</v>
      </c>
      <c r="O17" s="16">
        <f t="shared" si="0"/>
        <v>22703.16291</v>
      </c>
      <c r="Q17" s="16">
        <f t="shared" si="3"/>
        <v>22703.16291</v>
      </c>
      <c r="S17" s="52">
        <v>-2.7e-7</v>
      </c>
      <c r="V17">
        <v>-22.70316291</v>
      </c>
    </row>
    <row r="18" spans="4:22">
      <c r="D18" s="1" t="str">
        <f t="shared" si="1"/>
        <v>SINKCCS_FORESTRY</v>
      </c>
      <c r="H18" s="19"/>
      <c r="I18" s="16">
        <v>2027</v>
      </c>
      <c r="J18" s="16" t="s">
        <v>17</v>
      </c>
      <c r="K18" s="16">
        <v>1</v>
      </c>
      <c r="L18" s="16">
        <f t="shared" si="2"/>
        <v>24527.37218</v>
      </c>
      <c r="O18" s="16">
        <f t="shared" si="0"/>
        <v>24527.37218</v>
      </c>
      <c r="Q18" s="16">
        <f t="shared" si="3"/>
        <v>24527.37218</v>
      </c>
      <c r="S18" s="52">
        <v>-3.36e-6</v>
      </c>
      <c r="V18">
        <v>-24.52737218</v>
      </c>
    </row>
    <row r="19" spans="4:22">
      <c r="D19" s="1" t="str">
        <f t="shared" si="1"/>
        <v>SINKCCS_FORESTRY</v>
      </c>
      <c r="H19" s="19"/>
      <c r="I19" s="16">
        <v>2028</v>
      </c>
      <c r="J19" s="16" t="s">
        <v>17</v>
      </c>
      <c r="K19" s="16">
        <v>1</v>
      </c>
      <c r="L19" s="16">
        <f t="shared" si="2"/>
        <v>26351.58146</v>
      </c>
      <c r="O19" s="16">
        <f t="shared" si="0"/>
        <v>26351.58146</v>
      </c>
      <c r="Q19" s="16">
        <f t="shared" si="3"/>
        <v>26351.58146</v>
      </c>
      <c r="S19" s="52">
        <v>-2.52e-5</v>
      </c>
      <c r="V19">
        <v>-26.35158146</v>
      </c>
    </row>
    <row r="20" spans="4:22">
      <c r="D20" s="1" t="str">
        <f t="shared" si="1"/>
        <v>SINKCCS_FORESTRY</v>
      </c>
      <c r="H20" s="19"/>
      <c r="I20" s="16">
        <v>2029</v>
      </c>
      <c r="J20" s="16" t="s">
        <v>17</v>
      </c>
      <c r="K20" s="16">
        <v>1</v>
      </c>
      <c r="L20" s="16">
        <f t="shared" si="2"/>
        <v>28175.79073</v>
      </c>
      <c r="O20" s="16">
        <f t="shared" si="0"/>
        <v>28175.79073</v>
      </c>
      <c r="Q20" s="16">
        <f t="shared" si="3"/>
        <v>28175.79073</v>
      </c>
      <c r="S20" s="28">
        <v>-0.000133288</v>
      </c>
      <c r="V20">
        <v>-28.17579073</v>
      </c>
    </row>
    <row r="21" spans="4:22">
      <c r="D21" s="1" t="str">
        <f t="shared" si="1"/>
        <v>SINKCCS_FORESTRY</v>
      </c>
      <c r="H21" s="19"/>
      <c r="I21" s="16">
        <v>2030</v>
      </c>
      <c r="J21" s="16" t="s">
        <v>17</v>
      </c>
      <c r="K21" s="16">
        <v>1</v>
      </c>
      <c r="L21" s="16">
        <f t="shared" si="2"/>
        <v>30000</v>
      </c>
      <c r="O21" s="16">
        <f t="shared" si="0"/>
        <v>30000</v>
      </c>
      <c r="Q21" s="16">
        <f t="shared" si="3"/>
        <v>30000</v>
      </c>
      <c r="S21" s="28">
        <v>-0.000537504</v>
      </c>
      <c r="V21">
        <v>-30</v>
      </c>
    </row>
    <row r="22" spans="4:22">
      <c r="D22" s="1" t="str">
        <f t="shared" si="1"/>
        <v>SINKCCS_FORESTRY</v>
      </c>
      <c r="H22" s="19"/>
      <c r="I22" s="16">
        <v>2031</v>
      </c>
      <c r="J22" s="16" t="s">
        <v>17</v>
      </c>
      <c r="K22" s="16">
        <v>1</v>
      </c>
      <c r="L22" s="16">
        <f t="shared" si="2"/>
        <v>31000</v>
      </c>
      <c r="O22" s="16">
        <f t="shared" si="0"/>
        <v>31000</v>
      </c>
      <c r="Q22" s="16">
        <f t="shared" si="3"/>
        <v>31000</v>
      </c>
      <c r="S22" s="28">
        <v>-0.002279916</v>
      </c>
      <c r="V22">
        <v>-31</v>
      </c>
    </row>
    <row r="23" spans="4:22">
      <c r="D23" s="1" t="str">
        <f t="shared" si="1"/>
        <v>SINKCCS_FORESTRY</v>
      </c>
      <c r="H23" s="19"/>
      <c r="I23" s="16">
        <v>2032</v>
      </c>
      <c r="J23" s="16" t="s">
        <v>17</v>
      </c>
      <c r="K23" s="16">
        <v>1</v>
      </c>
      <c r="L23" s="16">
        <f t="shared" si="2"/>
        <v>32000</v>
      </c>
      <c r="O23" s="16">
        <f t="shared" si="0"/>
        <v>32000</v>
      </c>
      <c r="Q23" s="16">
        <f t="shared" si="3"/>
        <v>32000</v>
      </c>
      <c r="S23" s="28">
        <v>-0.00818831</v>
      </c>
      <c r="V23">
        <v>-32</v>
      </c>
    </row>
    <row r="24" spans="4:22">
      <c r="D24" s="1" t="str">
        <f t="shared" si="1"/>
        <v>SINKCCS_FORESTRY</v>
      </c>
      <c r="H24" s="19"/>
      <c r="I24" s="16">
        <v>2033</v>
      </c>
      <c r="J24" s="16" t="s">
        <v>17</v>
      </c>
      <c r="K24" s="16">
        <v>1</v>
      </c>
      <c r="L24" s="16">
        <f t="shared" si="2"/>
        <v>33000</v>
      </c>
      <c r="O24" s="16">
        <f t="shared" si="0"/>
        <v>33000</v>
      </c>
      <c r="Q24" s="16">
        <f t="shared" si="3"/>
        <v>33000</v>
      </c>
      <c r="S24" s="28">
        <v>-0.024822304</v>
      </c>
      <c r="V24">
        <v>-33</v>
      </c>
    </row>
    <row r="25" spans="4:22">
      <c r="D25" s="1" t="str">
        <f t="shared" si="1"/>
        <v>SINKCCS_FORESTRY</v>
      </c>
      <c r="H25" s="19"/>
      <c r="I25" s="16">
        <v>2034</v>
      </c>
      <c r="J25" s="16" t="s">
        <v>17</v>
      </c>
      <c r="K25" s="16">
        <v>1</v>
      </c>
      <c r="L25" s="16">
        <f t="shared" si="2"/>
        <v>34000</v>
      </c>
      <c r="O25" s="16">
        <f t="shared" si="0"/>
        <v>34000</v>
      </c>
      <c r="Q25" s="16">
        <f t="shared" si="3"/>
        <v>34000</v>
      </c>
      <c r="S25" s="28">
        <v>-0.065240185</v>
      </c>
      <c r="V25">
        <v>-34</v>
      </c>
    </row>
    <row r="26" spans="4:22">
      <c r="D26" s="1" t="str">
        <f t="shared" si="1"/>
        <v>SINKCCS_FORESTRY</v>
      </c>
      <c r="H26" s="19"/>
      <c r="I26" s="16">
        <v>2035</v>
      </c>
      <c r="J26" s="16" t="s">
        <v>17</v>
      </c>
      <c r="K26" s="16">
        <v>1</v>
      </c>
      <c r="L26" s="16">
        <f t="shared" si="2"/>
        <v>35000</v>
      </c>
      <c r="O26" s="16">
        <f t="shared" si="0"/>
        <v>35000</v>
      </c>
      <c r="Q26" s="16">
        <f t="shared" si="3"/>
        <v>35000</v>
      </c>
      <c r="S26" s="28">
        <v>-0.152444448</v>
      </c>
      <c r="V26">
        <v>-35</v>
      </c>
    </row>
    <row r="27" spans="4:22">
      <c r="D27" s="1" t="str">
        <f t="shared" si="1"/>
        <v>SINKCCS_FORESTRY</v>
      </c>
      <c r="H27" s="19"/>
      <c r="I27" s="16">
        <v>2036</v>
      </c>
      <c r="J27" s="16" t="s">
        <v>17</v>
      </c>
      <c r="K27" s="16">
        <v>1</v>
      </c>
      <c r="L27" s="16">
        <f t="shared" si="2"/>
        <v>36000</v>
      </c>
      <c r="O27" s="16">
        <f t="shared" si="0"/>
        <v>36000</v>
      </c>
      <c r="Q27" s="16">
        <f t="shared" si="3"/>
        <v>36000</v>
      </c>
      <c r="S27" s="28">
        <v>-0.326451219</v>
      </c>
      <c r="V27">
        <v>-36</v>
      </c>
    </row>
    <row r="28" spans="4:22">
      <c r="D28" s="1" t="str">
        <f t="shared" si="1"/>
        <v>SINKCCS_FORESTRY</v>
      </c>
      <c r="H28" s="19"/>
      <c r="I28" s="16">
        <v>2037</v>
      </c>
      <c r="J28" s="16" t="s">
        <v>17</v>
      </c>
      <c r="K28" s="16">
        <v>1</v>
      </c>
      <c r="L28" s="16">
        <f t="shared" si="2"/>
        <v>37000</v>
      </c>
      <c r="O28" s="16">
        <f t="shared" si="0"/>
        <v>37000</v>
      </c>
      <c r="Q28" s="16">
        <f t="shared" si="3"/>
        <v>37000</v>
      </c>
      <c r="S28" s="28">
        <v>-0.645553689</v>
      </c>
      <c r="V28">
        <v>-37</v>
      </c>
    </row>
    <row r="29" spans="4:22">
      <c r="D29" s="1" t="str">
        <f t="shared" si="1"/>
        <v>SINKCCS_FORESTRY</v>
      </c>
      <c r="H29" s="19"/>
      <c r="I29" s="16">
        <v>2038</v>
      </c>
      <c r="J29" s="16" t="s">
        <v>17</v>
      </c>
      <c r="K29" s="16">
        <v>1</v>
      </c>
      <c r="L29" s="16">
        <f t="shared" si="2"/>
        <v>38000</v>
      </c>
      <c r="O29" s="16">
        <f t="shared" si="0"/>
        <v>38000</v>
      </c>
      <c r="Q29" s="16">
        <f t="shared" si="3"/>
        <v>38000</v>
      </c>
      <c r="S29" s="28">
        <v>-1.189998119</v>
      </c>
      <c r="V29">
        <v>-38</v>
      </c>
    </row>
    <row r="30" spans="4:22">
      <c r="D30" s="1" t="str">
        <f t="shared" si="1"/>
        <v>SINKCCS_FORESTRY</v>
      </c>
      <c r="H30" s="19"/>
      <c r="I30" s="16">
        <v>2039</v>
      </c>
      <c r="J30" s="16" t="s">
        <v>17</v>
      </c>
      <c r="K30" s="16">
        <v>1</v>
      </c>
      <c r="L30" s="16">
        <f t="shared" si="2"/>
        <v>39000</v>
      </c>
      <c r="O30" s="16">
        <f t="shared" si="0"/>
        <v>39000</v>
      </c>
      <c r="Q30" s="16">
        <f t="shared" si="3"/>
        <v>39000</v>
      </c>
      <c r="S30" s="28">
        <v>-2.062348789</v>
      </c>
      <c r="V30">
        <v>-39</v>
      </c>
    </row>
    <row r="31" spans="4:22">
      <c r="D31" s="1" t="str">
        <f t="shared" si="1"/>
        <v>SINKCCS_FORESTRY</v>
      </c>
      <c r="H31" s="19"/>
      <c r="I31" s="16">
        <v>2040</v>
      </c>
      <c r="J31" s="16" t="s">
        <v>17</v>
      </c>
      <c r="K31" s="16">
        <v>1</v>
      </c>
      <c r="L31" s="16">
        <f t="shared" si="2"/>
        <v>40000</v>
      </c>
      <c r="O31" s="16">
        <f t="shared" si="0"/>
        <v>40000</v>
      </c>
      <c r="Q31" s="16">
        <f t="shared" si="3"/>
        <v>40000</v>
      </c>
      <c r="S31" s="28">
        <v>-2.429053268</v>
      </c>
      <c r="V31">
        <v>-40</v>
      </c>
    </row>
    <row r="32" spans="4:22">
      <c r="D32" s="1" t="str">
        <f t="shared" si="1"/>
        <v>SINKCCS_FORESTRY</v>
      </c>
      <c r="H32" s="19"/>
      <c r="I32" s="16">
        <v>2041</v>
      </c>
      <c r="J32" s="16" t="s">
        <v>17</v>
      </c>
      <c r="K32" s="16">
        <v>1</v>
      </c>
      <c r="L32" s="16">
        <f t="shared" si="2"/>
        <v>41000</v>
      </c>
      <c r="O32" s="16">
        <f t="shared" si="0"/>
        <v>41000</v>
      </c>
      <c r="Q32" s="16">
        <f t="shared" si="3"/>
        <v>41000</v>
      </c>
      <c r="S32" s="28">
        <v>-4.330273176</v>
      </c>
      <c r="V32">
        <v>-41</v>
      </c>
    </row>
    <row r="33" spans="4:22">
      <c r="D33" s="1" t="str">
        <f t="shared" si="1"/>
        <v>SINKCCS_FORESTRY</v>
      </c>
      <c r="H33" s="19"/>
      <c r="I33" s="16">
        <v>2042</v>
      </c>
      <c r="J33" s="16" t="s">
        <v>17</v>
      </c>
      <c r="K33" s="16">
        <v>1</v>
      </c>
      <c r="L33" s="16">
        <f t="shared" si="2"/>
        <v>42000</v>
      </c>
      <c r="O33" s="16">
        <f t="shared" si="0"/>
        <v>42000</v>
      </c>
      <c r="Q33" s="16">
        <f t="shared" si="3"/>
        <v>42000</v>
      </c>
      <c r="S33" s="28">
        <v>-6.161270981</v>
      </c>
      <c r="V33">
        <v>-42</v>
      </c>
    </row>
    <row r="34" spans="4:22">
      <c r="D34" s="1" t="str">
        <f t="shared" si="1"/>
        <v>SINKCCS_FORESTRY</v>
      </c>
      <c r="H34" s="19"/>
      <c r="I34" s="16">
        <v>2043</v>
      </c>
      <c r="J34" s="16" t="s">
        <v>17</v>
      </c>
      <c r="K34" s="16">
        <v>1</v>
      </c>
      <c r="L34" s="16">
        <f t="shared" si="2"/>
        <v>43000</v>
      </c>
      <c r="O34" s="16">
        <f t="shared" si="0"/>
        <v>43000</v>
      </c>
      <c r="Q34" s="16">
        <f t="shared" si="3"/>
        <v>43000</v>
      </c>
      <c r="S34" s="28">
        <v>-10.50762741</v>
      </c>
      <c r="V34">
        <v>-43</v>
      </c>
    </row>
    <row r="35" spans="4:22">
      <c r="D35" s="1" t="str">
        <f t="shared" si="1"/>
        <v>SINKCCS_FORESTRY</v>
      </c>
      <c r="H35" s="19"/>
      <c r="I35" s="16">
        <v>2044</v>
      </c>
      <c r="J35" s="16" t="s">
        <v>17</v>
      </c>
      <c r="K35" s="16">
        <v>1</v>
      </c>
      <c r="L35" s="16">
        <f t="shared" si="2"/>
        <v>44000</v>
      </c>
      <c r="O35" s="16">
        <f t="shared" si="0"/>
        <v>44000</v>
      </c>
      <c r="Q35" s="16">
        <f t="shared" si="3"/>
        <v>44000</v>
      </c>
      <c r="S35" s="28">
        <v>-15.43375216</v>
      </c>
      <c r="V35">
        <v>-44</v>
      </c>
    </row>
    <row r="36" spans="4:22">
      <c r="D36" s="1" t="str">
        <f t="shared" si="1"/>
        <v>SINKCCS_FORESTRY</v>
      </c>
      <c r="H36" s="19"/>
      <c r="I36" s="16">
        <v>2045</v>
      </c>
      <c r="J36" s="16" t="s">
        <v>17</v>
      </c>
      <c r="K36" s="16">
        <v>1</v>
      </c>
      <c r="L36" s="16">
        <f t="shared" si="2"/>
        <v>45000</v>
      </c>
      <c r="O36" s="16">
        <f t="shared" si="0"/>
        <v>45000</v>
      </c>
      <c r="Q36" s="16">
        <f t="shared" si="3"/>
        <v>45000</v>
      </c>
      <c r="S36" s="28">
        <v>-20.9767171</v>
      </c>
      <c r="V36">
        <v>-45</v>
      </c>
    </row>
    <row r="37" spans="4:22">
      <c r="D37" s="1" t="str">
        <f t="shared" si="1"/>
        <v>SINKCCS_FORESTRY</v>
      </c>
      <c r="H37" s="19"/>
      <c r="I37" s="16">
        <v>2046</v>
      </c>
      <c r="J37" s="16" t="s">
        <v>17</v>
      </c>
      <c r="K37" s="16">
        <v>1</v>
      </c>
      <c r="L37" s="16">
        <f t="shared" si="2"/>
        <v>46000</v>
      </c>
      <c r="O37" s="16">
        <f t="shared" si="0"/>
        <v>46000</v>
      </c>
      <c r="Q37" s="16">
        <f t="shared" si="3"/>
        <v>46000</v>
      </c>
      <c r="S37" s="28">
        <v>-26.64547807</v>
      </c>
      <c r="V37">
        <v>-46</v>
      </c>
    </row>
    <row r="38" spans="4:22">
      <c r="D38" s="1" t="str">
        <f t="shared" si="1"/>
        <v>SINKCCS_FORESTRY</v>
      </c>
      <c r="H38" s="19"/>
      <c r="I38" s="16">
        <v>2047</v>
      </c>
      <c r="J38" s="16" t="s">
        <v>17</v>
      </c>
      <c r="K38" s="16">
        <v>1</v>
      </c>
      <c r="L38" s="16">
        <f t="shared" si="2"/>
        <v>47000</v>
      </c>
      <c r="O38" s="16">
        <f t="shared" si="0"/>
        <v>47000</v>
      </c>
      <c r="Q38" s="16">
        <f t="shared" si="3"/>
        <v>47000</v>
      </c>
      <c r="S38" s="28">
        <v>-32.92458429</v>
      </c>
      <c r="V38">
        <v>-47</v>
      </c>
    </row>
    <row r="39" spans="4:22">
      <c r="D39" s="1" t="str">
        <f t="shared" si="1"/>
        <v>SINKCCS_FORESTRY</v>
      </c>
      <c r="H39" s="19"/>
      <c r="I39" s="16">
        <v>2048</v>
      </c>
      <c r="J39" s="16" t="s">
        <v>17</v>
      </c>
      <c r="K39" s="16">
        <v>1</v>
      </c>
      <c r="L39" s="16">
        <f t="shared" si="2"/>
        <v>48000</v>
      </c>
      <c r="O39" s="16">
        <f t="shared" si="0"/>
        <v>48000</v>
      </c>
      <c r="Q39" s="16">
        <f t="shared" si="3"/>
        <v>48000</v>
      </c>
      <c r="S39" s="28">
        <v>-39.78040571</v>
      </c>
      <c r="V39">
        <v>-48</v>
      </c>
    </row>
    <row r="40" spans="4:22">
      <c r="D40" s="1" t="str">
        <f t="shared" si="1"/>
        <v>SINKCCS_FORESTRY</v>
      </c>
      <c r="H40" s="19"/>
      <c r="I40" s="16">
        <v>2049</v>
      </c>
      <c r="J40" s="16" t="s">
        <v>17</v>
      </c>
      <c r="K40" s="16">
        <v>1</v>
      </c>
      <c r="L40" s="16">
        <f t="shared" si="2"/>
        <v>49000</v>
      </c>
      <c r="O40" s="16">
        <f t="shared" si="0"/>
        <v>49000</v>
      </c>
      <c r="Q40" s="16">
        <f t="shared" si="3"/>
        <v>49000</v>
      </c>
      <c r="S40" s="28">
        <v>-47.16788848</v>
      </c>
      <c r="V40">
        <v>-49</v>
      </c>
    </row>
    <row r="41" spans="4:22">
      <c r="D41" s="1" t="str">
        <f t="shared" si="1"/>
        <v>SINKCCS_FORESTRY</v>
      </c>
      <c r="H41" s="19"/>
      <c r="I41" s="16">
        <v>2050</v>
      </c>
      <c r="J41" s="16" t="s">
        <v>17</v>
      </c>
      <c r="K41" s="16">
        <v>1</v>
      </c>
      <c r="L41" s="16">
        <f t="shared" si="2"/>
        <v>50000</v>
      </c>
      <c r="O41" s="16">
        <f t="shared" si="0"/>
        <v>50000</v>
      </c>
      <c r="Q41" s="16">
        <f t="shared" si="3"/>
        <v>50000</v>
      </c>
      <c r="S41" s="28">
        <v>-55.03647796</v>
      </c>
      <c r="V41">
        <v>-50</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tint="0.79985961485641"/>
  </sheetPr>
  <dimension ref="A1:L164"/>
  <sheetViews>
    <sheetView zoomScale="69" zoomScaleNormal="69" workbookViewId="0">
      <selection activeCell="N21" sqref="N21"/>
    </sheetView>
  </sheetViews>
  <sheetFormatPr defaultColWidth="8.72727272727273" defaultRowHeight="14.5"/>
  <cols>
    <col min="2" max="6" width="8.72727272727273" style="16"/>
    <col min="7" max="7" width="23.2727272727273" style="16" customWidth="1"/>
    <col min="8" max="10" width="8.72727272727273" style="16"/>
    <col min="11" max="11" width="11.5454545454545" style="16" customWidth="1"/>
    <col min="12" max="12" width="12.8181818181818" style="16"/>
  </cols>
  <sheetData>
    <row r="1" spans="1:1">
      <c r="A1" t="s">
        <v>58</v>
      </c>
    </row>
    <row r="4" spans="2:2">
      <c r="B4" s="17" t="s">
        <v>1</v>
      </c>
    </row>
    <row r="5" spans="2:2">
      <c r="B5" s="16" t="s">
        <v>2</v>
      </c>
    </row>
    <row r="9" spans="7:7">
      <c r="G9" s="16" t="s">
        <v>3</v>
      </c>
    </row>
    <row r="10" spans="2:12">
      <c r="B10" s="16" t="s">
        <v>4</v>
      </c>
      <c r="C10" s="16" t="s">
        <v>5</v>
      </c>
      <c r="D10" s="16" t="s">
        <v>6</v>
      </c>
      <c r="E10" s="16" t="s">
        <v>7</v>
      </c>
      <c r="F10" s="16" t="s">
        <v>8</v>
      </c>
      <c r="G10" s="16" t="s">
        <v>9</v>
      </c>
      <c r="H10" s="16" t="s">
        <v>10</v>
      </c>
      <c r="I10" s="16" t="s">
        <v>11</v>
      </c>
      <c r="J10" s="16" t="s">
        <v>12</v>
      </c>
      <c r="K10" s="16" t="s">
        <v>13</v>
      </c>
      <c r="L10" s="16" t="s">
        <v>14</v>
      </c>
    </row>
    <row r="11" spans="2:12">
      <c r="B11" s="16" t="s">
        <v>59</v>
      </c>
      <c r="G11" s="1" t="s">
        <v>60</v>
      </c>
      <c r="H11" s="19"/>
      <c r="I11" s="16">
        <v>2020</v>
      </c>
      <c r="J11" s="16" t="s">
        <v>17</v>
      </c>
      <c r="K11" s="16">
        <v>1</v>
      </c>
      <c r="L11" s="16">
        <f t="shared" ref="L11:L74" si="0">N11*-1000</f>
        <v>0</v>
      </c>
    </row>
    <row r="12" spans="7:12">
      <c r="G12" s="16" t="str">
        <f t="shared" ref="G12:G41" si="1">G11</f>
        <v>SNKCO2NN</v>
      </c>
      <c r="H12" s="19"/>
      <c r="I12" s="16">
        <v>2021</v>
      </c>
      <c r="J12" s="16" t="s">
        <v>17</v>
      </c>
      <c r="K12" s="16">
        <v>1</v>
      </c>
      <c r="L12" s="16">
        <f t="shared" si="0"/>
        <v>0</v>
      </c>
    </row>
    <row r="13" spans="7:12">
      <c r="G13" s="16" t="str">
        <f t="shared" si="1"/>
        <v>SNKCO2NN</v>
      </c>
      <c r="H13" s="19"/>
      <c r="I13" s="16">
        <v>2022</v>
      </c>
      <c r="J13" s="16" t="s">
        <v>17</v>
      </c>
      <c r="K13" s="16">
        <v>1</v>
      </c>
      <c r="L13" s="16">
        <f t="shared" si="0"/>
        <v>0</v>
      </c>
    </row>
    <row r="14" spans="7:12">
      <c r="G14" s="16" t="str">
        <f t="shared" si="1"/>
        <v>SNKCO2NN</v>
      </c>
      <c r="H14" s="19"/>
      <c r="I14" s="16">
        <v>2023</v>
      </c>
      <c r="J14" s="16" t="s">
        <v>17</v>
      </c>
      <c r="K14" s="16">
        <v>1</v>
      </c>
      <c r="L14" s="16">
        <f t="shared" si="0"/>
        <v>0</v>
      </c>
    </row>
    <row r="15" spans="7:12">
      <c r="G15" s="16" t="str">
        <f t="shared" si="1"/>
        <v>SNKCO2NN</v>
      </c>
      <c r="H15" s="19"/>
      <c r="I15" s="16">
        <v>2024</v>
      </c>
      <c r="J15" s="16" t="s">
        <v>17</v>
      </c>
      <c r="K15" s="16">
        <v>1</v>
      </c>
      <c r="L15" s="16">
        <f t="shared" si="0"/>
        <v>0</v>
      </c>
    </row>
    <row r="16" spans="7:12">
      <c r="G16" s="16" t="str">
        <f t="shared" si="1"/>
        <v>SNKCO2NN</v>
      </c>
      <c r="H16" s="19"/>
      <c r="I16" s="16">
        <v>2025</v>
      </c>
      <c r="J16" s="16" t="s">
        <v>17</v>
      </c>
      <c r="K16" s="16">
        <v>1</v>
      </c>
      <c r="L16" s="16">
        <f t="shared" si="0"/>
        <v>0</v>
      </c>
    </row>
    <row r="17" spans="7:12">
      <c r="G17" s="16" t="str">
        <f t="shared" si="1"/>
        <v>SNKCO2NN</v>
      </c>
      <c r="H17" s="19"/>
      <c r="I17" s="16">
        <v>2026</v>
      </c>
      <c r="J17" s="16" t="s">
        <v>17</v>
      </c>
      <c r="K17" s="16">
        <v>1</v>
      </c>
      <c r="L17" s="16">
        <f t="shared" si="0"/>
        <v>0</v>
      </c>
    </row>
    <row r="18" spans="7:12">
      <c r="G18" s="16" t="str">
        <f t="shared" si="1"/>
        <v>SNKCO2NN</v>
      </c>
      <c r="H18" s="19"/>
      <c r="I18" s="16">
        <v>2027</v>
      </c>
      <c r="J18" s="16" t="s">
        <v>17</v>
      </c>
      <c r="K18" s="16">
        <v>1</v>
      </c>
      <c r="L18" s="16">
        <f t="shared" si="0"/>
        <v>0</v>
      </c>
    </row>
    <row r="19" spans="7:12">
      <c r="G19" s="16" t="str">
        <f t="shared" si="1"/>
        <v>SNKCO2NN</v>
      </c>
      <c r="H19" s="19"/>
      <c r="I19" s="16">
        <v>2028</v>
      </c>
      <c r="J19" s="16" t="s">
        <v>17</v>
      </c>
      <c r="K19" s="16">
        <v>1</v>
      </c>
      <c r="L19" s="16">
        <f t="shared" si="0"/>
        <v>0</v>
      </c>
    </row>
    <row r="20" spans="7:12">
      <c r="G20" s="16" t="str">
        <f t="shared" si="1"/>
        <v>SNKCO2NN</v>
      </c>
      <c r="H20" s="19"/>
      <c r="I20" s="16">
        <v>2029</v>
      </c>
      <c r="J20" s="16" t="s">
        <v>17</v>
      </c>
      <c r="K20" s="16">
        <v>1</v>
      </c>
      <c r="L20" s="16">
        <f t="shared" si="0"/>
        <v>0</v>
      </c>
    </row>
    <row r="21" spans="7:12">
      <c r="G21" s="16" t="str">
        <f t="shared" si="1"/>
        <v>SNKCO2NN</v>
      </c>
      <c r="H21" s="19"/>
      <c r="I21" s="16">
        <v>2030</v>
      </c>
      <c r="J21" s="16" t="s">
        <v>17</v>
      </c>
      <c r="K21" s="16">
        <v>1</v>
      </c>
      <c r="L21" s="16">
        <f t="shared" si="0"/>
        <v>0</v>
      </c>
    </row>
    <row r="22" spans="7:12">
      <c r="G22" s="16" t="str">
        <f t="shared" si="1"/>
        <v>SNKCO2NN</v>
      </c>
      <c r="H22" s="19"/>
      <c r="I22" s="16">
        <v>2031</v>
      </c>
      <c r="J22" s="16" t="s">
        <v>17</v>
      </c>
      <c r="K22" s="16">
        <v>1</v>
      </c>
      <c r="L22" s="16">
        <f t="shared" si="0"/>
        <v>0</v>
      </c>
    </row>
    <row r="23" spans="7:12">
      <c r="G23" s="16" t="str">
        <f t="shared" si="1"/>
        <v>SNKCO2NN</v>
      </c>
      <c r="H23" s="19"/>
      <c r="I23" s="16">
        <v>2032</v>
      </c>
      <c r="J23" s="16" t="s">
        <v>17</v>
      </c>
      <c r="K23" s="16">
        <v>1</v>
      </c>
      <c r="L23" s="16">
        <f t="shared" si="0"/>
        <v>0</v>
      </c>
    </row>
    <row r="24" spans="7:12">
      <c r="G24" s="16" t="str">
        <f t="shared" si="1"/>
        <v>SNKCO2NN</v>
      </c>
      <c r="H24" s="19"/>
      <c r="I24" s="16">
        <v>2033</v>
      </c>
      <c r="J24" s="16" t="s">
        <v>17</v>
      </c>
      <c r="K24" s="16">
        <v>1</v>
      </c>
      <c r="L24" s="16">
        <f t="shared" si="0"/>
        <v>0</v>
      </c>
    </row>
    <row r="25" spans="7:12">
      <c r="G25" s="16" t="str">
        <f t="shared" si="1"/>
        <v>SNKCO2NN</v>
      </c>
      <c r="H25" s="19"/>
      <c r="I25" s="16">
        <v>2034</v>
      </c>
      <c r="J25" s="16" t="s">
        <v>17</v>
      </c>
      <c r="K25" s="16">
        <v>1</v>
      </c>
      <c r="L25" s="16">
        <f t="shared" si="0"/>
        <v>0</v>
      </c>
    </row>
    <row r="26" spans="7:12">
      <c r="G26" s="16" t="str">
        <f t="shared" si="1"/>
        <v>SNKCO2NN</v>
      </c>
      <c r="H26" s="19"/>
      <c r="I26" s="16">
        <v>2035</v>
      </c>
      <c r="J26" s="16" t="s">
        <v>17</v>
      </c>
      <c r="K26" s="16">
        <v>1</v>
      </c>
      <c r="L26" s="16">
        <f t="shared" si="0"/>
        <v>0</v>
      </c>
    </row>
    <row r="27" spans="7:12">
      <c r="G27" s="16" t="str">
        <f t="shared" si="1"/>
        <v>SNKCO2NN</v>
      </c>
      <c r="H27" s="19"/>
      <c r="I27" s="16">
        <v>2036</v>
      </c>
      <c r="J27" s="16" t="s">
        <v>17</v>
      </c>
      <c r="K27" s="16">
        <v>1</v>
      </c>
      <c r="L27" s="16">
        <f t="shared" si="0"/>
        <v>0</v>
      </c>
    </row>
    <row r="28" spans="7:12">
      <c r="G28" s="16" t="str">
        <f t="shared" si="1"/>
        <v>SNKCO2NN</v>
      </c>
      <c r="H28" s="19"/>
      <c r="I28" s="16">
        <v>2037</v>
      </c>
      <c r="J28" s="16" t="s">
        <v>17</v>
      </c>
      <c r="K28" s="16">
        <v>1</v>
      </c>
      <c r="L28" s="16">
        <f t="shared" si="0"/>
        <v>0</v>
      </c>
    </row>
    <row r="29" spans="7:12">
      <c r="G29" s="16" t="str">
        <f t="shared" si="1"/>
        <v>SNKCO2NN</v>
      </c>
      <c r="H29" s="19"/>
      <c r="I29" s="16">
        <v>2038</v>
      </c>
      <c r="J29" s="16" t="s">
        <v>17</v>
      </c>
      <c r="K29" s="16">
        <v>1</v>
      </c>
      <c r="L29" s="16">
        <f t="shared" si="0"/>
        <v>0</v>
      </c>
    </row>
    <row r="30" spans="7:12">
      <c r="G30" s="16" t="str">
        <f t="shared" si="1"/>
        <v>SNKCO2NN</v>
      </c>
      <c r="H30" s="19"/>
      <c r="I30" s="16">
        <v>2039</v>
      </c>
      <c r="J30" s="16" t="s">
        <v>17</v>
      </c>
      <c r="K30" s="16">
        <v>1</v>
      </c>
      <c r="L30" s="16">
        <f t="shared" si="0"/>
        <v>0</v>
      </c>
    </row>
    <row r="31" spans="7:12">
      <c r="G31" s="16" t="str">
        <f t="shared" si="1"/>
        <v>SNKCO2NN</v>
      </c>
      <c r="H31" s="19"/>
      <c r="I31" s="16">
        <v>2040</v>
      </c>
      <c r="J31" s="16" t="s">
        <v>17</v>
      </c>
      <c r="K31" s="16">
        <v>1</v>
      </c>
      <c r="L31" s="16">
        <f t="shared" si="0"/>
        <v>0</v>
      </c>
    </row>
    <row r="32" spans="7:12">
      <c r="G32" s="16" t="str">
        <f t="shared" si="1"/>
        <v>SNKCO2NN</v>
      </c>
      <c r="H32" s="19"/>
      <c r="I32" s="16">
        <v>2041</v>
      </c>
      <c r="J32" s="16" t="s">
        <v>17</v>
      </c>
      <c r="K32" s="16">
        <v>1</v>
      </c>
      <c r="L32" s="16">
        <f t="shared" si="0"/>
        <v>0</v>
      </c>
    </row>
    <row r="33" spans="7:12">
      <c r="G33" s="16" t="str">
        <f t="shared" si="1"/>
        <v>SNKCO2NN</v>
      </c>
      <c r="H33" s="19"/>
      <c r="I33" s="16">
        <v>2042</v>
      </c>
      <c r="J33" s="16" t="s">
        <v>17</v>
      </c>
      <c r="K33" s="16">
        <v>1</v>
      </c>
      <c r="L33" s="16">
        <f t="shared" si="0"/>
        <v>0</v>
      </c>
    </row>
    <row r="34" spans="7:12">
      <c r="G34" s="16" t="str">
        <f t="shared" si="1"/>
        <v>SNKCO2NN</v>
      </c>
      <c r="H34" s="19"/>
      <c r="I34" s="16">
        <v>2043</v>
      </c>
      <c r="J34" s="16" t="s">
        <v>17</v>
      </c>
      <c r="K34" s="16">
        <v>1</v>
      </c>
      <c r="L34" s="16">
        <f t="shared" si="0"/>
        <v>0</v>
      </c>
    </row>
    <row r="35" spans="7:12">
      <c r="G35" s="16" t="str">
        <f t="shared" si="1"/>
        <v>SNKCO2NN</v>
      </c>
      <c r="H35" s="19"/>
      <c r="I35" s="16">
        <v>2044</v>
      </c>
      <c r="J35" s="16" t="s">
        <v>17</v>
      </c>
      <c r="K35" s="16">
        <v>1</v>
      </c>
      <c r="L35" s="16">
        <f t="shared" si="0"/>
        <v>0</v>
      </c>
    </row>
    <row r="36" spans="7:12">
      <c r="G36" s="16" t="str">
        <f t="shared" si="1"/>
        <v>SNKCO2NN</v>
      </c>
      <c r="H36" s="19"/>
      <c r="I36" s="16">
        <v>2045</v>
      </c>
      <c r="J36" s="16" t="s">
        <v>17</v>
      </c>
      <c r="K36" s="16">
        <v>1</v>
      </c>
      <c r="L36" s="16">
        <f t="shared" si="0"/>
        <v>0</v>
      </c>
    </row>
    <row r="37" spans="7:12">
      <c r="G37" s="16" t="str">
        <f t="shared" si="1"/>
        <v>SNKCO2NN</v>
      </c>
      <c r="H37" s="19"/>
      <c r="I37" s="16">
        <v>2046</v>
      </c>
      <c r="J37" s="16" t="s">
        <v>17</v>
      </c>
      <c r="K37" s="16">
        <v>1</v>
      </c>
      <c r="L37" s="16">
        <f t="shared" si="0"/>
        <v>0</v>
      </c>
    </row>
    <row r="38" spans="7:12">
      <c r="G38" s="16" t="str">
        <f t="shared" si="1"/>
        <v>SNKCO2NN</v>
      </c>
      <c r="H38" s="19"/>
      <c r="I38" s="16">
        <v>2047</v>
      </c>
      <c r="J38" s="16" t="s">
        <v>17</v>
      </c>
      <c r="K38" s="16">
        <v>1</v>
      </c>
      <c r="L38" s="16">
        <f t="shared" si="0"/>
        <v>0</v>
      </c>
    </row>
    <row r="39" spans="7:12">
      <c r="G39" s="16" t="str">
        <f t="shared" si="1"/>
        <v>SNKCO2NN</v>
      </c>
      <c r="H39" s="19"/>
      <c r="I39" s="16">
        <v>2048</v>
      </c>
      <c r="J39" s="16" t="s">
        <v>17</v>
      </c>
      <c r="K39" s="16">
        <v>1</v>
      </c>
      <c r="L39" s="16">
        <f t="shared" si="0"/>
        <v>0</v>
      </c>
    </row>
    <row r="40" spans="7:12">
      <c r="G40" s="16" t="str">
        <f t="shared" si="1"/>
        <v>SNKCO2NN</v>
      </c>
      <c r="H40" s="19"/>
      <c r="I40" s="16">
        <v>2049</v>
      </c>
      <c r="J40" s="16" t="s">
        <v>17</v>
      </c>
      <c r="K40" s="16">
        <v>1</v>
      </c>
      <c r="L40" s="16">
        <f t="shared" si="0"/>
        <v>0</v>
      </c>
    </row>
    <row r="41" spans="7:12">
      <c r="G41" s="16" t="str">
        <f t="shared" si="1"/>
        <v>SNKCO2NN</v>
      </c>
      <c r="H41" s="19"/>
      <c r="I41" s="16">
        <v>2050</v>
      </c>
      <c r="J41" s="16" t="s">
        <v>17</v>
      </c>
      <c r="K41" s="16">
        <v>1</v>
      </c>
      <c r="L41" s="16">
        <f t="shared" si="0"/>
        <v>0</v>
      </c>
    </row>
    <row r="42" spans="7:12">
      <c r="G42" s="19" t="s">
        <v>61</v>
      </c>
      <c r="H42" s="19"/>
      <c r="I42" s="16">
        <v>2020</v>
      </c>
      <c r="J42" s="16" t="s">
        <v>17</v>
      </c>
      <c r="K42" s="16">
        <v>1</v>
      </c>
      <c r="L42" s="16">
        <f t="shared" si="0"/>
        <v>0</v>
      </c>
    </row>
    <row r="43" spans="7:12">
      <c r="G43" s="16" t="str">
        <f t="shared" ref="G43:G72" si="2">G42</f>
        <v>SNKCO2N_ElcSector</v>
      </c>
      <c r="H43" s="19"/>
      <c r="I43" s="16">
        <v>2021</v>
      </c>
      <c r="J43" s="16" t="s">
        <v>17</v>
      </c>
      <c r="K43" s="16">
        <v>1</v>
      </c>
      <c r="L43" s="16">
        <f t="shared" si="0"/>
        <v>0</v>
      </c>
    </row>
    <row r="44" spans="7:12">
      <c r="G44" s="16" t="str">
        <f t="shared" si="2"/>
        <v>SNKCO2N_ElcSector</v>
      </c>
      <c r="H44" s="19"/>
      <c r="I44" s="16">
        <v>2022</v>
      </c>
      <c r="J44" s="16" t="s">
        <v>17</v>
      </c>
      <c r="K44" s="16">
        <v>1</v>
      </c>
      <c r="L44" s="16">
        <f t="shared" si="0"/>
        <v>0</v>
      </c>
    </row>
    <row r="45" spans="7:12">
      <c r="G45" s="16" t="str">
        <f t="shared" si="2"/>
        <v>SNKCO2N_ElcSector</v>
      </c>
      <c r="H45" s="19"/>
      <c r="I45" s="16">
        <v>2023</v>
      </c>
      <c r="J45" s="16" t="s">
        <v>17</v>
      </c>
      <c r="K45" s="16">
        <v>1</v>
      </c>
      <c r="L45" s="16">
        <f t="shared" si="0"/>
        <v>0</v>
      </c>
    </row>
    <row r="46" spans="7:12">
      <c r="G46" s="16" t="str">
        <f t="shared" si="2"/>
        <v>SNKCO2N_ElcSector</v>
      </c>
      <c r="H46" s="19"/>
      <c r="I46" s="16">
        <v>2024</v>
      </c>
      <c r="J46" s="16" t="s">
        <v>17</v>
      </c>
      <c r="K46" s="16">
        <v>1</v>
      </c>
      <c r="L46" s="16">
        <f t="shared" si="0"/>
        <v>0</v>
      </c>
    </row>
    <row r="47" spans="7:12">
      <c r="G47" s="16" t="str">
        <f t="shared" si="2"/>
        <v>SNKCO2N_ElcSector</v>
      </c>
      <c r="H47" s="19"/>
      <c r="I47" s="16">
        <v>2025</v>
      </c>
      <c r="J47" s="16" t="s">
        <v>17</v>
      </c>
      <c r="K47" s="16">
        <v>1</v>
      </c>
      <c r="L47" s="16">
        <f t="shared" si="0"/>
        <v>0</v>
      </c>
    </row>
    <row r="48" spans="7:12">
      <c r="G48" s="16" t="str">
        <f t="shared" si="2"/>
        <v>SNKCO2N_ElcSector</v>
      </c>
      <c r="H48" s="19"/>
      <c r="I48" s="16">
        <v>2026</v>
      </c>
      <c r="J48" s="16" t="s">
        <v>17</v>
      </c>
      <c r="K48" s="16">
        <v>1</v>
      </c>
      <c r="L48" s="16">
        <f t="shared" si="0"/>
        <v>0</v>
      </c>
    </row>
    <row r="49" spans="7:12">
      <c r="G49" s="16" t="str">
        <f t="shared" si="2"/>
        <v>SNKCO2N_ElcSector</v>
      </c>
      <c r="H49" s="19"/>
      <c r="I49" s="16">
        <v>2027</v>
      </c>
      <c r="J49" s="16" t="s">
        <v>17</v>
      </c>
      <c r="K49" s="16">
        <v>1</v>
      </c>
      <c r="L49" s="16">
        <f t="shared" si="0"/>
        <v>0</v>
      </c>
    </row>
    <row r="50" spans="7:12">
      <c r="G50" s="16" t="str">
        <f t="shared" si="2"/>
        <v>SNKCO2N_ElcSector</v>
      </c>
      <c r="H50" s="19"/>
      <c r="I50" s="16">
        <v>2028</v>
      </c>
      <c r="J50" s="16" t="s">
        <v>17</v>
      </c>
      <c r="K50" s="16">
        <v>1</v>
      </c>
      <c r="L50" s="16">
        <f t="shared" si="0"/>
        <v>0</v>
      </c>
    </row>
    <row r="51" spans="7:12">
      <c r="G51" s="16" t="str">
        <f t="shared" si="2"/>
        <v>SNKCO2N_ElcSector</v>
      </c>
      <c r="H51" s="19"/>
      <c r="I51" s="16">
        <v>2029</v>
      </c>
      <c r="J51" s="16" t="s">
        <v>17</v>
      </c>
      <c r="K51" s="16">
        <v>1</v>
      </c>
      <c r="L51" s="16">
        <f t="shared" si="0"/>
        <v>0</v>
      </c>
    </row>
    <row r="52" spans="7:12">
      <c r="G52" s="16" t="str">
        <f t="shared" si="2"/>
        <v>SNKCO2N_ElcSector</v>
      </c>
      <c r="H52" s="19"/>
      <c r="I52" s="16">
        <v>2030</v>
      </c>
      <c r="J52" s="16" t="s">
        <v>17</v>
      </c>
      <c r="K52" s="16">
        <v>1</v>
      </c>
      <c r="L52" s="16">
        <f t="shared" si="0"/>
        <v>0</v>
      </c>
    </row>
    <row r="53" spans="7:12">
      <c r="G53" s="16" t="str">
        <f t="shared" si="2"/>
        <v>SNKCO2N_ElcSector</v>
      </c>
      <c r="H53" s="19"/>
      <c r="I53" s="16">
        <v>2031</v>
      </c>
      <c r="J53" s="16" t="s">
        <v>17</v>
      </c>
      <c r="K53" s="16">
        <v>1</v>
      </c>
      <c r="L53" s="16">
        <f t="shared" si="0"/>
        <v>0</v>
      </c>
    </row>
    <row r="54" spans="7:12">
      <c r="G54" s="16" t="str">
        <f t="shared" si="2"/>
        <v>SNKCO2N_ElcSector</v>
      </c>
      <c r="H54" s="19"/>
      <c r="I54" s="16">
        <v>2032</v>
      </c>
      <c r="J54" s="16" t="s">
        <v>17</v>
      </c>
      <c r="K54" s="16">
        <v>1</v>
      </c>
      <c r="L54" s="16">
        <f t="shared" si="0"/>
        <v>0</v>
      </c>
    </row>
    <row r="55" spans="7:12">
      <c r="G55" s="16" t="str">
        <f t="shared" si="2"/>
        <v>SNKCO2N_ElcSector</v>
      </c>
      <c r="H55" s="19"/>
      <c r="I55" s="16">
        <v>2033</v>
      </c>
      <c r="J55" s="16" t="s">
        <v>17</v>
      </c>
      <c r="K55" s="16">
        <v>1</v>
      </c>
      <c r="L55" s="16">
        <f t="shared" si="0"/>
        <v>0</v>
      </c>
    </row>
    <row r="56" spans="7:12">
      <c r="G56" s="16" t="str">
        <f t="shared" si="2"/>
        <v>SNKCO2N_ElcSector</v>
      </c>
      <c r="H56" s="19"/>
      <c r="I56" s="16">
        <v>2034</v>
      </c>
      <c r="J56" s="16" t="s">
        <v>17</v>
      </c>
      <c r="K56" s="16">
        <v>1</v>
      </c>
      <c r="L56" s="16">
        <f t="shared" si="0"/>
        <v>0</v>
      </c>
    </row>
    <row r="57" spans="7:12">
      <c r="G57" s="16" t="str">
        <f t="shared" si="2"/>
        <v>SNKCO2N_ElcSector</v>
      </c>
      <c r="H57" s="19"/>
      <c r="I57" s="16">
        <v>2035</v>
      </c>
      <c r="J57" s="16" t="s">
        <v>17</v>
      </c>
      <c r="K57" s="16">
        <v>1</v>
      </c>
      <c r="L57" s="16">
        <f t="shared" si="0"/>
        <v>0</v>
      </c>
    </row>
    <row r="58" spans="7:12">
      <c r="G58" s="16" t="str">
        <f t="shared" si="2"/>
        <v>SNKCO2N_ElcSector</v>
      </c>
      <c r="H58" s="19"/>
      <c r="I58" s="16">
        <v>2036</v>
      </c>
      <c r="J58" s="16" t="s">
        <v>17</v>
      </c>
      <c r="K58" s="16">
        <v>1</v>
      </c>
      <c r="L58" s="16">
        <f t="shared" si="0"/>
        <v>0</v>
      </c>
    </row>
    <row r="59" spans="7:12">
      <c r="G59" s="16" t="str">
        <f t="shared" si="2"/>
        <v>SNKCO2N_ElcSector</v>
      </c>
      <c r="H59" s="19"/>
      <c r="I59" s="16">
        <v>2037</v>
      </c>
      <c r="J59" s="16" t="s">
        <v>17</v>
      </c>
      <c r="K59" s="16">
        <v>1</v>
      </c>
      <c r="L59" s="16">
        <f t="shared" si="0"/>
        <v>0</v>
      </c>
    </row>
    <row r="60" spans="7:12">
      <c r="G60" s="16" t="str">
        <f t="shared" si="2"/>
        <v>SNKCO2N_ElcSector</v>
      </c>
      <c r="H60" s="19"/>
      <c r="I60" s="16">
        <v>2038</v>
      </c>
      <c r="J60" s="16" t="s">
        <v>17</v>
      </c>
      <c r="K60" s="16">
        <v>1</v>
      </c>
      <c r="L60" s="16">
        <f t="shared" si="0"/>
        <v>0</v>
      </c>
    </row>
    <row r="61" spans="7:12">
      <c r="G61" s="16" t="str">
        <f t="shared" si="2"/>
        <v>SNKCO2N_ElcSector</v>
      </c>
      <c r="H61" s="19"/>
      <c r="I61" s="16">
        <v>2039</v>
      </c>
      <c r="J61" s="16" t="s">
        <v>17</v>
      </c>
      <c r="K61" s="16">
        <v>1</v>
      </c>
      <c r="L61" s="16">
        <f t="shared" si="0"/>
        <v>0</v>
      </c>
    </row>
    <row r="62" spans="7:12">
      <c r="G62" s="16" t="str">
        <f t="shared" si="2"/>
        <v>SNKCO2N_ElcSector</v>
      </c>
      <c r="H62" s="19"/>
      <c r="I62" s="16">
        <v>2040</v>
      </c>
      <c r="J62" s="16" t="s">
        <v>17</v>
      </c>
      <c r="K62" s="16">
        <v>1</v>
      </c>
      <c r="L62" s="16">
        <f t="shared" si="0"/>
        <v>0</v>
      </c>
    </row>
    <row r="63" spans="7:12">
      <c r="G63" s="16" t="str">
        <f t="shared" si="2"/>
        <v>SNKCO2N_ElcSector</v>
      </c>
      <c r="H63" s="19"/>
      <c r="I63" s="16">
        <v>2041</v>
      </c>
      <c r="J63" s="16" t="s">
        <v>17</v>
      </c>
      <c r="K63" s="16">
        <v>1</v>
      </c>
      <c r="L63" s="16">
        <f t="shared" si="0"/>
        <v>0</v>
      </c>
    </row>
    <row r="64" spans="7:12">
      <c r="G64" s="16" t="str">
        <f t="shared" si="2"/>
        <v>SNKCO2N_ElcSector</v>
      </c>
      <c r="H64" s="19"/>
      <c r="I64" s="16">
        <v>2042</v>
      </c>
      <c r="J64" s="16" t="s">
        <v>17</v>
      </c>
      <c r="K64" s="16">
        <v>1</v>
      </c>
      <c r="L64" s="16">
        <f t="shared" si="0"/>
        <v>0</v>
      </c>
    </row>
    <row r="65" spans="7:12">
      <c r="G65" s="16" t="str">
        <f t="shared" si="2"/>
        <v>SNKCO2N_ElcSector</v>
      </c>
      <c r="H65" s="19"/>
      <c r="I65" s="16">
        <v>2043</v>
      </c>
      <c r="J65" s="16" t="s">
        <v>17</v>
      </c>
      <c r="K65" s="16">
        <v>1</v>
      </c>
      <c r="L65" s="16">
        <f t="shared" si="0"/>
        <v>0</v>
      </c>
    </row>
    <row r="66" spans="7:12">
      <c r="G66" s="16" t="str">
        <f t="shared" si="2"/>
        <v>SNKCO2N_ElcSector</v>
      </c>
      <c r="H66" s="19"/>
      <c r="I66" s="16">
        <v>2044</v>
      </c>
      <c r="J66" s="16" t="s">
        <v>17</v>
      </c>
      <c r="K66" s="16">
        <v>1</v>
      </c>
      <c r="L66" s="16">
        <f t="shared" si="0"/>
        <v>0</v>
      </c>
    </row>
    <row r="67" spans="7:12">
      <c r="G67" s="16" t="str">
        <f t="shared" si="2"/>
        <v>SNKCO2N_ElcSector</v>
      </c>
      <c r="H67" s="19"/>
      <c r="I67" s="16">
        <v>2045</v>
      </c>
      <c r="J67" s="16" t="s">
        <v>17</v>
      </c>
      <c r="K67" s="16">
        <v>1</v>
      </c>
      <c r="L67" s="16">
        <f t="shared" si="0"/>
        <v>0</v>
      </c>
    </row>
    <row r="68" spans="7:12">
      <c r="G68" s="16" t="str">
        <f t="shared" si="2"/>
        <v>SNKCO2N_ElcSector</v>
      </c>
      <c r="H68" s="19"/>
      <c r="I68" s="16">
        <v>2046</v>
      </c>
      <c r="J68" s="16" t="s">
        <v>17</v>
      </c>
      <c r="K68" s="16">
        <v>1</v>
      </c>
      <c r="L68" s="16">
        <f t="shared" si="0"/>
        <v>0</v>
      </c>
    </row>
    <row r="69" spans="7:12">
      <c r="G69" s="16" t="str">
        <f t="shared" si="2"/>
        <v>SNKCO2N_ElcSector</v>
      </c>
      <c r="H69" s="19"/>
      <c r="I69" s="16">
        <v>2047</v>
      </c>
      <c r="J69" s="16" t="s">
        <v>17</v>
      </c>
      <c r="K69" s="16">
        <v>1</v>
      </c>
      <c r="L69" s="16">
        <f t="shared" si="0"/>
        <v>0</v>
      </c>
    </row>
    <row r="70" spans="7:12">
      <c r="G70" s="16" t="str">
        <f t="shared" si="2"/>
        <v>SNKCO2N_ElcSector</v>
      </c>
      <c r="H70" s="19"/>
      <c r="I70" s="16">
        <v>2048</v>
      </c>
      <c r="J70" s="16" t="s">
        <v>17</v>
      </c>
      <c r="K70" s="16">
        <v>1</v>
      </c>
      <c r="L70" s="16">
        <f t="shared" si="0"/>
        <v>0</v>
      </c>
    </row>
    <row r="71" spans="7:12">
      <c r="G71" s="16" t="str">
        <f t="shared" si="2"/>
        <v>SNKCO2N_ElcSector</v>
      </c>
      <c r="H71" s="19"/>
      <c r="I71" s="16">
        <v>2049</v>
      </c>
      <c r="J71" s="16" t="s">
        <v>17</v>
      </c>
      <c r="K71" s="16">
        <v>1</v>
      </c>
      <c r="L71" s="16">
        <f t="shared" si="0"/>
        <v>0</v>
      </c>
    </row>
    <row r="72" spans="7:12">
      <c r="G72" s="16" t="str">
        <f t="shared" si="2"/>
        <v>SNKCO2N_ElcSector</v>
      </c>
      <c r="H72" s="19"/>
      <c r="I72" s="16">
        <v>2050</v>
      </c>
      <c r="J72" s="16" t="s">
        <v>17</v>
      </c>
      <c r="K72" s="16">
        <v>1</v>
      </c>
      <c r="L72" s="16">
        <f t="shared" si="0"/>
        <v>0</v>
      </c>
    </row>
    <row r="73" spans="7:12">
      <c r="G73" s="19" t="s">
        <v>62</v>
      </c>
      <c r="H73" s="19"/>
      <c r="I73" s="16">
        <v>2020</v>
      </c>
      <c r="J73" s="16" t="s">
        <v>17</v>
      </c>
      <c r="K73" s="16">
        <v>1</v>
      </c>
      <c r="L73" s="16">
        <f t="shared" si="0"/>
        <v>0</v>
      </c>
    </row>
    <row r="74" spans="7:12">
      <c r="G74" s="16" t="str">
        <f t="shared" ref="G74:G103" si="3">G73</f>
        <v>SNKCO2N_OtherSectors</v>
      </c>
      <c r="H74" s="19"/>
      <c r="I74" s="16">
        <v>2021</v>
      </c>
      <c r="J74" s="16" t="s">
        <v>17</v>
      </c>
      <c r="K74" s="16">
        <v>1</v>
      </c>
      <c r="L74" s="16">
        <f t="shared" si="0"/>
        <v>0</v>
      </c>
    </row>
    <row r="75" spans="7:12">
      <c r="G75" s="16" t="str">
        <f t="shared" si="3"/>
        <v>SNKCO2N_OtherSectors</v>
      </c>
      <c r="H75" s="19"/>
      <c r="I75" s="16">
        <v>2022</v>
      </c>
      <c r="J75" s="16" t="s">
        <v>17</v>
      </c>
      <c r="K75" s="16">
        <v>1</v>
      </c>
      <c r="L75" s="16">
        <f t="shared" ref="L75:L138" si="4">N75*-1000</f>
        <v>0</v>
      </c>
    </row>
    <row r="76" spans="7:12">
      <c r="G76" s="16" t="str">
        <f t="shared" si="3"/>
        <v>SNKCO2N_OtherSectors</v>
      </c>
      <c r="H76" s="19"/>
      <c r="I76" s="16">
        <v>2023</v>
      </c>
      <c r="J76" s="16" t="s">
        <v>17</v>
      </c>
      <c r="K76" s="16">
        <v>1</v>
      </c>
      <c r="L76" s="16">
        <f t="shared" si="4"/>
        <v>0</v>
      </c>
    </row>
    <row r="77" spans="7:12">
      <c r="G77" s="16" t="str">
        <f t="shared" si="3"/>
        <v>SNKCO2N_OtherSectors</v>
      </c>
      <c r="H77" s="19"/>
      <c r="I77" s="16">
        <v>2024</v>
      </c>
      <c r="J77" s="16" t="s">
        <v>17</v>
      </c>
      <c r="K77" s="16">
        <v>1</v>
      </c>
      <c r="L77" s="16">
        <f t="shared" si="4"/>
        <v>0</v>
      </c>
    </row>
    <row r="78" spans="7:12">
      <c r="G78" s="16" t="str">
        <f t="shared" si="3"/>
        <v>SNKCO2N_OtherSectors</v>
      </c>
      <c r="H78" s="19"/>
      <c r="I78" s="16">
        <v>2025</v>
      </c>
      <c r="J78" s="16" t="s">
        <v>17</v>
      </c>
      <c r="K78" s="16">
        <v>1</v>
      </c>
      <c r="L78" s="16">
        <f t="shared" si="4"/>
        <v>0</v>
      </c>
    </row>
    <row r="79" spans="7:12">
      <c r="G79" s="16" t="str">
        <f t="shared" si="3"/>
        <v>SNKCO2N_OtherSectors</v>
      </c>
      <c r="H79" s="19"/>
      <c r="I79" s="16">
        <v>2026</v>
      </c>
      <c r="J79" s="16" t="s">
        <v>17</v>
      </c>
      <c r="K79" s="16">
        <v>1</v>
      </c>
      <c r="L79" s="16">
        <f t="shared" si="4"/>
        <v>0</v>
      </c>
    </row>
    <row r="80" spans="7:12">
      <c r="G80" s="16" t="str">
        <f t="shared" si="3"/>
        <v>SNKCO2N_OtherSectors</v>
      </c>
      <c r="H80" s="19"/>
      <c r="I80" s="16">
        <v>2027</v>
      </c>
      <c r="J80" s="16" t="s">
        <v>17</v>
      </c>
      <c r="K80" s="16">
        <v>1</v>
      </c>
      <c r="L80" s="16">
        <f t="shared" si="4"/>
        <v>0</v>
      </c>
    </row>
    <row r="81" spans="7:12">
      <c r="G81" s="16" t="str">
        <f t="shared" si="3"/>
        <v>SNKCO2N_OtherSectors</v>
      </c>
      <c r="H81" s="19"/>
      <c r="I81" s="16">
        <v>2028</v>
      </c>
      <c r="J81" s="16" t="s">
        <v>17</v>
      </c>
      <c r="K81" s="16">
        <v>1</v>
      </c>
      <c r="L81" s="16">
        <f t="shared" si="4"/>
        <v>0</v>
      </c>
    </row>
    <row r="82" spans="7:12">
      <c r="G82" s="16" t="str">
        <f t="shared" si="3"/>
        <v>SNKCO2N_OtherSectors</v>
      </c>
      <c r="H82" s="19"/>
      <c r="I82" s="16">
        <v>2029</v>
      </c>
      <c r="J82" s="16" t="s">
        <v>17</v>
      </c>
      <c r="K82" s="16">
        <v>1</v>
      </c>
      <c r="L82" s="16">
        <f t="shared" si="4"/>
        <v>0</v>
      </c>
    </row>
    <row r="83" spans="7:12">
      <c r="G83" s="16" t="str">
        <f t="shared" si="3"/>
        <v>SNKCO2N_OtherSectors</v>
      </c>
      <c r="H83" s="19"/>
      <c r="I83" s="16">
        <v>2030</v>
      </c>
      <c r="J83" s="16" t="s">
        <v>17</v>
      </c>
      <c r="K83" s="16">
        <v>1</v>
      </c>
      <c r="L83" s="16">
        <f t="shared" si="4"/>
        <v>0</v>
      </c>
    </row>
    <row r="84" spans="7:12">
      <c r="G84" s="16" t="str">
        <f t="shared" si="3"/>
        <v>SNKCO2N_OtherSectors</v>
      </c>
      <c r="H84" s="19"/>
      <c r="I84" s="16">
        <v>2031</v>
      </c>
      <c r="J84" s="16" t="s">
        <v>17</v>
      </c>
      <c r="K84" s="16">
        <v>1</v>
      </c>
      <c r="L84" s="16">
        <f t="shared" si="4"/>
        <v>0</v>
      </c>
    </row>
    <row r="85" spans="7:12">
      <c r="G85" s="16" t="str">
        <f t="shared" si="3"/>
        <v>SNKCO2N_OtherSectors</v>
      </c>
      <c r="H85" s="19"/>
      <c r="I85" s="16">
        <v>2032</v>
      </c>
      <c r="J85" s="16" t="s">
        <v>17</v>
      </c>
      <c r="K85" s="16">
        <v>1</v>
      </c>
      <c r="L85" s="16">
        <f t="shared" si="4"/>
        <v>0</v>
      </c>
    </row>
    <row r="86" spans="7:12">
      <c r="G86" s="16" t="str">
        <f t="shared" si="3"/>
        <v>SNKCO2N_OtherSectors</v>
      </c>
      <c r="H86" s="19"/>
      <c r="I86" s="16">
        <v>2033</v>
      </c>
      <c r="J86" s="16" t="s">
        <v>17</v>
      </c>
      <c r="K86" s="16">
        <v>1</v>
      </c>
      <c r="L86" s="16">
        <f t="shared" si="4"/>
        <v>0</v>
      </c>
    </row>
    <row r="87" spans="7:12">
      <c r="G87" s="16" t="str">
        <f t="shared" si="3"/>
        <v>SNKCO2N_OtherSectors</v>
      </c>
      <c r="H87" s="19"/>
      <c r="I87" s="16">
        <v>2034</v>
      </c>
      <c r="J87" s="16" t="s">
        <v>17</v>
      </c>
      <c r="K87" s="16">
        <v>1</v>
      </c>
      <c r="L87" s="16">
        <f t="shared" si="4"/>
        <v>0</v>
      </c>
    </row>
    <row r="88" spans="7:12">
      <c r="G88" s="16" t="str">
        <f t="shared" si="3"/>
        <v>SNKCO2N_OtherSectors</v>
      </c>
      <c r="H88" s="19"/>
      <c r="I88" s="16">
        <v>2035</v>
      </c>
      <c r="J88" s="16" t="s">
        <v>17</v>
      </c>
      <c r="K88" s="16">
        <v>1</v>
      </c>
      <c r="L88" s="16">
        <f t="shared" si="4"/>
        <v>0</v>
      </c>
    </row>
    <row r="89" spans="7:12">
      <c r="G89" s="16" t="str">
        <f t="shared" si="3"/>
        <v>SNKCO2N_OtherSectors</v>
      </c>
      <c r="H89" s="19"/>
      <c r="I89" s="16">
        <v>2036</v>
      </c>
      <c r="J89" s="16" t="s">
        <v>17</v>
      </c>
      <c r="K89" s="16">
        <v>1</v>
      </c>
      <c r="L89" s="16">
        <f t="shared" si="4"/>
        <v>0</v>
      </c>
    </row>
    <row r="90" spans="7:12">
      <c r="G90" s="16" t="str">
        <f t="shared" si="3"/>
        <v>SNKCO2N_OtherSectors</v>
      </c>
      <c r="H90" s="19"/>
      <c r="I90" s="16">
        <v>2037</v>
      </c>
      <c r="J90" s="16" t="s">
        <v>17</v>
      </c>
      <c r="K90" s="16">
        <v>1</v>
      </c>
      <c r="L90" s="16">
        <f t="shared" si="4"/>
        <v>0</v>
      </c>
    </row>
    <row r="91" spans="7:12">
      <c r="G91" s="16" t="str">
        <f t="shared" si="3"/>
        <v>SNKCO2N_OtherSectors</v>
      </c>
      <c r="H91" s="19"/>
      <c r="I91" s="16">
        <v>2038</v>
      </c>
      <c r="J91" s="16" t="s">
        <v>17</v>
      </c>
      <c r="K91" s="16">
        <v>1</v>
      </c>
      <c r="L91" s="16">
        <f t="shared" si="4"/>
        <v>0</v>
      </c>
    </row>
    <row r="92" spans="7:12">
      <c r="G92" s="16" t="str">
        <f t="shared" si="3"/>
        <v>SNKCO2N_OtherSectors</v>
      </c>
      <c r="H92" s="19"/>
      <c r="I92" s="16">
        <v>2039</v>
      </c>
      <c r="J92" s="16" t="s">
        <v>17</v>
      </c>
      <c r="K92" s="16">
        <v>1</v>
      </c>
      <c r="L92" s="16">
        <f t="shared" si="4"/>
        <v>0</v>
      </c>
    </row>
    <row r="93" spans="7:12">
      <c r="G93" s="16" t="str">
        <f t="shared" si="3"/>
        <v>SNKCO2N_OtherSectors</v>
      </c>
      <c r="H93" s="19"/>
      <c r="I93" s="16">
        <v>2040</v>
      </c>
      <c r="J93" s="16" t="s">
        <v>17</v>
      </c>
      <c r="K93" s="16">
        <v>1</v>
      </c>
      <c r="L93" s="16">
        <f t="shared" si="4"/>
        <v>0</v>
      </c>
    </row>
    <row r="94" spans="7:12">
      <c r="G94" s="16" t="str">
        <f t="shared" si="3"/>
        <v>SNKCO2N_OtherSectors</v>
      </c>
      <c r="H94" s="19"/>
      <c r="I94" s="16">
        <v>2041</v>
      </c>
      <c r="J94" s="16" t="s">
        <v>17</v>
      </c>
      <c r="K94" s="16">
        <v>1</v>
      </c>
      <c r="L94" s="16">
        <f t="shared" si="4"/>
        <v>0</v>
      </c>
    </row>
    <row r="95" spans="7:12">
      <c r="G95" s="16" t="str">
        <f t="shared" si="3"/>
        <v>SNKCO2N_OtherSectors</v>
      </c>
      <c r="H95" s="19"/>
      <c r="I95" s="16">
        <v>2042</v>
      </c>
      <c r="J95" s="16" t="s">
        <v>17</v>
      </c>
      <c r="K95" s="16">
        <v>1</v>
      </c>
      <c r="L95" s="16">
        <f t="shared" si="4"/>
        <v>0</v>
      </c>
    </row>
    <row r="96" spans="7:12">
      <c r="G96" s="16" t="str">
        <f t="shared" si="3"/>
        <v>SNKCO2N_OtherSectors</v>
      </c>
      <c r="H96" s="19"/>
      <c r="I96" s="16">
        <v>2043</v>
      </c>
      <c r="J96" s="16" t="s">
        <v>17</v>
      </c>
      <c r="K96" s="16">
        <v>1</v>
      </c>
      <c r="L96" s="16">
        <f t="shared" si="4"/>
        <v>0</v>
      </c>
    </row>
    <row r="97" spans="7:12">
      <c r="G97" s="16" t="str">
        <f t="shared" si="3"/>
        <v>SNKCO2N_OtherSectors</v>
      </c>
      <c r="H97" s="19"/>
      <c r="I97" s="16">
        <v>2044</v>
      </c>
      <c r="J97" s="16" t="s">
        <v>17</v>
      </c>
      <c r="K97" s="16">
        <v>1</v>
      </c>
      <c r="L97" s="16">
        <f t="shared" si="4"/>
        <v>0</v>
      </c>
    </row>
    <row r="98" spans="7:12">
      <c r="G98" s="16" t="str">
        <f t="shared" si="3"/>
        <v>SNKCO2N_OtherSectors</v>
      </c>
      <c r="H98" s="19"/>
      <c r="I98" s="16">
        <v>2045</v>
      </c>
      <c r="J98" s="16" t="s">
        <v>17</v>
      </c>
      <c r="K98" s="16">
        <v>1</v>
      </c>
      <c r="L98" s="16">
        <f t="shared" si="4"/>
        <v>0</v>
      </c>
    </row>
    <row r="99" spans="7:12">
      <c r="G99" s="16" t="str">
        <f t="shared" si="3"/>
        <v>SNKCO2N_OtherSectors</v>
      </c>
      <c r="H99" s="19"/>
      <c r="I99" s="16">
        <v>2046</v>
      </c>
      <c r="J99" s="16" t="s">
        <v>17</v>
      </c>
      <c r="K99" s="16">
        <v>1</v>
      </c>
      <c r="L99" s="16">
        <f t="shared" si="4"/>
        <v>0</v>
      </c>
    </row>
    <row r="100" spans="7:12">
      <c r="G100" s="16" t="str">
        <f t="shared" si="3"/>
        <v>SNKCO2N_OtherSectors</v>
      </c>
      <c r="H100" s="19"/>
      <c r="I100" s="16">
        <v>2047</v>
      </c>
      <c r="J100" s="16" t="s">
        <v>17</v>
      </c>
      <c r="K100" s="16">
        <v>1</v>
      </c>
      <c r="L100" s="16">
        <f t="shared" si="4"/>
        <v>0</v>
      </c>
    </row>
    <row r="101" spans="7:12">
      <c r="G101" s="16" t="str">
        <f t="shared" si="3"/>
        <v>SNKCO2N_OtherSectors</v>
      </c>
      <c r="H101" s="19"/>
      <c r="I101" s="16">
        <v>2048</v>
      </c>
      <c r="J101" s="16" t="s">
        <v>17</v>
      </c>
      <c r="K101" s="16">
        <v>1</v>
      </c>
      <c r="L101" s="16">
        <f t="shared" si="4"/>
        <v>0</v>
      </c>
    </row>
    <row r="102" spans="7:12">
      <c r="G102" s="16" t="str">
        <f t="shared" si="3"/>
        <v>SNKCO2N_OtherSectors</v>
      </c>
      <c r="H102" s="19"/>
      <c r="I102" s="16">
        <v>2049</v>
      </c>
      <c r="J102" s="16" t="s">
        <v>17</v>
      </c>
      <c r="K102" s="16">
        <v>1</v>
      </c>
      <c r="L102" s="16">
        <f t="shared" si="4"/>
        <v>0</v>
      </c>
    </row>
    <row r="103" spans="7:12">
      <c r="G103" s="16" t="str">
        <f t="shared" si="3"/>
        <v>SNKCO2N_OtherSectors</v>
      </c>
      <c r="H103" s="19"/>
      <c r="I103" s="16">
        <v>2050</v>
      </c>
      <c r="J103" s="16" t="s">
        <v>17</v>
      </c>
      <c r="K103" s="16">
        <v>1</v>
      </c>
      <c r="L103" s="16">
        <f t="shared" si="4"/>
        <v>0</v>
      </c>
    </row>
    <row r="104" spans="7:12">
      <c r="G104" s="49" t="s">
        <v>63</v>
      </c>
      <c r="H104" s="19"/>
      <c r="I104" s="16">
        <v>2020</v>
      </c>
      <c r="J104" s="16" t="s">
        <v>17</v>
      </c>
      <c r="K104" s="16">
        <v>1</v>
      </c>
      <c r="L104" s="16">
        <f t="shared" si="4"/>
        <v>0</v>
      </c>
    </row>
    <row r="105" spans="7:12">
      <c r="G105" s="16" t="str">
        <f t="shared" ref="G105:G134" si="5">G104</f>
        <v>SNKCO2N_H2Sector</v>
      </c>
      <c r="H105" s="19"/>
      <c r="I105" s="16">
        <v>2021</v>
      </c>
      <c r="J105" s="16" t="s">
        <v>17</v>
      </c>
      <c r="K105" s="16">
        <v>1</v>
      </c>
      <c r="L105" s="16">
        <f t="shared" si="4"/>
        <v>0</v>
      </c>
    </row>
    <row r="106" spans="7:12">
      <c r="G106" s="16" t="str">
        <f t="shared" si="5"/>
        <v>SNKCO2N_H2Sector</v>
      </c>
      <c r="H106" s="19"/>
      <c r="I106" s="16">
        <v>2022</v>
      </c>
      <c r="J106" s="16" t="s">
        <v>17</v>
      </c>
      <c r="K106" s="16">
        <v>1</v>
      </c>
      <c r="L106" s="16">
        <f t="shared" si="4"/>
        <v>0</v>
      </c>
    </row>
    <row r="107" spans="7:12">
      <c r="G107" s="16" t="str">
        <f t="shared" si="5"/>
        <v>SNKCO2N_H2Sector</v>
      </c>
      <c r="H107" s="19"/>
      <c r="I107" s="16">
        <v>2023</v>
      </c>
      <c r="J107" s="16" t="s">
        <v>17</v>
      </c>
      <c r="K107" s="16">
        <v>1</v>
      </c>
      <c r="L107" s="16">
        <f t="shared" si="4"/>
        <v>0</v>
      </c>
    </row>
    <row r="108" spans="7:12">
      <c r="G108" s="16" t="str">
        <f t="shared" si="5"/>
        <v>SNKCO2N_H2Sector</v>
      </c>
      <c r="H108" s="19"/>
      <c r="I108" s="16">
        <v>2024</v>
      </c>
      <c r="J108" s="16" t="s">
        <v>17</v>
      </c>
      <c r="K108" s="16">
        <v>1</v>
      </c>
      <c r="L108" s="16">
        <f t="shared" si="4"/>
        <v>0</v>
      </c>
    </row>
    <row r="109" spans="7:12">
      <c r="G109" s="16" t="str">
        <f t="shared" si="5"/>
        <v>SNKCO2N_H2Sector</v>
      </c>
      <c r="H109" s="19"/>
      <c r="I109" s="16">
        <v>2025</v>
      </c>
      <c r="J109" s="16" t="s">
        <v>17</v>
      </c>
      <c r="K109" s="16">
        <v>1</v>
      </c>
      <c r="L109" s="16">
        <f t="shared" si="4"/>
        <v>0</v>
      </c>
    </row>
    <row r="110" spans="7:12">
      <c r="G110" s="16" t="str">
        <f t="shared" si="5"/>
        <v>SNKCO2N_H2Sector</v>
      </c>
      <c r="H110" s="19"/>
      <c r="I110" s="16">
        <v>2026</v>
      </c>
      <c r="J110" s="16" t="s">
        <v>17</v>
      </c>
      <c r="K110" s="16">
        <v>1</v>
      </c>
      <c r="L110" s="16">
        <f t="shared" si="4"/>
        <v>0</v>
      </c>
    </row>
    <row r="111" spans="7:12">
      <c r="G111" s="16" t="str">
        <f t="shared" si="5"/>
        <v>SNKCO2N_H2Sector</v>
      </c>
      <c r="H111" s="19"/>
      <c r="I111" s="16">
        <v>2027</v>
      </c>
      <c r="J111" s="16" t="s">
        <v>17</v>
      </c>
      <c r="K111" s="16">
        <v>1</v>
      </c>
      <c r="L111" s="16">
        <f t="shared" si="4"/>
        <v>0</v>
      </c>
    </row>
    <row r="112" spans="7:12">
      <c r="G112" s="16" t="str">
        <f t="shared" si="5"/>
        <v>SNKCO2N_H2Sector</v>
      </c>
      <c r="H112" s="19"/>
      <c r="I112" s="16">
        <v>2028</v>
      </c>
      <c r="J112" s="16" t="s">
        <v>17</v>
      </c>
      <c r="K112" s="16">
        <v>1</v>
      </c>
      <c r="L112" s="16">
        <f t="shared" si="4"/>
        <v>0</v>
      </c>
    </row>
    <row r="113" spans="7:12">
      <c r="G113" s="16" t="str">
        <f t="shared" si="5"/>
        <v>SNKCO2N_H2Sector</v>
      </c>
      <c r="H113" s="19"/>
      <c r="I113" s="16">
        <v>2029</v>
      </c>
      <c r="J113" s="16" t="s">
        <v>17</v>
      </c>
      <c r="K113" s="16">
        <v>1</v>
      </c>
      <c r="L113" s="16">
        <f t="shared" si="4"/>
        <v>0</v>
      </c>
    </row>
    <row r="114" spans="7:12">
      <c r="G114" s="16" t="str">
        <f t="shared" si="5"/>
        <v>SNKCO2N_H2Sector</v>
      </c>
      <c r="H114" s="19"/>
      <c r="I114" s="16">
        <v>2030</v>
      </c>
      <c r="J114" s="16" t="s">
        <v>17</v>
      </c>
      <c r="K114" s="16">
        <v>1</v>
      </c>
      <c r="L114" s="16">
        <f t="shared" si="4"/>
        <v>0</v>
      </c>
    </row>
    <row r="115" spans="7:12">
      <c r="G115" s="16" t="str">
        <f t="shared" si="5"/>
        <v>SNKCO2N_H2Sector</v>
      </c>
      <c r="H115" s="19"/>
      <c r="I115" s="16">
        <v>2031</v>
      </c>
      <c r="J115" s="16" t="s">
        <v>17</v>
      </c>
      <c r="K115" s="16">
        <v>1</v>
      </c>
      <c r="L115" s="16">
        <f t="shared" si="4"/>
        <v>0</v>
      </c>
    </row>
    <row r="116" spans="7:12">
      <c r="G116" s="16" t="str">
        <f t="shared" si="5"/>
        <v>SNKCO2N_H2Sector</v>
      </c>
      <c r="H116" s="19"/>
      <c r="I116" s="16">
        <v>2032</v>
      </c>
      <c r="J116" s="16" t="s">
        <v>17</v>
      </c>
      <c r="K116" s="16">
        <v>1</v>
      </c>
      <c r="L116" s="16">
        <f t="shared" si="4"/>
        <v>0</v>
      </c>
    </row>
    <row r="117" spans="7:12">
      <c r="G117" s="16" t="str">
        <f t="shared" si="5"/>
        <v>SNKCO2N_H2Sector</v>
      </c>
      <c r="H117" s="19"/>
      <c r="I117" s="16">
        <v>2033</v>
      </c>
      <c r="J117" s="16" t="s">
        <v>17</v>
      </c>
      <c r="K117" s="16">
        <v>1</v>
      </c>
      <c r="L117" s="16">
        <f t="shared" si="4"/>
        <v>0</v>
      </c>
    </row>
    <row r="118" spans="7:12">
      <c r="G118" s="16" t="str">
        <f t="shared" si="5"/>
        <v>SNKCO2N_H2Sector</v>
      </c>
      <c r="H118" s="19"/>
      <c r="I118" s="16">
        <v>2034</v>
      </c>
      <c r="J118" s="16" t="s">
        <v>17</v>
      </c>
      <c r="K118" s="16">
        <v>1</v>
      </c>
      <c r="L118" s="16">
        <f t="shared" si="4"/>
        <v>0</v>
      </c>
    </row>
    <row r="119" spans="7:12">
      <c r="G119" s="16" t="str">
        <f t="shared" si="5"/>
        <v>SNKCO2N_H2Sector</v>
      </c>
      <c r="H119" s="19"/>
      <c r="I119" s="16">
        <v>2035</v>
      </c>
      <c r="J119" s="16" t="s">
        <v>17</v>
      </c>
      <c r="K119" s="16">
        <v>1</v>
      </c>
      <c r="L119" s="16">
        <f t="shared" si="4"/>
        <v>0</v>
      </c>
    </row>
    <row r="120" spans="7:12">
      <c r="G120" s="16" t="str">
        <f t="shared" si="5"/>
        <v>SNKCO2N_H2Sector</v>
      </c>
      <c r="H120" s="19"/>
      <c r="I120" s="16">
        <v>2036</v>
      </c>
      <c r="J120" s="16" t="s">
        <v>17</v>
      </c>
      <c r="K120" s="16">
        <v>1</v>
      </c>
      <c r="L120" s="16">
        <f t="shared" si="4"/>
        <v>0</v>
      </c>
    </row>
    <row r="121" spans="7:12">
      <c r="G121" s="16" t="str">
        <f t="shared" si="5"/>
        <v>SNKCO2N_H2Sector</v>
      </c>
      <c r="H121" s="19"/>
      <c r="I121" s="16">
        <v>2037</v>
      </c>
      <c r="J121" s="16" t="s">
        <v>17</v>
      </c>
      <c r="K121" s="16">
        <v>1</v>
      </c>
      <c r="L121" s="16">
        <f t="shared" si="4"/>
        <v>0</v>
      </c>
    </row>
    <row r="122" spans="7:12">
      <c r="G122" s="16" t="str">
        <f t="shared" si="5"/>
        <v>SNKCO2N_H2Sector</v>
      </c>
      <c r="H122" s="19"/>
      <c r="I122" s="16">
        <v>2038</v>
      </c>
      <c r="J122" s="16" t="s">
        <v>17</v>
      </c>
      <c r="K122" s="16">
        <v>1</v>
      </c>
      <c r="L122" s="16">
        <f t="shared" si="4"/>
        <v>0</v>
      </c>
    </row>
    <row r="123" spans="7:12">
      <c r="G123" s="16" t="str">
        <f t="shared" si="5"/>
        <v>SNKCO2N_H2Sector</v>
      </c>
      <c r="H123" s="19"/>
      <c r="I123" s="16">
        <v>2039</v>
      </c>
      <c r="J123" s="16" t="s">
        <v>17</v>
      </c>
      <c r="K123" s="16">
        <v>1</v>
      </c>
      <c r="L123" s="16">
        <f t="shared" si="4"/>
        <v>0</v>
      </c>
    </row>
    <row r="124" spans="7:12">
      <c r="G124" s="16" t="str">
        <f t="shared" si="5"/>
        <v>SNKCO2N_H2Sector</v>
      </c>
      <c r="H124" s="19"/>
      <c r="I124" s="16">
        <v>2040</v>
      </c>
      <c r="J124" s="16" t="s">
        <v>17</v>
      </c>
      <c r="K124" s="16">
        <v>1</v>
      </c>
      <c r="L124" s="16">
        <f t="shared" si="4"/>
        <v>0</v>
      </c>
    </row>
    <row r="125" spans="7:12">
      <c r="G125" s="16" t="str">
        <f t="shared" si="5"/>
        <v>SNKCO2N_H2Sector</v>
      </c>
      <c r="H125" s="19"/>
      <c r="I125" s="16">
        <v>2041</v>
      </c>
      <c r="J125" s="16" t="s">
        <v>17</v>
      </c>
      <c r="K125" s="16">
        <v>1</v>
      </c>
      <c r="L125" s="16">
        <f t="shared" si="4"/>
        <v>0</v>
      </c>
    </row>
    <row r="126" spans="7:12">
      <c r="G126" s="16" t="str">
        <f t="shared" si="5"/>
        <v>SNKCO2N_H2Sector</v>
      </c>
      <c r="H126" s="19"/>
      <c r="I126" s="16">
        <v>2042</v>
      </c>
      <c r="J126" s="16" t="s">
        <v>17</v>
      </c>
      <c r="K126" s="16">
        <v>1</v>
      </c>
      <c r="L126" s="16">
        <f t="shared" si="4"/>
        <v>0</v>
      </c>
    </row>
    <row r="127" spans="7:12">
      <c r="G127" s="16" t="str">
        <f t="shared" si="5"/>
        <v>SNKCO2N_H2Sector</v>
      </c>
      <c r="H127" s="19"/>
      <c r="I127" s="16">
        <v>2043</v>
      </c>
      <c r="J127" s="16" t="s">
        <v>17</v>
      </c>
      <c r="K127" s="16">
        <v>1</v>
      </c>
      <c r="L127" s="16">
        <f t="shared" si="4"/>
        <v>0</v>
      </c>
    </row>
    <row r="128" spans="7:12">
      <c r="G128" s="16" t="str">
        <f t="shared" si="5"/>
        <v>SNKCO2N_H2Sector</v>
      </c>
      <c r="H128" s="19"/>
      <c r="I128" s="16">
        <v>2044</v>
      </c>
      <c r="J128" s="16" t="s">
        <v>17</v>
      </c>
      <c r="K128" s="16">
        <v>1</v>
      </c>
      <c r="L128" s="16">
        <f t="shared" si="4"/>
        <v>0</v>
      </c>
    </row>
    <row r="129" spans="7:12">
      <c r="G129" s="16" t="str">
        <f t="shared" si="5"/>
        <v>SNKCO2N_H2Sector</v>
      </c>
      <c r="H129" s="19"/>
      <c r="I129" s="16">
        <v>2045</v>
      </c>
      <c r="J129" s="16" t="s">
        <v>17</v>
      </c>
      <c r="K129" s="16">
        <v>1</v>
      </c>
      <c r="L129" s="16">
        <f t="shared" si="4"/>
        <v>0</v>
      </c>
    </row>
    <row r="130" spans="7:12">
      <c r="G130" s="16" t="str">
        <f t="shared" si="5"/>
        <v>SNKCO2N_H2Sector</v>
      </c>
      <c r="H130" s="19"/>
      <c r="I130" s="16">
        <v>2046</v>
      </c>
      <c r="J130" s="16" t="s">
        <v>17</v>
      </c>
      <c r="K130" s="16">
        <v>1</v>
      </c>
      <c r="L130" s="16">
        <f t="shared" si="4"/>
        <v>0</v>
      </c>
    </row>
    <row r="131" spans="7:12">
      <c r="G131" s="16" t="str">
        <f t="shared" si="5"/>
        <v>SNKCO2N_H2Sector</v>
      </c>
      <c r="H131" s="19"/>
      <c r="I131" s="16">
        <v>2047</v>
      </c>
      <c r="J131" s="16" t="s">
        <v>17</v>
      </c>
      <c r="K131" s="16">
        <v>1</v>
      </c>
      <c r="L131" s="16">
        <f t="shared" si="4"/>
        <v>0</v>
      </c>
    </row>
    <row r="132" spans="7:12">
      <c r="G132" s="16" t="str">
        <f t="shared" si="5"/>
        <v>SNKCO2N_H2Sector</v>
      </c>
      <c r="H132" s="19"/>
      <c r="I132" s="16">
        <v>2048</v>
      </c>
      <c r="J132" s="16" t="s">
        <v>17</v>
      </c>
      <c r="K132" s="16">
        <v>1</v>
      </c>
      <c r="L132" s="16">
        <f t="shared" si="4"/>
        <v>0</v>
      </c>
    </row>
    <row r="133" spans="7:12">
      <c r="G133" s="16" t="str">
        <f t="shared" si="5"/>
        <v>SNKCO2N_H2Sector</v>
      </c>
      <c r="H133" s="19"/>
      <c r="I133" s="16">
        <v>2049</v>
      </c>
      <c r="J133" s="16" t="s">
        <v>17</v>
      </c>
      <c r="K133" s="16">
        <v>1</v>
      </c>
      <c r="L133" s="16">
        <f t="shared" si="4"/>
        <v>0</v>
      </c>
    </row>
    <row r="134" spans="7:12">
      <c r="G134" s="16" t="str">
        <f t="shared" si="5"/>
        <v>SNKCO2N_H2Sector</v>
      </c>
      <c r="H134" s="19"/>
      <c r="I134" s="16">
        <v>2050</v>
      </c>
      <c r="J134" s="16" t="s">
        <v>17</v>
      </c>
      <c r="K134" s="16">
        <v>1</v>
      </c>
      <c r="L134" s="16">
        <f t="shared" si="4"/>
        <v>0</v>
      </c>
    </row>
    <row r="135" ht="16" spans="7:12">
      <c r="G135" s="50" t="s">
        <v>64</v>
      </c>
      <c r="I135" s="16">
        <v>2021</v>
      </c>
      <c r="J135" s="16" t="s">
        <v>17</v>
      </c>
      <c r="K135" s="16">
        <v>1</v>
      </c>
      <c r="L135" s="16">
        <f t="shared" si="4"/>
        <v>0</v>
      </c>
    </row>
    <row r="136" spans="7:12">
      <c r="G136" s="16" t="str">
        <f t="shared" ref="G136:G164" si="6">G135</f>
        <v>SNKCO2N_DAC</v>
      </c>
      <c r="I136" s="16">
        <v>2022</v>
      </c>
      <c r="J136" s="16" t="s">
        <v>17</v>
      </c>
      <c r="K136" s="16">
        <v>1</v>
      </c>
      <c r="L136" s="16">
        <f t="shared" si="4"/>
        <v>0</v>
      </c>
    </row>
    <row r="137" spans="7:12">
      <c r="G137" s="16" t="str">
        <f t="shared" si="6"/>
        <v>SNKCO2N_DAC</v>
      </c>
      <c r="I137" s="16">
        <v>2023</v>
      </c>
      <c r="J137" s="16" t="s">
        <v>17</v>
      </c>
      <c r="K137" s="16">
        <v>1</v>
      </c>
      <c r="L137" s="16">
        <f t="shared" si="4"/>
        <v>0</v>
      </c>
    </row>
    <row r="138" spans="7:12">
      <c r="G138" s="16" t="str">
        <f t="shared" si="6"/>
        <v>SNKCO2N_DAC</v>
      </c>
      <c r="I138" s="16">
        <v>2024</v>
      </c>
      <c r="J138" s="16" t="s">
        <v>17</v>
      </c>
      <c r="K138" s="16">
        <v>1</v>
      </c>
      <c r="L138" s="16">
        <f t="shared" si="4"/>
        <v>0</v>
      </c>
    </row>
    <row r="139" spans="7:12">
      <c r="G139" s="16" t="str">
        <f t="shared" si="6"/>
        <v>SNKCO2N_DAC</v>
      </c>
      <c r="I139" s="16">
        <v>2025</v>
      </c>
      <c r="J139" s="16" t="s">
        <v>17</v>
      </c>
      <c r="K139" s="16">
        <v>1</v>
      </c>
      <c r="L139" s="16">
        <f t="shared" ref="L139:L164" si="7">N139*-1000</f>
        <v>0</v>
      </c>
    </row>
    <row r="140" spans="7:12">
      <c r="G140" s="16" t="str">
        <f t="shared" si="6"/>
        <v>SNKCO2N_DAC</v>
      </c>
      <c r="I140" s="16">
        <v>2026</v>
      </c>
      <c r="J140" s="16" t="s">
        <v>17</v>
      </c>
      <c r="K140" s="16">
        <v>1</v>
      </c>
      <c r="L140" s="16">
        <f t="shared" si="7"/>
        <v>0</v>
      </c>
    </row>
    <row r="141" spans="7:12">
      <c r="G141" s="16" t="str">
        <f t="shared" si="6"/>
        <v>SNKCO2N_DAC</v>
      </c>
      <c r="I141" s="16">
        <v>2027</v>
      </c>
      <c r="J141" s="16" t="s">
        <v>17</v>
      </c>
      <c r="K141" s="16">
        <v>1</v>
      </c>
      <c r="L141" s="16">
        <f t="shared" si="7"/>
        <v>0</v>
      </c>
    </row>
    <row r="142" spans="7:12">
      <c r="G142" s="16" t="str">
        <f t="shared" si="6"/>
        <v>SNKCO2N_DAC</v>
      </c>
      <c r="I142" s="16">
        <v>2028</v>
      </c>
      <c r="J142" s="16" t="s">
        <v>17</v>
      </c>
      <c r="K142" s="16">
        <v>1</v>
      </c>
      <c r="L142" s="16">
        <f t="shared" si="7"/>
        <v>0</v>
      </c>
    </row>
    <row r="143" spans="7:12">
      <c r="G143" s="16" t="str">
        <f t="shared" si="6"/>
        <v>SNKCO2N_DAC</v>
      </c>
      <c r="I143" s="16">
        <v>2029</v>
      </c>
      <c r="J143" s="16" t="s">
        <v>17</v>
      </c>
      <c r="K143" s="16">
        <v>1</v>
      </c>
      <c r="L143" s="16">
        <f t="shared" si="7"/>
        <v>0</v>
      </c>
    </row>
    <row r="144" spans="7:12">
      <c r="G144" s="16" t="str">
        <f t="shared" si="6"/>
        <v>SNKCO2N_DAC</v>
      </c>
      <c r="I144" s="16">
        <v>2030</v>
      </c>
      <c r="J144" s="16" t="s">
        <v>17</v>
      </c>
      <c r="K144" s="16">
        <v>1</v>
      </c>
      <c r="L144" s="16">
        <f t="shared" si="7"/>
        <v>0</v>
      </c>
    </row>
    <row r="145" spans="7:12">
      <c r="G145" s="16" t="str">
        <f t="shared" si="6"/>
        <v>SNKCO2N_DAC</v>
      </c>
      <c r="I145" s="16">
        <v>2031</v>
      </c>
      <c r="J145" s="16" t="s">
        <v>17</v>
      </c>
      <c r="K145" s="16">
        <v>1</v>
      </c>
      <c r="L145" s="16">
        <f t="shared" si="7"/>
        <v>0</v>
      </c>
    </row>
    <row r="146" spans="7:12">
      <c r="G146" s="16" t="str">
        <f t="shared" si="6"/>
        <v>SNKCO2N_DAC</v>
      </c>
      <c r="I146" s="16">
        <v>2032</v>
      </c>
      <c r="J146" s="16" t="s">
        <v>17</v>
      </c>
      <c r="K146" s="16">
        <v>1</v>
      </c>
      <c r="L146" s="16">
        <f t="shared" si="7"/>
        <v>0</v>
      </c>
    </row>
    <row r="147" spans="7:12">
      <c r="G147" s="16" t="str">
        <f t="shared" si="6"/>
        <v>SNKCO2N_DAC</v>
      </c>
      <c r="I147" s="16">
        <v>2033</v>
      </c>
      <c r="J147" s="16" t="s">
        <v>17</v>
      </c>
      <c r="K147" s="16">
        <v>1</v>
      </c>
      <c r="L147" s="16">
        <f t="shared" si="7"/>
        <v>0</v>
      </c>
    </row>
    <row r="148" spans="7:12">
      <c r="G148" s="16" t="str">
        <f t="shared" si="6"/>
        <v>SNKCO2N_DAC</v>
      </c>
      <c r="I148" s="16">
        <v>2034</v>
      </c>
      <c r="J148" s="16" t="s">
        <v>17</v>
      </c>
      <c r="K148" s="16">
        <v>1</v>
      </c>
      <c r="L148" s="16">
        <f t="shared" si="7"/>
        <v>0</v>
      </c>
    </row>
    <row r="149" spans="7:12">
      <c r="G149" s="16" t="str">
        <f t="shared" si="6"/>
        <v>SNKCO2N_DAC</v>
      </c>
      <c r="I149" s="16">
        <v>2035</v>
      </c>
      <c r="J149" s="16" t="s">
        <v>17</v>
      </c>
      <c r="K149" s="16">
        <v>1</v>
      </c>
      <c r="L149" s="16">
        <f t="shared" si="7"/>
        <v>0</v>
      </c>
    </row>
    <row r="150" spans="7:12">
      <c r="G150" s="16" t="str">
        <f t="shared" si="6"/>
        <v>SNKCO2N_DAC</v>
      </c>
      <c r="I150" s="16">
        <v>2036</v>
      </c>
      <c r="J150" s="16" t="s">
        <v>17</v>
      </c>
      <c r="K150" s="16">
        <v>1</v>
      </c>
      <c r="L150" s="16">
        <f t="shared" si="7"/>
        <v>0</v>
      </c>
    </row>
    <row r="151" spans="7:12">
      <c r="G151" s="16" t="str">
        <f t="shared" si="6"/>
        <v>SNKCO2N_DAC</v>
      </c>
      <c r="I151" s="16">
        <v>2037</v>
      </c>
      <c r="J151" s="16" t="s">
        <v>17</v>
      </c>
      <c r="K151" s="16">
        <v>1</v>
      </c>
      <c r="L151" s="16">
        <f t="shared" si="7"/>
        <v>0</v>
      </c>
    </row>
    <row r="152" spans="7:12">
      <c r="G152" s="16" t="str">
        <f t="shared" si="6"/>
        <v>SNKCO2N_DAC</v>
      </c>
      <c r="I152" s="16">
        <v>2038</v>
      </c>
      <c r="J152" s="16" t="s">
        <v>17</v>
      </c>
      <c r="K152" s="16">
        <v>1</v>
      </c>
      <c r="L152" s="16">
        <f t="shared" si="7"/>
        <v>0</v>
      </c>
    </row>
    <row r="153" spans="7:12">
      <c r="G153" s="16" t="str">
        <f t="shared" si="6"/>
        <v>SNKCO2N_DAC</v>
      </c>
      <c r="I153" s="16">
        <v>2039</v>
      </c>
      <c r="J153" s="16" t="s">
        <v>17</v>
      </c>
      <c r="K153" s="16">
        <v>1</v>
      </c>
      <c r="L153" s="16">
        <f t="shared" si="7"/>
        <v>0</v>
      </c>
    </row>
    <row r="154" spans="7:12">
      <c r="G154" s="16" t="str">
        <f t="shared" si="6"/>
        <v>SNKCO2N_DAC</v>
      </c>
      <c r="I154" s="16">
        <v>2040</v>
      </c>
      <c r="J154" s="16" t="s">
        <v>17</v>
      </c>
      <c r="K154" s="16">
        <v>1</v>
      </c>
      <c r="L154" s="16">
        <f t="shared" si="7"/>
        <v>0</v>
      </c>
    </row>
    <row r="155" spans="7:12">
      <c r="G155" s="16" t="str">
        <f t="shared" si="6"/>
        <v>SNKCO2N_DAC</v>
      </c>
      <c r="I155" s="16">
        <v>2041</v>
      </c>
      <c r="J155" s="16" t="s">
        <v>17</v>
      </c>
      <c r="K155" s="16">
        <v>1</v>
      </c>
      <c r="L155" s="16">
        <f t="shared" si="7"/>
        <v>0</v>
      </c>
    </row>
    <row r="156" spans="7:12">
      <c r="G156" s="16" t="str">
        <f t="shared" si="6"/>
        <v>SNKCO2N_DAC</v>
      </c>
      <c r="I156" s="16">
        <v>2042</v>
      </c>
      <c r="J156" s="16" t="s">
        <v>17</v>
      </c>
      <c r="K156" s="16">
        <v>1</v>
      </c>
      <c r="L156" s="16">
        <f t="shared" si="7"/>
        <v>0</v>
      </c>
    </row>
    <row r="157" spans="7:12">
      <c r="G157" s="16" t="str">
        <f t="shared" si="6"/>
        <v>SNKCO2N_DAC</v>
      </c>
      <c r="I157" s="16">
        <v>2043</v>
      </c>
      <c r="J157" s="16" t="s">
        <v>17</v>
      </c>
      <c r="K157" s="16">
        <v>1</v>
      </c>
      <c r="L157" s="16">
        <f t="shared" si="7"/>
        <v>0</v>
      </c>
    </row>
    <row r="158" spans="7:12">
      <c r="G158" s="16" t="str">
        <f t="shared" si="6"/>
        <v>SNKCO2N_DAC</v>
      </c>
      <c r="I158" s="16">
        <v>2044</v>
      </c>
      <c r="J158" s="16" t="s">
        <v>17</v>
      </c>
      <c r="K158" s="16">
        <v>1</v>
      </c>
      <c r="L158" s="16">
        <f t="shared" si="7"/>
        <v>0</v>
      </c>
    </row>
    <row r="159" spans="7:12">
      <c r="G159" s="16" t="str">
        <f t="shared" si="6"/>
        <v>SNKCO2N_DAC</v>
      </c>
      <c r="I159" s="16">
        <v>2045</v>
      </c>
      <c r="J159" s="16" t="s">
        <v>17</v>
      </c>
      <c r="K159" s="16">
        <v>1</v>
      </c>
      <c r="L159" s="16">
        <f t="shared" si="7"/>
        <v>0</v>
      </c>
    </row>
    <row r="160" spans="7:12">
      <c r="G160" s="16" t="str">
        <f t="shared" si="6"/>
        <v>SNKCO2N_DAC</v>
      </c>
      <c r="I160" s="16">
        <v>2046</v>
      </c>
      <c r="J160" s="16" t="s">
        <v>17</v>
      </c>
      <c r="K160" s="16">
        <v>1</v>
      </c>
      <c r="L160" s="16">
        <f t="shared" si="7"/>
        <v>0</v>
      </c>
    </row>
    <row r="161" spans="7:12">
      <c r="G161" s="16" t="str">
        <f t="shared" si="6"/>
        <v>SNKCO2N_DAC</v>
      </c>
      <c r="I161" s="16">
        <v>2047</v>
      </c>
      <c r="J161" s="16" t="s">
        <v>17</v>
      </c>
      <c r="K161" s="16">
        <v>1</v>
      </c>
      <c r="L161" s="16">
        <f t="shared" si="7"/>
        <v>0</v>
      </c>
    </row>
    <row r="162" spans="7:12">
      <c r="G162" s="16" t="str">
        <f t="shared" si="6"/>
        <v>SNKCO2N_DAC</v>
      </c>
      <c r="I162" s="16">
        <v>2048</v>
      </c>
      <c r="J162" s="16" t="s">
        <v>17</v>
      </c>
      <c r="K162" s="16">
        <v>1</v>
      </c>
      <c r="L162" s="16">
        <f t="shared" si="7"/>
        <v>0</v>
      </c>
    </row>
    <row r="163" spans="7:12">
      <c r="G163" s="16" t="str">
        <f t="shared" si="6"/>
        <v>SNKCO2N_DAC</v>
      </c>
      <c r="I163" s="16">
        <v>2049</v>
      </c>
      <c r="J163" s="16" t="s">
        <v>17</v>
      </c>
      <c r="K163" s="16">
        <v>1</v>
      </c>
      <c r="L163" s="16">
        <f t="shared" si="7"/>
        <v>0</v>
      </c>
    </row>
    <row r="164" spans="7:12">
      <c r="G164" s="16" t="str">
        <f t="shared" si="6"/>
        <v>SNKCO2N_DAC</v>
      </c>
      <c r="I164" s="16">
        <v>2050</v>
      </c>
      <c r="J164" s="16" t="s">
        <v>17</v>
      </c>
      <c r="K164" s="16">
        <v>1</v>
      </c>
      <c r="L164" s="16">
        <f t="shared" si="7"/>
        <v>0</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A1:S41"/>
  <sheetViews>
    <sheetView zoomScale="67" zoomScaleNormal="67" workbookViewId="0">
      <selection activeCell="K27" sqref="K27"/>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 min="16" max="16" width="14"/>
  </cols>
  <sheetData>
    <row r="1" spans="1:1">
      <c r="A1" s="16" t="s">
        <v>44</v>
      </c>
    </row>
    <row r="4" spans="2:2">
      <c r="B4" s="17"/>
    </row>
    <row r="10" spans="2:19">
      <c r="B10" s="16" t="s">
        <v>4</v>
      </c>
      <c r="C10" s="16" t="s">
        <v>5</v>
      </c>
      <c r="D10" s="16" t="s">
        <v>6</v>
      </c>
      <c r="E10" s="16" t="s">
        <v>7</v>
      </c>
      <c r="F10" s="16" t="s">
        <v>8</v>
      </c>
      <c r="G10" s="16" t="s">
        <v>9</v>
      </c>
      <c r="H10" s="16" t="s">
        <v>10</v>
      </c>
      <c r="I10" s="16" t="s">
        <v>11</v>
      </c>
      <c r="J10" s="16" t="s">
        <v>12</v>
      </c>
      <c r="K10" s="16" t="s">
        <v>45</v>
      </c>
      <c r="L10" s="16" t="s">
        <v>14</v>
      </c>
      <c r="O10" s="51"/>
      <c r="P10" t="s">
        <v>51</v>
      </c>
      <c r="S10" t="s">
        <v>52</v>
      </c>
    </row>
    <row r="11" spans="2:19">
      <c r="B11" s="16" t="s">
        <v>53</v>
      </c>
      <c r="D11" s="1" t="s">
        <v>65</v>
      </c>
      <c r="H11" s="19"/>
      <c r="I11" s="16">
        <v>2020</v>
      </c>
      <c r="J11" s="16" t="s">
        <v>17</v>
      </c>
      <c r="K11" s="16">
        <v>1</v>
      </c>
      <c r="L11" s="16">
        <f t="shared" ref="L11:L41" si="0">N11*1</f>
        <v>0</v>
      </c>
      <c r="N11" s="16">
        <f t="shared" ref="N11:N41" si="1">(P11)*-1000</f>
        <v>0</v>
      </c>
      <c r="P11" s="28">
        <v>0</v>
      </c>
      <c r="S11">
        <v>-13.38768103</v>
      </c>
    </row>
    <row r="12" spans="4:19">
      <c r="D12" s="1" t="str">
        <f t="shared" ref="D12:D41" si="2">D11</f>
        <v>SINKCCU_Fake_DAC</v>
      </c>
      <c r="H12" s="19"/>
      <c r="I12" s="16">
        <v>2021</v>
      </c>
      <c r="J12" s="16" t="s">
        <v>17</v>
      </c>
      <c r="K12" s="16">
        <v>1</v>
      </c>
      <c r="L12" s="16">
        <f t="shared" si="0"/>
        <v>0</v>
      </c>
      <c r="N12" s="16">
        <f t="shared" si="1"/>
        <v>0</v>
      </c>
      <c r="P12" s="28">
        <v>0</v>
      </c>
      <c r="S12">
        <v>-17.30257254</v>
      </c>
    </row>
    <row r="13" spans="4:19">
      <c r="D13" s="1" t="str">
        <f t="shared" si="2"/>
        <v>SINKCCU_Fake_DAC</v>
      </c>
      <c r="H13" s="19"/>
      <c r="I13" s="16">
        <v>2022</v>
      </c>
      <c r="J13" s="16" t="s">
        <v>17</v>
      </c>
      <c r="K13" s="16">
        <v>1</v>
      </c>
      <c r="L13" s="16">
        <f t="shared" si="0"/>
        <v>0</v>
      </c>
      <c r="N13" s="16">
        <f t="shared" si="1"/>
        <v>0</v>
      </c>
      <c r="P13" s="28">
        <v>0</v>
      </c>
      <c r="S13">
        <v>-15.40632582</v>
      </c>
    </row>
    <row r="14" spans="4:19">
      <c r="D14" s="1" t="str">
        <f t="shared" si="2"/>
        <v>SINKCCU_Fake_DAC</v>
      </c>
      <c r="H14" s="19"/>
      <c r="I14" s="16">
        <v>2023</v>
      </c>
      <c r="J14" s="16" t="s">
        <v>17</v>
      </c>
      <c r="K14" s="16">
        <v>1</v>
      </c>
      <c r="L14" s="16">
        <f t="shared" si="0"/>
        <v>1.97e-10</v>
      </c>
      <c r="N14" s="16">
        <f t="shared" si="1"/>
        <v>1.97e-10</v>
      </c>
      <c r="P14" s="52">
        <v>-1.97e-13</v>
      </c>
      <c r="S14">
        <v>-17.23053509</v>
      </c>
    </row>
    <row r="15" spans="4:19">
      <c r="D15" s="1" t="str">
        <f t="shared" si="2"/>
        <v>SINKCCU_Fake_DAC</v>
      </c>
      <c r="H15" s="19"/>
      <c r="I15" s="16">
        <v>2024</v>
      </c>
      <c r="J15" s="16" t="s">
        <v>17</v>
      </c>
      <c r="K15" s="16">
        <v>1</v>
      </c>
      <c r="L15" s="16">
        <f t="shared" si="0"/>
        <v>1.17e-7</v>
      </c>
      <c r="N15" s="16">
        <f t="shared" si="1"/>
        <v>1.17e-7</v>
      </c>
      <c r="P15" s="52">
        <v>-1.17e-10</v>
      </c>
      <c r="S15">
        <v>-19.05474437</v>
      </c>
    </row>
    <row r="16" spans="4:19">
      <c r="D16" s="1" t="str">
        <f t="shared" si="2"/>
        <v>SINKCCU_Fake_DAC</v>
      </c>
      <c r="H16" s="19"/>
      <c r="I16" s="16">
        <v>2025</v>
      </c>
      <c r="J16" s="16" t="s">
        <v>17</v>
      </c>
      <c r="K16" s="16">
        <v>1</v>
      </c>
      <c r="L16" s="16">
        <f t="shared" si="0"/>
        <v>1.03e-5</v>
      </c>
      <c r="N16" s="16">
        <f t="shared" si="1"/>
        <v>1.03e-5</v>
      </c>
      <c r="P16" s="52">
        <v>-1.03e-8</v>
      </c>
      <c r="S16">
        <v>-20.87895364</v>
      </c>
    </row>
    <row r="17" spans="4:19">
      <c r="D17" s="1" t="str">
        <f t="shared" si="2"/>
        <v>SINKCCU_Fake_DAC</v>
      </c>
      <c r="H17" s="19"/>
      <c r="I17" s="16">
        <v>2026</v>
      </c>
      <c r="J17" s="16" t="s">
        <v>17</v>
      </c>
      <c r="K17" s="16">
        <v>1</v>
      </c>
      <c r="L17" s="16">
        <f t="shared" si="0"/>
        <v>0.00027</v>
      </c>
      <c r="N17" s="16">
        <f t="shared" si="1"/>
        <v>0.00027</v>
      </c>
      <c r="P17" s="52">
        <v>-2.7e-7</v>
      </c>
      <c r="S17">
        <v>-22.70316291</v>
      </c>
    </row>
    <row r="18" spans="4:19">
      <c r="D18" s="1" t="str">
        <f t="shared" si="2"/>
        <v>SINKCCU_Fake_DAC</v>
      </c>
      <c r="H18" s="19"/>
      <c r="I18" s="16">
        <v>2027</v>
      </c>
      <c r="J18" s="16" t="s">
        <v>17</v>
      </c>
      <c r="K18" s="16">
        <v>1</v>
      </c>
      <c r="L18" s="16">
        <f t="shared" si="0"/>
        <v>0.00336</v>
      </c>
      <c r="N18" s="16">
        <f t="shared" si="1"/>
        <v>0.00336</v>
      </c>
      <c r="P18" s="52">
        <v>-3.36e-6</v>
      </c>
      <c r="S18">
        <v>-24.52737218</v>
      </c>
    </row>
    <row r="19" spans="4:19">
      <c r="D19" s="1" t="str">
        <f t="shared" si="2"/>
        <v>SINKCCU_Fake_DAC</v>
      </c>
      <c r="H19" s="19"/>
      <c r="I19" s="16">
        <v>2028</v>
      </c>
      <c r="J19" s="16" t="s">
        <v>17</v>
      </c>
      <c r="K19" s="16">
        <v>1</v>
      </c>
      <c r="L19" s="16">
        <f t="shared" si="0"/>
        <v>0.0252</v>
      </c>
      <c r="N19" s="16">
        <f t="shared" si="1"/>
        <v>0.0252</v>
      </c>
      <c r="P19" s="52">
        <v>-2.52e-5</v>
      </c>
      <c r="S19">
        <v>-26.35158146</v>
      </c>
    </row>
    <row r="20" spans="4:19">
      <c r="D20" s="1" t="str">
        <f t="shared" si="2"/>
        <v>SINKCCU_Fake_DAC</v>
      </c>
      <c r="H20" s="19"/>
      <c r="I20" s="16">
        <v>2029</v>
      </c>
      <c r="J20" s="16" t="s">
        <v>17</v>
      </c>
      <c r="K20" s="16">
        <v>1</v>
      </c>
      <c r="L20" s="16">
        <f t="shared" si="0"/>
        <v>0.133288</v>
      </c>
      <c r="N20" s="16">
        <f t="shared" si="1"/>
        <v>0.133288</v>
      </c>
      <c r="P20" s="28">
        <v>-0.000133288</v>
      </c>
      <c r="S20">
        <v>-28.17579073</v>
      </c>
    </row>
    <row r="21" spans="4:19">
      <c r="D21" s="1" t="str">
        <f t="shared" si="2"/>
        <v>SINKCCU_Fake_DAC</v>
      </c>
      <c r="H21" s="19"/>
      <c r="I21" s="16">
        <v>2030</v>
      </c>
      <c r="J21" s="16" t="s">
        <v>17</v>
      </c>
      <c r="K21" s="16">
        <v>1</v>
      </c>
      <c r="L21" s="16">
        <f t="shared" si="0"/>
        <v>0.537504</v>
      </c>
      <c r="N21" s="16">
        <f t="shared" si="1"/>
        <v>0.537504</v>
      </c>
      <c r="P21" s="28">
        <v>-0.000537504</v>
      </c>
      <c r="S21">
        <v>-30</v>
      </c>
    </row>
    <row r="22" spans="4:19">
      <c r="D22" s="1" t="str">
        <f t="shared" si="2"/>
        <v>SINKCCU_Fake_DAC</v>
      </c>
      <c r="H22" s="19"/>
      <c r="I22" s="16">
        <v>2031</v>
      </c>
      <c r="J22" s="16" t="s">
        <v>17</v>
      </c>
      <c r="K22" s="16">
        <v>1</v>
      </c>
      <c r="L22" s="16">
        <f t="shared" si="0"/>
        <v>2.279916</v>
      </c>
      <c r="N22" s="16">
        <f t="shared" si="1"/>
        <v>2.279916</v>
      </c>
      <c r="P22" s="28">
        <v>-0.002279916</v>
      </c>
      <c r="S22">
        <v>-31</v>
      </c>
    </row>
    <row r="23" spans="4:19">
      <c r="D23" s="1" t="str">
        <f t="shared" si="2"/>
        <v>SINKCCU_Fake_DAC</v>
      </c>
      <c r="H23" s="19"/>
      <c r="I23" s="16">
        <v>2032</v>
      </c>
      <c r="J23" s="16" t="s">
        <v>17</v>
      </c>
      <c r="K23" s="16">
        <v>1</v>
      </c>
      <c r="L23" s="16">
        <f t="shared" si="0"/>
        <v>8.18831</v>
      </c>
      <c r="N23" s="16">
        <f t="shared" si="1"/>
        <v>8.18831</v>
      </c>
      <c r="P23" s="28">
        <v>-0.00818831</v>
      </c>
      <c r="S23">
        <v>-32</v>
      </c>
    </row>
    <row r="24" spans="4:19">
      <c r="D24" s="1" t="str">
        <f t="shared" si="2"/>
        <v>SINKCCU_Fake_DAC</v>
      </c>
      <c r="H24" s="19"/>
      <c r="I24" s="16">
        <v>2033</v>
      </c>
      <c r="J24" s="16" t="s">
        <v>17</v>
      </c>
      <c r="K24" s="16">
        <v>1</v>
      </c>
      <c r="L24" s="16">
        <f t="shared" si="0"/>
        <v>24.822304</v>
      </c>
      <c r="N24" s="16">
        <f t="shared" si="1"/>
        <v>24.822304</v>
      </c>
      <c r="P24" s="28">
        <v>-0.024822304</v>
      </c>
      <c r="S24">
        <v>-33</v>
      </c>
    </row>
    <row r="25" spans="4:19">
      <c r="D25" s="1" t="str">
        <f t="shared" si="2"/>
        <v>SINKCCU_Fake_DAC</v>
      </c>
      <c r="H25" s="19"/>
      <c r="I25" s="16">
        <v>2034</v>
      </c>
      <c r="J25" s="16" t="s">
        <v>17</v>
      </c>
      <c r="K25" s="16">
        <v>1</v>
      </c>
      <c r="L25" s="16">
        <f t="shared" si="0"/>
        <v>65.240185</v>
      </c>
      <c r="N25" s="16">
        <f t="shared" si="1"/>
        <v>65.240185</v>
      </c>
      <c r="P25" s="28">
        <v>-0.065240185</v>
      </c>
      <c r="S25">
        <v>-34</v>
      </c>
    </row>
    <row r="26" spans="4:19">
      <c r="D26" s="1" t="str">
        <f t="shared" si="2"/>
        <v>SINKCCU_Fake_DAC</v>
      </c>
      <c r="H26" s="19"/>
      <c r="I26" s="16">
        <v>2035</v>
      </c>
      <c r="J26" s="16" t="s">
        <v>17</v>
      </c>
      <c r="K26" s="16">
        <v>1</v>
      </c>
      <c r="L26" s="16">
        <f t="shared" si="0"/>
        <v>152.444448</v>
      </c>
      <c r="N26" s="16">
        <f t="shared" si="1"/>
        <v>152.444448</v>
      </c>
      <c r="P26" s="28">
        <v>-0.152444448</v>
      </c>
      <c r="S26">
        <v>-35</v>
      </c>
    </row>
    <row r="27" spans="4:19">
      <c r="D27" s="1" t="str">
        <f t="shared" si="2"/>
        <v>SINKCCU_Fake_DAC</v>
      </c>
      <c r="H27" s="19"/>
      <c r="I27" s="16">
        <v>2036</v>
      </c>
      <c r="J27" s="16" t="s">
        <v>17</v>
      </c>
      <c r="K27" s="16">
        <v>1</v>
      </c>
      <c r="L27" s="16">
        <f t="shared" si="0"/>
        <v>326.451219</v>
      </c>
      <c r="N27" s="16">
        <f t="shared" si="1"/>
        <v>326.451219</v>
      </c>
      <c r="P27" s="28">
        <v>-0.326451219</v>
      </c>
      <c r="S27">
        <v>-36</v>
      </c>
    </row>
    <row r="28" spans="4:19">
      <c r="D28" s="1" t="str">
        <f t="shared" si="2"/>
        <v>SINKCCU_Fake_DAC</v>
      </c>
      <c r="H28" s="19"/>
      <c r="I28" s="16">
        <v>2037</v>
      </c>
      <c r="J28" s="16" t="s">
        <v>17</v>
      </c>
      <c r="K28" s="16">
        <v>1</v>
      </c>
      <c r="L28" s="16">
        <f t="shared" si="0"/>
        <v>645.553689</v>
      </c>
      <c r="N28" s="16">
        <f t="shared" si="1"/>
        <v>645.553689</v>
      </c>
      <c r="P28" s="28">
        <v>-0.645553689</v>
      </c>
      <c r="S28">
        <v>-37</v>
      </c>
    </row>
    <row r="29" spans="4:19">
      <c r="D29" s="1" t="str">
        <f t="shared" si="2"/>
        <v>SINKCCU_Fake_DAC</v>
      </c>
      <c r="H29" s="19"/>
      <c r="I29" s="16">
        <v>2038</v>
      </c>
      <c r="J29" s="16" t="s">
        <v>17</v>
      </c>
      <c r="K29" s="16">
        <v>1</v>
      </c>
      <c r="L29" s="16">
        <f t="shared" si="0"/>
        <v>1189.998119</v>
      </c>
      <c r="N29" s="16">
        <f t="shared" si="1"/>
        <v>1189.998119</v>
      </c>
      <c r="P29" s="28">
        <v>-1.189998119</v>
      </c>
      <c r="S29">
        <v>-38</v>
      </c>
    </row>
    <row r="30" spans="4:19">
      <c r="D30" s="1" t="str">
        <f t="shared" si="2"/>
        <v>SINKCCU_Fake_DAC</v>
      </c>
      <c r="H30" s="19"/>
      <c r="I30" s="16">
        <v>2039</v>
      </c>
      <c r="J30" s="16" t="s">
        <v>17</v>
      </c>
      <c r="K30" s="16">
        <v>1</v>
      </c>
      <c r="L30" s="16">
        <f t="shared" si="0"/>
        <v>2062.348789</v>
      </c>
      <c r="N30" s="16">
        <f t="shared" si="1"/>
        <v>2062.348789</v>
      </c>
      <c r="P30" s="28">
        <v>-2.062348789</v>
      </c>
      <c r="S30">
        <v>-39</v>
      </c>
    </row>
    <row r="31" spans="4:19">
      <c r="D31" s="1" t="str">
        <f t="shared" si="2"/>
        <v>SINKCCU_Fake_DAC</v>
      </c>
      <c r="H31" s="19"/>
      <c r="I31" s="16">
        <v>2040</v>
      </c>
      <c r="J31" s="16" t="s">
        <v>17</v>
      </c>
      <c r="K31" s="16">
        <v>1</v>
      </c>
      <c r="L31" s="16">
        <f t="shared" si="0"/>
        <v>2429.053268</v>
      </c>
      <c r="N31" s="16">
        <f t="shared" si="1"/>
        <v>2429.053268</v>
      </c>
      <c r="P31" s="28">
        <v>-2.429053268</v>
      </c>
      <c r="S31">
        <v>-40</v>
      </c>
    </row>
    <row r="32" spans="4:19">
      <c r="D32" s="1" t="str">
        <f t="shared" si="2"/>
        <v>SINKCCU_Fake_DAC</v>
      </c>
      <c r="H32" s="19"/>
      <c r="I32" s="16">
        <v>2041</v>
      </c>
      <c r="J32" s="16" t="s">
        <v>17</v>
      </c>
      <c r="K32" s="16">
        <v>1</v>
      </c>
      <c r="L32" s="16">
        <f t="shared" si="0"/>
        <v>4330.273176</v>
      </c>
      <c r="N32" s="16">
        <f t="shared" si="1"/>
        <v>4330.273176</v>
      </c>
      <c r="P32" s="28">
        <v>-4.330273176</v>
      </c>
      <c r="S32">
        <v>-41</v>
      </c>
    </row>
    <row r="33" spans="4:19">
      <c r="D33" s="1" t="str">
        <f t="shared" si="2"/>
        <v>SINKCCU_Fake_DAC</v>
      </c>
      <c r="H33" s="19"/>
      <c r="I33" s="16">
        <v>2042</v>
      </c>
      <c r="J33" s="16" t="s">
        <v>17</v>
      </c>
      <c r="K33" s="16">
        <v>1</v>
      </c>
      <c r="L33" s="16">
        <f t="shared" si="0"/>
        <v>6161.270981</v>
      </c>
      <c r="N33" s="16">
        <f t="shared" si="1"/>
        <v>6161.270981</v>
      </c>
      <c r="P33" s="28">
        <v>-6.161270981</v>
      </c>
      <c r="S33">
        <v>-42</v>
      </c>
    </row>
    <row r="34" spans="4:19">
      <c r="D34" s="1" t="str">
        <f t="shared" si="2"/>
        <v>SINKCCU_Fake_DAC</v>
      </c>
      <c r="H34" s="19"/>
      <c r="I34" s="16">
        <v>2043</v>
      </c>
      <c r="J34" s="16" t="s">
        <v>17</v>
      </c>
      <c r="K34" s="16">
        <v>1</v>
      </c>
      <c r="L34" s="16">
        <f t="shared" si="0"/>
        <v>10507.62741</v>
      </c>
      <c r="N34" s="16">
        <f t="shared" si="1"/>
        <v>10507.62741</v>
      </c>
      <c r="P34" s="28">
        <v>-10.50762741</v>
      </c>
      <c r="S34">
        <v>-43</v>
      </c>
    </row>
    <row r="35" spans="4:19">
      <c r="D35" s="1" t="str">
        <f t="shared" si="2"/>
        <v>SINKCCU_Fake_DAC</v>
      </c>
      <c r="H35" s="19"/>
      <c r="I35" s="16">
        <v>2044</v>
      </c>
      <c r="J35" s="16" t="s">
        <v>17</v>
      </c>
      <c r="K35" s="16">
        <v>1</v>
      </c>
      <c r="L35" s="16">
        <f t="shared" si="0"/>
        <v>15433.75216</v>
      </c>
      <c r="N35" s="16">
        <f t="shared" si="1"/>
        <v>15433.75216</v>
      </c>
      <c r="P35" s="28">
        <v>-15.43375216</v>
      </c>
      <c r="S35">
        <v>-44</v>
      </c>
    </row>
    <row r="36" spans="4:19">
      <c r="D36" s="1" t="str">
        <f t="shared" si="2"/>
        <v>SINKCCU_Fake_DAC</v>
      </c>
      <c r="H36" s="19"/>
      <c r="I36" s="16">
        <v>2045</v>
      </c>
      <c r="J36" s="16" t="s">
        <v>17</v>
      </c>
      <c r="K36" s="16">
        <v>1</v>
      </c>
      <c r="L36" s="16">
        <f t="shared" si="0"/>
        <v>20976.7171</v>
      </c>
      <c r="N36" s="16">
        <f t="shared" si="1"/>
        <v>20976.7171</v>
      </c>
      <c r="P36" s="28">
        <v>-20.9767171</v>
      </c>
      <c r="S36">
        <v>-45</v>
      </c>
    </row>
    <row r="37" spans="4:19">
      <c r="D37" s="1" t="str">
        <f t="shared" si="2"/>
        <v>SINKCCU_Fake_DAC</v>
      </c>
      <c r="H37" s="19"/>
      <c r="I37" s="16">
        <v>2046</v>
      </c>
      <c r="J37" s="16" t="s">
        <v>17</v>
      </c>
      <c r="K37" s="16">
        <v>1</v>
      </c>
      <c r="L37" s="16">
        <f t="shared" si="0"/>
        <v>26645.47807</v>
      </c>
      <c r="N37" s="16">
        <f t="shared" si="1"/>
        <v>26645.47807</v>
      </c>
      <c r="P37" s="28">
        <v>-26.64547807</v>
      </c>
      <c r="S37">
        <v>-46</v>
      </c>
    </row>
    <row r="38" spans="4:19">
      <c r="D38" s="1" t="str">
        <f t="shared" si="2"/>
        <v>SINKCCU_Fake_DAC</v>
      </c>
      <c r="H38" s="19"/>
      <c r="I38" s="16">
        <v>2047</v>
      </c>
      <c r="J38" s="16" t="s">
        <v>17</v>
      </c>
      <c r="K38" s="16">
        <v>1</v>
      </c>
      <c r="L38" s="16">
        <f t="shared" si="0"/>
        <v>32924.58429</v>
      </c>
      <c r="N38" s="16">
        <f t="shared" si="1"/>
        <v>32924.58429</v>
      </c>
      <c r="P38" s="28">
        <v>-32.92458429</v>
      </c>
      <c r="S38">
        <v>-47</v>
      </c>
    </row>
    <row r="39" spans="4:19">
      <c r="D39" s="1" t="str">
        <f t="shared" si="2"/>
        <v>SINKCCU_Fake_DAC</v>
      </c>
      <c r="H39" s="19"/>
      <c r="I39" s="16">
        <v>2048</v>
      </c>
      <c r="J39" s="16" t="s">
        <v>17</v>
      </c>
      <c r="K39" s="16">
        <v>1</v>
      </c>
      <c r="L39" s="16">
        <f t="shared" si="0"/>
        <v>39780.40571</v>
      </c>
      <c r="N39" s="16">
        <f t="shared" si="1"/>
        <v>39780.40571</v>
      </c>
      <c r="P39" s="28">
        <v>-39.78040571</v>
      </c>
      <c r="S39">
        <v>-48</v>
      </c>
    </row>
    <row r="40" spans="4:19">
      <c r="D40" s="1" t="str">
        <f t="shared" si="2"/>
        <v>SINKCCU_Fake_DAC</v>
      </c>
      <c r="H40" s="19"/>
      <c r="I40" s="16">
        <v>2049</v>
      </c>
      <c r="J40" s="16" t="s">
        <v>17</v>
      </c>
      <c r="K40" s="16">
        <v>1</v>
      </c>
      <c r="L40" s="16">
        <f t="shared" si="0"/>
        <v>47167.88848</v>
      </c>
      <c r="N40" s="16">
        <f t="shared" si="1"/>
        <v>47167.88848</v>
      </c>
      <c r="P40" s="28">
        <v>-47.16788848</v>
      </c>
      <c r="S40">
        <v>-49</v>
      </c>
    </row>
    <row r="41" spans="4:19">
      <c r="D41" s="1" t="str">
        <f t="shared" si="2"/>
        <v>SINKCCU_Fake_DAC</v>
      </c>
      <c r="H41" s="19"/>
      <c r="I41" s="16">
        <v>2050</v>
      </c>
      <c r="J41" s="16" t="s">
        <v>17</v>
      </c>
      <c r="K41" s="16">
        <v>1</v>
      </c>
      <c r="L41" s="16">
        <f t="shared" si="0"/>
        <v>55036.47796</v>
      </c>
      <c r="N41" s="16">
        <f t="shared" si="1"/>
        <v>55036.47796</v>
      </c>
      <c r="P41" s="28">
        <v>-55.03647796</v>
      </c>
      <c r="S41">
        <v>-50</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49986266670736"/>
  </sheetPr>
  <dimension ref="B1:J135"/>
  <sheetViews>
    <sheetView zoomScale="69" zoomScaleNormal="69" workbookViewId="0">
      <selection activeCell="H31" sqref="H31"/>
    </sheetView>
  </sheetViews>
  <sheetFormatPr defaultColWidth="8.72727272727273" defaultRowHeight="14.5"/>
  <cols>
    <col min="2" max="6" width="8.72727272727273" style="16"/>
    <col min="7" max="7" width="23.2727272727273" style="16" customWidth="1"/>
    <col min="8" max="10" width="8.72727272727273" style="16"/>
    <col min="11" max="11" width="11.5454545454545" style="16" customWidth="1"/>
    <col min="12" max="12" width="12.8181818181818" style="16"/>
  </cols>
  <sheetData>
    <row r="1" spans="2:10">
      <c r="B1" s="21"/>
      <c r="C1" s="21"/>
      <c r="D1" s="21"/>
      <c r="E1" s="21"/>
      <c r="F1" s="21"/>
      <c r="G1" s="21"/>
      <c r="H1" s="21"/>
      <c r="I1" s="21"/>
      <c r="J1" s="21"/>
    </row>
    <row r="2" spans="2:10">
      <c r="B2" s="21"/>
      <c r="C2" s="21"/>
      <c r="D2" s="21"/>
      <c r="E2" s="21"/>
      <c r="F2" s="21"/>
      <c r="G2" s="21"/>
      <c r="H2" s="21"/>
      <c r="I2" s="21"/>
      <c r="J2" s="21"/>
    </row>
    <row r="3" spans="2:10">
      <c r="B3" s="21"/>
      <c r="C3" s="21"/>
      <c r="D3" s="21"/>
      <c r="E3" s="21"/>
      <c r="F3" s="21"/>
      <c r="G3" s="21"/>
      <c r="H3" s="21"/>
      <c r="I3" s="21"/>
      <c r="J3" s="21"/>
    </row>
    <row r="4" spans="2:10">
      <c r="B4" s="21"/>
      <c r="C4" s="21"/>
      <c r="D4" s="21"/>
      <c r="E4" s="21"/>
      <c r="F4" s="21"/>
      <c r="G4" s="21"/>
      <c r="H4" s="21"/>
      <c r="I4" s="21"/>
      <c r="J4" s="21"/>
    </row>
    <row r="5" spans="2:10">
      <c r="B5" s="21"/>
      <c r="C5" s="21"/>
      <c r="E5" s="21"/>
      <c r="F5" s="21"/>
      <c r="G5" s="21"/>
      <c r="H5" s="21"/>
      <c r="I5" s="21"/>
      <c r="J5" s="21"/>
    </row>
    <row r="6" spans="2:10">
      <c r="B6" s="21"/>
      <c r="C6" s="21"/>
      <c r="D6" s="30" t="s">
        <v>66</v>
      </c>
      <c r="E6" s="21"/>
      <c r="F6" s="21"/>
      <c r="G6" s="21"/>
      <c r="H6" s="21"/>
      <c r="I6" s="21"/>
      <c r="J6" s="21"/>
    </row>
    <row r="7" spans="2:10">
      <c r="B7" s="21"/>
      <c r="C7" s="21"/>
      <c r="D7" s="21"/>
      <c r="E7" s="21"/>
      <c r="F7" s="21"/>
      <c r="G7" s="21"/>
      <c r="H7" s="21"/>
      <c r="I7" s="21"/>
      <c r="J7" s="21"/>
    </row>
    <row r="8" spans="2:10">
      <c r="B8" s="21"/>
      <c r="C8" s="21"/>
      <c r="D8" s="21"/>
      <c r="E8" s="21"/>
      <c r="F8" s="21"/>
      <c r="G8" s="21"/>
      <c r="H8" s="21"/>
      <c r="I8" s="21"/>
      <c r="J8" s="21"/>
    </row>
    <row r="9" spans="2:10">
      <c r="B9" s="21"/>
      <c r="C9" s="21"/>
      <c r="E9" s="30"/>
      <c r="F9" s="21"/>
      <c r="G9" s="21"/>
      <c r="H9" s="21"/>
      <c r="I9" s="21"/>
      <c r="J9" s="21"/>
    </row>
    <row r="10" spans="2:10">
      <c r="B10" s="21" t="s">
        <v>6</v>
      </c>
      <c r="C10" s="21" t="s">
        <v>7</v>
      </c>
      <c r="D10" s="21" t="s">
        <v>8</v>
      </c>
      <c r="E10" s="21" t="s">
        <v>9</v>
      </c>
      <c r="F10" s="21" t="s">
        <v>10</v>
      </c>
      <c r="G10" s="21" t="s">
        <v>11</v>
      </c>
      <c r="H10" s="21" t="s">
        <v>12</v>
      </c>
      <c r="I10" s="21" t="s">
        <v>67</v>
      </c>
      <c r="J10" s="21" t="s">
        <v>14</v>
      </c>
    </row>
    <row r="11" ht="16" spans="2:10">
      <c r="B11" s="46" t="s">
        <v>68</v>
      </c>
      <c r="C11" s="21"/>
      <c r="D11" s="21"/>
      <c r="E11" s="47"/>
      <c r="F11" s="48" t="s">
        <v>69</v>
      </c>
      <c r="G11" s="21">
        <v>2020</v>
      </c>
      <c r="H11" s="21" t="s">
        <v>70</v>
      </c>
      <c r="I11" s="21"/>
      <c r="J11" s="21">
        <v>0</v>
      </c>
    </row>
    <row r="12" spans="2:10">
      <c r="B12" s="21" t="s">
        <v>68</v>
      </c>
      <c r="C12" s="21"/>
      <c r="D12" s="21"/>
      <c r="E12" s="21"/>
      <c r="F12" s="48" t="s">
        <v>69</v>
      </c>
      <c r="G12" s="21">
        <v>2021</v>
      </c>
      <c r="H12" s="21" t="s">
        <v>70</v>
      </c>
      <c r="I12" s="21"/>
      <c r="J12" s="21">
        <v>0</v>
      </c>
    </row>
    <row r="13" spans="2:10">
      <c r="B13" s="21" t="s">
        <v>68</v>
      </c>
      <c r="C13" s="21"/>
      <c r="D13" s="21"/>
      <c r="E13" s="21"/>
      <c r="F13" s="48" t="s">
        <v>69</v>
      </c>
      <c r="G13" s="21">
        <v>2022</v>
      </c>
      <c r="H13" s="21" t="s">
        <v>70</v>
      </c>
      <c r="I13" s="21"/>
      <c r="J13" s="21">
        <v>0</v>
      </c>
    </row>
    <row r="14" spans="2:10">
      <c r="B14" s="21" t="s">
        <v>68</v>
      </c>
      <c r="C14" s="21"/>
      <c r="D14" s="21"/>
      <c r="E14" s="21"/>
      <c r="F14" s="48" t="s">
        <v>69</v>
      </c>
      <c r="G14" s="21">
        <v>2023</v>
      </c>
      <c r="H14" s="21" t="s">
        <v>70</v>
      </c>
      <c r="I14" s="21"/>
      <c r="J14" s="21">
        <v>0</v>
      </c>
    </row>
    <row r="15" spans="2:10">
      <c r="B15" s="21" t="s">
        <v>68</v>
      </c>
      <c r="C15" s="21"/>
      <c r="D15" s="21"/>
      <c r="E15" s="21"/>
      <c r="F15" s="48" t="s">
        <v>69</v>
      </c>
      <c r="G15" s="21">
        <v>2024</v>
      </c>
      <c r="H15" s="21" t="s">
        <v>70</v>
      </c>
      <c r="I15" s="21"/>
      <c r="J15" s="21">
        <v>0</v>
      </c>
    </row>
    <row r="16" spans="2:10">
      <c r="B16" s="21" t="s">
        <v>68</v>
      </c>
      <c r="C16" s="21"/>
      <c r="D16" s="21"/>
      <c r="E16" s="21"/>
      <c r="F16" s="48" t="s">
        <v>69</v>
      </c>
      <c r="G16" s="21">
        <v>2025</v>
      </c>
      <c r="H16" s="21" t="s">
        <v>70</v>
      </c>
      <c r="I16" s="21"/>
      <c r="J16" s="21">
        <v>0</v>
      </c>
    </row>
    <row r="17" spans="2:10">
      <c r="B17" s="21" t="s">
        <v>68</v>
      </c>
      <c r="C17" s="21"/>
      <c r="D17" s="21"/>
      <c r="E17" s="21"/>
      <c r="F17" s="48" t="s">
        <v>69</v>
      </c>
      <c r="G17" s="21">
        <v>2026</v>
      </c>
      <c r="H17" s="21" t="s">
        <v>70</v>
      </c>
      <c r="I17" s="21"/>
      <c r="J17" s="21">
        <v>0</v>
      </c>
    </row>
    <row r="18" spans="2:10">
      <c r="B18" s="21" t="s">
        <v>68</v>
      </c>
      <c r="C18" s="21"/>
      <c r="D18" s="21"/>
      <c r="E18" s="21"/>
      <c r="F18" s="48" t="s">
        <v>69</v>
      </c>
      <c r="G18" s="21">
        <v>2027</v>
      </c>
      <c r="H18" s="21" t="s">
        <v>70</v>
      </c>
      <c r="I18" s="21"/>
      <c r="J18" s="21">
        <v>0</v>
      </c>
    </row>
    <row r="19" spans="2:10">
      <c r="B19" s="21" t="s">
        <v>68</v>
      </c>
      <c r="C19" s="21"/>
      <c r="D19" s="21"/>
      <c r="E19" s="21"/>
      <c r="F19" s="48" t="s">
        <v>69</v>
      </c>
      <c r="G19" s="21">
        <v>2028</v>
      </c>
      <c r="H19" s="21" t="s">
        <v>70</v>
      </c>
      <c r="I19" s="21"/>
      <c r="J19" s="21">
        <v>0</v>
      </c>
    </row>
    <row r="20" spans="2:10">
      <c r="B20" s="21" t="s">
        <v>68</v>
      </c>
      <c r="C20" s="21"/>
      <c r="D20" s="21"/>
      <c r="E20" s="21"/>
      <c r="F20" s="48" t="s">
        <v>69</v>
      </c>
      <c r="G20" s="21">
        <v>2029</v>
      </c>
      <c r="H20" s="21" t="s">
        <v>70</v>
      </c>
      <c r="I20" s="21"/>
      <c r="J20" s="21">
        <v>0</v>
      </c>
    </row>
    <row r="21" spans="2:10">
      <c r="B21" s="21" t="s">
        <v>68</v>
      </c>
      <c r="C21" s="21"/>
      <c r="D21" s="21"/>
      <c r="E21" s="21"/>
      <c r="F21" s="48" t="s">
        <v>69</v>
      </c>
      <c r="G21" s="21">
        <v>2030</v>
      </c>
      <c r="H21" s="21" t="s">
        <v>70</v>
      </c>
      <c r="I21" s="21"/>
      <c r="J21" s="21">
        <v>0</v>
      </c>
    </row>
    <row r="22" spans="2:10">
      <c r="B22" s="21" t="s">
        <v>68</v>
      </c>
      <c r="C22" s="21"/>
      <c r="D22" s="21"/>
      <c r="E22" s="21"/>
      <c r="F22" s="48" t="s">
        <v>69</v>
      </c>
      <c r="G22" s="21">
        <v>2031</v>
      </c>
      <c r="H22" s="21" t="s">
        <v>70</v>
      </c>
      <c r="I22" s="21"/>
      <c r="J22" s="21">
        <v>0</v>
      </c>
    </row>
    <row r="23" spans="2:10">
      <c r="B23" s="21" t="s">
        <v>68</v>
      </c>
      <c r="C23" s="21"/>
      <c r="D23" s="21"/>
      <c r="E23" s="21"/>
      <c r="F23" s="48" t="s">
        <v>69</v>
      </c>
      <c r="G23" s="21">
        <v>2032</v>
      </c>
      <c r="H23" s="21" t="s">
        <v>70</v>
      </c>
      <c r="I23" s="21"/>
      <c r="J23" s="21">
        <v>0</v>
      </c>
    </row>
    <row r="24" spans="2:10">
      <c r="B24" s="21" t="s">
        <v>68</v>
      </c>
      <c r="C24" s="21"/>
      <c r="D24" s="21"/>
      <c r="E24" s="21"/>
      <c r="F24" s="48" t="s">
        <v>69</v>
      </c>
      <c r="G24" s="21">
        <v>2033</v>
      </c>
      <c r="H24" s="21" t="s">
        <v>70</v>
      </c>
      <c r="I24" s="21"/>
      <c r="J24" s="21">
        <v>0</v>
      </c>
    </row>
    <row r="25" spans="2:10">
      <c r="B25" s="21" t="s">
        <v>68</v>
      </c>
      <c r="C25" s="21"/>
      <c r="D25" s="21"/>
      <c r="E25" s="21"/>
      <c r="F25" s="48" t="s">
        <v>69</v>
      </c>
      <c r="G25" s="21">
        <v>2034</v>
      </c>
      <c r="H25" s="21" t="s">
        <v>70</v>
      </c>
      <c r="I25" s="21"/>
      <c r="J25" s="21">
        <v>0</v>
      </c>
    </row>
    <row r="26" spans="2:10">
      <c r="B26" s="21" t="s">
        <v>68</v>
      </c>
      <c r="C26" s="21"/>
      <c r="D26" s="21"/>
      <c r="E26" s="21"/>
      <c r="F26" s="48" t="s">
        <v>69</v>
      </c>
      <c r="G26" s="21">
        <v>2035</v>
      </c>
      <c r="H26" s="21" t="s">
        <v>70</v>
      </c>
      <c r="I26" s="21"/>
      <c r="J26" s="21">
        <v>0</v>
      </c>
    </row>
    <row r="27" spans="2:10">
      <c r="B27" s="21" t="s">
        <v>68</v>
      </c>
      <c r="C27" s="21"/>
      <c r="D27" s="21"/>
      <c r="E27" s="21"/>
      <c r="F27" s="48" t="s">
        <v>69</v>
      </c>
      <c r="G27" s="21">
        <v>2036</v>
      </c>
      <c r="H27" s="21" t="s">
        <v>70</v>
      </c>
      <c r="I27" s="21"/>
      <c r="J27" s="21">
        <v>0</v>
      </c>
    </row>
    <row r="28" spans="2:10">
      <c r="B28" s="21" t="s">
        <v>68</v>
      </c>
      <c r="C28" s="21"/>
      <c r="D28" s="21"/>
      <c r="E28" s="21"/>
      <c r="F28" s="48" t="s">
        <v>69</v>
      </c>
      <c r="G28" s="21">
        <v>2037</v>
      </c>
      <c r="H28" s="21" t="s">
        <v>70</v>
      </c>
      <c r="I28" s="21"/>
      <c r="J28" s="21">
        <v>0</v>
      </c>
    </row>
    <row r="29" spans="2:10">
      <c r="B29" s="21" t="s">
        <v>68</v>
      </c>
      <c r="C29" s="21"/>
      <c r="D29" s="21"/>
      <c r="E29" s="21"/>
      <c r="F29" s="48" t="s">
        <v>69</v>
      </c>
      <c r="G29" s="21">
        <v>2038</v>
      </c>
      <c r="H29" s="21" t="s">
        <v>70</v>
      </c>
      <c r="I29" s="21"/>
      <c r="J29" s="21">
        <v>0</v>
      </c>
    </row>
    <row r="30" spans="2:10">
      <c r="B30" s="21" t="s">
        <v>68</v>
      </c>
      <c r="C30" s="21"/>
      <c r="D30" s="21"/>
      <c r="E30" s="21"/>
      <c r="F30" s="48" t="s">
        <v>69</v>
      </c>
      <c r="G30" s="21">
        <v>2039</v>
      </c>
      <c r="H30" s="21" t="s">
        <v>70</v>
      </c>
      <c r="I30" s="21"/>
      <c r="J30" s="21">
        <v>0</v>
      </c>
    </row>
    <row r="31" spans="2:10">
      <c r="B31" s="21" t="s">
        <v>68</v>
      </c>
      <c r="C31" s="21"/>
      <c r="D31" s="21"/>
      <c r="E31" s="21"/>
      <c r="F31" s="48" t="s">
        <v>69</v>
      </c>
      <c r="G31" s="21">
        <v>2040</v>
      </c>
      <c r="H31" s="21" t="s">
        <v>70</v>
      </c>
      <c r="I31" s="21"/>
      <c r="J31" s="21">
        <v>0</v>
      </c>
    </row>
    <row r="32" spans="2:10">
      <c r="B32" s="21" t="s">
        <v>68</v>
      </c>
      <c r="C32" s="21"/>
      <c r="D32" s="21"/>
      <c r="E32" s="21"/>
      <c r="F32" s="48" t="s">
        <v>69</v>
      </c>
      <c r="G32" s="21">
        <v>2041</v>
      </c>
      <c r="H32" s="21" t="s">
        <v>70</v>
      </c>
      <c r="I32" s="21"/>
      <c r="J32" s="21">
        <v>0</v>
      </c>
    </row>
    <row r="33" spans="2:10">
      <c r="B33" s="21" t="s">
        <v>68</v>
      </c>
      <c r="C33" s="21"/>
      <c r="D33" s="21"/>
      <c r="E33" s="21"/>
      <c r="F33" s="48" t="s">
        <v>69</v>
      </c>
      <c r="G33" s="21">
        <v>2042</v>
      </c>
      <c r="H33" s="21" t="s">
        <v>70</v>
      </c>
      <c r="I33" s="21"/>
      <c r="J33" s="21">
        <v>0</v>
      </c>
    </row>
    <row r="34" spans="2:10">
      <c r="B34" s="21" t="s">
        <v>68</v>
      </c>
      <c r="C34" s="21"/>
      <c r="D34" s="21"/>
      <c r="E34" s="21"/>
      <c r="F34" s="48" t="s">
        <v>69</v>
      </c>
      <c r="G34" s="21">
        <v>2043</v>
      </c>
      <c r="H34" s="21" t="s">
        <v>70</v>
      </c>
      <c r="I34" s="21"/>
      <c r="J34" s="21">
        <v>0</v>
      </c>
    </row>
    <row r="35" spans="2:10">
      <c r="B35" s="21" t="s">
        <v>68</v>
      </c>
      <c r="C35" s="21"/>
      <c r="D35" s="21"/>
      <c r="E35" s="21"/>
      <c r="F35" s="48" t="s">
        <v>69</v>
      </c>
      <c r="G35" s="21">
        <v>2044</v>
      </c>
      <c r="H35" s="21" t="s">
        <v>70</v>
      </c>
      <c r="I35" s="21"/>
      <c r="J35" s="21">
        <v>0</v>
      </c>
    </row>
    <row r="36" spans="2:10">
      <c r="B36" s="21" t="s">
        <v>68</v>
      </c>
      <c r="C36" s="21"/>
      <c r="D36" s="21"/>
      <c r="E36" s="21"/>
      <c r="F36" s="48" t="s">
        <v>69</v>
      </c>
      <c r="G36" s="21">
        <v>2045</v>
      </c>
      <c r="H36" s="21" t="s">
        <v>70</v>
      </c>
      <c r="I36" s="21"/>
      <c r="J36" s="21">
        <v>0</v>
      </c>
    </row>
    <row r="37" spans="2:10">
      <c r="B37" s="21" t="s">
        <v>68</v>
      </c>
      <c r="C37" s="21"/>
      <c r="D37" s="21"/>
      <c r="E37" s="21"/>
      <c r="F37" s="48" t="s">
        <v>69</v>
      </c>
      <c r="G37" s="21">
        <v>2046</v>
      </c>
      <c r="H37" s="21" t="s">
        <v>70</v>
      </c>
      <c r="I37" s="21"/>
      <c r="J37" s="21">
        <v>0</v>
      </c>
    </row>
    <row r="38" spans="2:10">
      <c r="B38" s="21" t="s">
        <v>68</v>
      </c>
      <c r="C38" s="21"/>
      <c r="D38" s="21"/>
      <c r="E38" s="21"/>
      <c r="F38" s="48" t="s">
        <v>69</v>
      </c>
      <c r="G38" s="21">
        <v>2047</v>
      </c>
      <c r="H38" s="21" t="s">
        <v>70</v>
      </c>
      <c r="I38" s="21"/>
      <c r="J38" s="21">
        <v>0</v>
      </c>
    </row>
    <row r="39" spans="2:10">
      <c r="B39" s="21" t="s">
        <v>68</v>
      </c>
      <c r="C39" s="21"/>
      <c r="D39" s="21"/>
      <c r="E39" s="21"/>
      <c r="F39" s="48" t="s">
        <v>69</v>
      </c>
      <c r="G39" s="21">
        <v>2048</v>
      </c>
      <c r="H39" s="21" t="s">
        <v>70</v>
      </c>
      <c r="I39" s="21"/>
      <c r="J39" s="21">
        <v>0</v>
      </c>
    </row>
    <row r="40" spans="2:10">
      <c r="B40" s="21" t="s">
        <v>68</v>
      </c>
      <c r="C40" s="21"/>
      <c r="D40" s="21"/>
      <c r="E40" s="21"/>
      <c r="F40" s="48" t="s">
        <v>69</v>
      </c>
      <c r="G40" s="21">
        <v>2049</v>
      </c>
      <c r="H40" s="21" t="s">
        <v>70</v>
      </c>
      <c r="I40" s="21"/>
      <c r="J40" s="21">
        <v>0</v>
      </c>
    </row>
    <row r="41" spans="2:10">
      <c r="B41" s="21" t="s">
        <v>68</v>
      </c>
      <c r="C41" s="21"/>
      <c r="D41" s="21"/>
      <c r="E41" s="21"/>
      <c r="F41" s="48" t="s">
        <v>69</v>
      </c>
      <c r="G41" s="21">
        <v>2050</v>
      </c>
      <c r="H41" s="21" t="s">
        <v>70</v>
      </c>
      <c r="I41" s="21"/>
      <c r="J41" s="21">
        <v>0</v>
      </c>
    </row>
    <row r="42" ht="16" spans="2:10">
      <c r="B42" s="46" t="s">
        <v>71</v>
      </c>
      <c r="C42" s="21"/>
      <c r="D42" s="21"/>
      <c r="E42" s="47"/>
      <c r="F42" s="48" t="s">
        <v>69</v>
      </c>
      <c r="G42" s="21">
        <v>2020</v>
      </c>
      <c r="H42" s="21" t="s">
        <v>70</v>
      </c>
      <c r="I42" s="21"/>
      <c r="J42" s="21">
        <v>0</v>
      </c>
    </row>
    <row r="43" spans="2:10">
      <c r="B43" s="21" t="s">
        <v>71</v>
      </c>
      <c r="C43" s="21"/>
      <c r="D43" s="21"/>
      <c r="E43" s="21"/>
      <c r="F43" s="48" t="s">
        <v>69</v>
      </c>
      <c r="G43" s="21">
        <v>2021</v>
      </c>
      <c r="H43" s="21" t="s">
        <v>70</v>
      </c>
      <c r="I43" s="21"/>
      <c r="J43" s="21">
        <v>0</v>
      </c>
    </row>
    <row r="44" spans="2:10">
      <c r="B44" s="21" t="s">
        <v>71</v>
      </c>
      <c r="C44" s="21"/>
      <c r="D44" s="21"/>
      <c r="E44" s="21"/>
      <c r="F44" s="48" t="s">
        <v>69</v>
      </c>
      <c r="G44" s="21">
        <v>2022</v>
      </c>
      <c r="H44" s="21" t="s">
        <v>70</v>
      </c>
      <c r="I44" s="21"/>
      <c r="J44" s="21">
        <v>0</v>
      </c>
    </row>
    <row r="45" spans="2:10">
      <c r="B45" s="21" t="s">
        <v>71</v>
      </c>
      <c r="C45" s="21"/>
      <c r="D45" s="21"/>
      <c r="E45" s="21"/>
      <c r="F45" s="48" t="s">
        <v>69</v>
      </c>
      <c r="G45" s="21">
        <v>2023</v>
      </c>
      <c r="H45" s="21" t="s">
        <v>70</v>
      </c>
      <c r="I45" s="21"/>
      <c r="J45" s="21">
        <v>0</v>
      </c>
    </row>
    <row r="46" spans="2:10">
      <c r="B46" s="21" t="s">
        <v>71</v>
      </c>
      <c r="C46" s="21"/>
      <c r="D46" s="21"/>
      <c r="E46" s="21"/>
      <c r="F46" s="48" t="s">
        <v>69</v>
      </c>
      <c r="G46" s="21">
        <v>2024</v>
      </c>
      <c r="H46" s="21" t="s">
        <v>70</v>
      </c>
      <c r="I46" s="21"/>
      <c r="J46" s="21">
        <v>0</v>
      </c>
    </row>
    <row r="47" spans="2:10">
      <c r="B47" s="21" t="s">
        <v>71</v>
      </c>
      <c r="C47" s="21"/>
      <c r="D47" s="21"/>
      <c r="E47" s="21"/>
      <c r="F47" s="48" t="s">
        <v>69</v>
      </c>
      <c r="G47" s="21">
        <v>2025</v>
      </c>
      <c r="H47" s="21" t="s">
        <v>70</v>
      </c>
      <c r="I47" s="21"/>
      <c r="J47" s="21">
        <v>0</v>
      </c>
    </row>
    <row r="48" spans="2:10">
      <c r="B48" s="21" t="s">
        <v>71</v>
      </c>
      <c r="C48" s="21"/>
      <c r="D48" s="21"/>
      <c r="E48" s="21"/>
      <c r="F48" s="48" t="s">
        <v>69</v>
      </c>
      <c r="G48" s="21">
        <v>2026</v>
      </c>
      <c r="H48" s="21" t="s">
        <v>70</v>
      </c>
      <c r="I48" s="21"/>
      <c r="J48" s="21">
        <v>0</v>
      </c>
    </row>
    <row r="49" spans="2:10">
      <c r="B49" s="21" t="s">
        <v>71</v>
      </c>
      <c r="C49" s="21"/>
      <c r="D49" s="21"/>
      <c r="E49" s="21"/>
      <c r="F49" s="48" t="s">
        <v>69</v>
      </c>
      <c r="G49" s="21">
        <v>2027</v>
      </c>
      <c r="H49" s="21" t="s">
        <v>70</v>
      </c>
      <c r="I49" s="21"/>
      <c r="J49" s="21">
        <v>0</v>
      </c>
    </row>
    <row r="50" spans="2:10">
      <c r="B50" s="21" t="s">
        <v>71</v>
      </c>
      <c r="C50" s="21"/>
      <c r="D50" s="21"/>
      <c r="E50" s="21"/>
      <c r="F50" s="48" t="s">
        <v>69</v>
      </c>
      <c r="G50" s="21">
        <v>2028</v>
      </c>
      <c r="H50" s="21" t="s">
        <v>70</v>
      </c>
      <c r="I50" s="21"/>
      <c r="J50" s="21">
        <v>0</v>
      </c>
    </row>
    <row r="51" spans="2:10">
      <c r="B51" s="21" t="s">
        <v>71</v>
      </c>
      <c r="C51" s="21"/>
      <c r="D51" s="21"/>
      <c r="E51" s="21"/>
      <c r="F51" s="48" t="s">
        <v>69</v>
      </c>
      <c r="G51" s="21">
        <v>2029</v>
      </c>
      <c r="H51" s="21" t="s">
        <v>70</v>
      </c>
      <c r="I51" s="21"/>
      <c r="J51" s="21">
        <v>0</v>
      </c>
    </row>
    <row r="52" spans="2:10">
      <c r="B52" s="21" t="s">
        <v>71</v>
      </c>
      <c r="C52" s="21"/>
      <c r="D52" s="21"/>
      <c r="E52" s="21"/>
      <c r="F52" s="48" t="s">
        <v>69</v>
      </c>
      <c r="G52" s="21">
        <v>2030</v>
      </c>
      <c r="H52" s="21" t="s">
        <v>70</v>
      </c>
      <c r="I52" s="21"/>
      <c r="J52" s="21">
        <v>0</v>
      </c>
    </row>
    <row r="53" spans="2:10">
      <c r="B53" s="21" t="s">
        <v>71</v>
      </c>
      <c r="C53" s="21"/>
      <c r="D53" s="21"/>
      <c r="E53" s="21"/>
      <c r="F53" s="48" t="s">
        <v>69</v>
      </c>
      <c r="G53" s="21">
        <v>2031</v>
      </c>
      <c r="H53" s="21" t="s">
        <v>70</v>
      </c>
      <c r="I53" s="21"/>
      <c r="J53" s="21">
        <v>0</v>
      </c>
    </row>
    <row r="54" spans="2:10">
      <c r="B54" s="21" t="s">
        <v>71</v>
      </c>
      <c r="C54" s="21"/>
      <c r="D54" s="21"/>
      <c r="E54" s="21"/>
      <c r="F54" s="48" t="s">
        <v>69</v>
      </c>
      <c r="G54" s="21">
        <v>2032</v>
      </c>
      <c r="H54" s="21" t="s">
        <v>70</v>
      </c>
      <c r="I54" s="21"/>
      <c r="J54" s="21">
        <v>0</v>
      </c>
    </row>
    <row r="55" spans="2:10">
      <c r="B55" s="21" t="s">
        <v>71</v>
      </c>
      <c r="C55" s="21"/>
      <c r="D55" s="21"/>
      <c r="E55" s="21"/>
      <c r="F55" s="48" t="s">
        <v>69</v>
      </c>
      <c r="G55" s="21">
        <v>2033</v>
      </c>
      <c r="H55" s="21" t="s">
        <v>70</v>
      </c>
      <c r="I55" s="21"/>
      <c r="J55" s="21">
        <v>0</v>
      </c>
    </row>
    <row r="56" spans="2:10">
      <c r="B56" s="21" t="s">
        <v>71</v>
      </c>
      <c r="C56" s="21"/>
      <c r="D56" s="21"/>
      <c r="E56" s="21"/>
      <c r="F56" s="48" t="s">
        <v>69</v>
      </c>
      <c r="G56" s="21">
        <v>2034</v>
      </c>
      <c r="H56" s="21" t="s">
        <v>70</v>
      </c>
      <c r="I56" s="21"/>
      <c r="J56" s="21">
        <v>0</v>
      </c>
    </row>
    <row r="57" spans="2:10">
      <c r="B57" s="21" t="s">
        <v>71</v>
      </c>
      <c r="C57" s="21"/>
      <c r="D57" s="21"/>
      <c r="E57" s="21"/>
      <c r="F57" s="48" t="s">
        <v>69</v>
      </c>
      <c r="G57" s="21">
        <v>2035</v>
      </c>
      <c r="H57" s="21" t="s">
        <v>70</v>
      </c>
      <c r="I57" s="21"/>
      <c r="J57" s="21">
        <v>0</v>
      </c>
    </row>
    <row r="58" spans="2:10">
      <c r="B58" s="21" t="s">
        <v>71</v>
      </c>
      <c r="C58" s="21"/>
      <c r="D58" s="21"/>
      <c r="E58" s="21"/>
      <c r="F58" s="48" t="s">
        <v>69</v>
      </c>
      <c r="G58" s="21">
        <v>2036</v>
      </c>
      <c r="H58" s="21" t="s">
        <v>70</v>
      </c>
      <c r="I58" s="21"/>
      <c r="J58" s="21">
        <v>0</v>
      </c>
    </row>
    <row r="59" spans="2:10">
      <c r="B59" s="21" t="s">
        <v>71</v>
      </c>
      <c r="C59" s="21"/>
      <c r="D59" s="21"/>
      <c r="E59" s="21"/>
      <c r="F59" s="48" t="s">
        <v>69</v>
      </c>
      <c r="G59" s="21">
        <v>2037</v>
      </c>
      <c r="H59" s="21" t="s">
        <v>70</v>
      </c>
      <c r="I59" s="21"/>
      <c r="J59" s="21">
        <v>0</v>
      </c>
    </row>
    <row r="60" spans="2:10">
      <c r="B60" s="21" t="s">
        <v>71</v>
      </c>
      <c r="C60" s="21"/>
      <c r="D60" s="21"/>
      <c r="E60" s="21"/>
      <c r="F60" s="48" t="s">
        <v>69</v>
      </c>
      <c r="G60" s="21">
        <v>2038</v>
      </c>
      <c r="H60" s="21" t="s">
        <v>70</v>
      </c>
      <c r="I60" s="21"/>
      <c r="J60" s="21">
        <v>0</v>
      </c>
    </row>
    <row r="61" spans="2:10">
      <c r="B61" s="21" t="s">
        <v>71</v>
      </c>
      <c r="C61" s="21"/>
      <c r="D61" s="21"/>
      <c r="E61" s="21"/>
      <c r="F61" s="48" t="s">
        <v>69</v>
      </c>
      <c r="G61" s="21">
        <v>2039</v>
      </c>
      <c r="H61" s="21" t="s">
        <v>70</v>
      </c>
      <c r="I61" s="21"/>
      <c r="J61" s="21">
        <v>0</v>
      </c>
    </row>
    <row r="62" spans="2:10">
      <c r="B62" s="21" t="s">
        <v>71</v>
      </c>
      <c r="C62" s="21"/>
      <c r="D62" s="21"/>
      <c r="E62" s="21"/>
      <c r="F62" s="48" t="s">
        <v>69</v>
      </c>
      <c r="G62" s="21">
        <v>2040</v>
      </c>
      <c r="H62" s="21" t="s">
        <v>70</v>
      </c>
      <c r="I62" s="21"/>
      <c r="J62" s="21">
        <v>0</v>
      </c>
    </row>
    <row r="63" spans="2:10">
      <c r="B63" s="21" t="s">
        <v>71</v>
      </c>
      <c r="C63" s="21"/>
      <c r="D63" s="21"/>
      <c r="E63" s="21"/>
      <c r="F63" s="48" t="s">
        <v>69</v>
      </c>
      <c r="G63" s="21">
        <v>2041</v>
      </c>
      <c r="H63" s="21" t="s">
        <v>70</v>
      </c>
      <c r="I63" s="21"/>
      <c r="J63" s="21">
        <v>0</v>
      </c>
    </row>
    <row r="64" spans="2:10">
      <c r="B64" s="21" t="s">
        <v>71</v>
      </c>
      <c r="C64" s="21"/>
      <c r="D64" s="21"/>
      <c r="E64" s="21"/>
      <c r="F64" s="48" t="s">
        <v>69</v>
      </c>
      <c r="G64" s="21">
        <v>2042</v>
      </c>
      <c r="H64" s="21" t="s">
        <v>70</v>
      </c>
      <c r="I64" s="21"/>
      <c r="J64" s="21">
        <v>0</v>
      </c>
    </row>
    <row r="65" spans="2:10">
      <c r="B65" s="21" t="s">
        <v>71</v>
      </c>
      <c r="C65" s="21"/>
      <c r="D65" s="21"/>
      <c r="E65" s="21"/>
      <c r="F65" s="48" t="s">
        <v>69</v>
      </c>
      <c r="G65" s="21">
        <v>2043</v>
      </c>
      <c r="H65" s="21" t="s">
        <v>70</v>
      </c>
      <c r="I65" s="21"/>
      <c r="J65" s="21">
        <v>0</v>
      </c>
    </row>
    <row r="66" spans="2:10">
      <c r="B66" s="21" t="s">
        <v>71</v>
      </c>
      <c r="C66" s="21"/>
      <c r="D66" s="21"/>
      <c r="E66" s="21"/>
      <c r="F66" s="48" t="s">
        <v>69</v>
      </c>
      <c r="G66" s="21">
        <v>2044</v>
      </c>
      <c r="H66" s="21" t="s">
        <v>70</v>
      </c>
      <c r="I66" s="21"/>
      <c r="J66" s="21">
        <v>0</v>
      </c>
    </row>
    <row r="67" spans="2:10">
      <c r="B67" s="21" t="s">
        <v>71</v>
      </c>
      <c r="C67" s="21"/>
      <c r="D67" s="21"/>
      <c r="E67" s="21"/>
      <c r="F67" s="48" t="s">
        <v>69</v>
      </c>
      <c r="G67" s="21">
        <v>2045</v>
      </c>
      <c r="H67" s="21" t="s">
        <v>70</v>
      </c>
      <c r="I67" s="21"/>
      <c r="J67" s="21">
        <v>0</v>
      </c>
    </row>
    <row r="68" spans="2:10">
      <c r="B68" s="21" t="s">
        <v>71</v>
      </c>
      <c r="C68" s="21"/>
      <c r="D68" s="21"/>
      <c r="E68" s="21"/>
      <c r="F68" s="48" t="s">
        <v>69</v>
      </c>
      <c r="G68" s="21">
        <v>2046</v>
      </c>
      <c r="H68" s="21" t="s">
        <v>70</v>
      </c>
      <c r="I68" s="21"/>
      <c r="J68" s="21">
        <v>0</v>
      </c>
    </row>
    <row r="69" spans="2:10">
      <c r="B69" s="21" t="s">
        <v>71</v>
      </c>
      <c r="C69" s="21"/>
      <c r="D69" s="21"/>
      <c r="E69" s="21"/>
      <c r="F69" s="48" t="s">
        <v>69</v>
      </c>
      <c r="G69" s="21">
        <v>2047</v>
      </c>
      <c r="H69" s="21" t="s">
        <v>70</v>
      </c>
      <c r="I69" s="21"/>
      <c r="J69" s="21">
        <v>0</v>
      </c>
    </row>
    <row r="70" spans="2:10">
      <c r="B70" s="21" t="s">
        <v>71</v>
      </c>
      <c r="C70" s="21"/>
      <c r="D70" s="21"/>
      <c r="E70" s="21"/>
      <c r="F70" s="48" t="s">
        <v>69</v>
      </c>
      <c r="G70" s="21">
        <v>2048</v>
      </c>
      <c r="H70" s="21" t="s">
        <v>70</v>
      </c>
      <c r="I70" s="21"/>
      <c r="J70" s="21">
        <v>0</v>
      </c>
    </row>
    <row r="71" spans="2:10">
      <c r="B71" s="21" t="s">
        <v>71</v>
      </c>
      <c r="C71" s="21"/>
      <c r="D71" s="21"/>
      <c r="E71" s="21"/>
      <c r="F71" s="48" t="s">
        <v>69</v>
      </c>
      <c r="G71" s="21">
        <v>2049</v>
      </c>
      <c r="H71" s="21" t="s">
        <v>70</v>
      </c>
      <c r="I71" s="21"/>
      <c r="J71" s="21">
        <v>0</v>
      </c>
    </row>
    <row r="72" spans="2:10">
      <c r="B72" s="21" t="s">
        <v>71</v>
      </c>
      <c r="C72" s="21"/>
      <c r="D72" s="21"/>
      <c r="E72" s="21"/>
      <c r="F72" s="48" t="s">
        <v>69</v>
      </c>
      <c r="G72" s="21">
        <v>2050</v>
      </c>
      <c r="H72" s="21" t="s">
        <v>70</v>
      </c>
      <c r="I72" s="21"/>
      <c r="J72" s="21">
        <v>0</v>
      </c>
    </row>
    <row r="73" ht="16" spans="2:10">
      <c r="B73" s="46" t="s">
        <v>72</v>
      </c>
      <c r="C73" s="21"/>
      <c r="D73" s="21"/>
      <c r="E73" s="47"/>
      <c r="F73" s="48" t="s">
        <v>69</v>
      </c>
      <c r="G73" s="21">
        <v>2020</v>
      </c>
      <c r="H73" s="21" t="s">
        <v>70</v>
      </c>
      <c r="I73" s="21"/>
      <c r="J73" s="21">
        <v>0</v>
      </c>
    </row>
    <row r="74" spans="2:10">
      <c r="B74" s="21" t="s">
        <v>72</v>
      </c>
      <c r="C74" s="21"/>
      <c r="D74" s="21"/>
      <c r="E74" s="21"/>
      <c r="F74" s="48" t="s">
        <v>69</v>
      </c>
      <c r="G74" s="21">
        <v>2021</v>
      </c>
      <c r="H74" s="21" t="s">
        <v>70</v>
      </c>
      <c r="I74" s="21"/>
      <c r="J74" s="21">
        <v>0</v>
      </c>
    </row>
    <row r="75" spans="2:10">
      <c r="B75" s="21" t="s">
        <v>72</v>
      </c>
      <c r="C75" s="21"/>
      <c r="D75" s="21"/>
      <c r="E75" s="21"/>
      <c r="F75" s="48" t="s">
        <v>69</v>
      </c>
      <c r="G75" s="21">
        <v>2022</v>
      </c>
      <c r="H75" s="21" t="s">
        <v>70</v>
      </c>
      <c r="I75" s="21"/>
      <c r="J75" s="21">
        <v>0</v>
      </c>
    </row>
    <row r="76" spans="2:10">
      <c r="B76" s="21" t="s">
        <v>72</v>
      </c>
      <c r="C76" s="21"/>
      <c r="D76" s="21"/>
      <c r="E76" s="21"/>
      <c r="F76" s="48" t="s">
        <v>69</v>
      </c>
      <c r="G76" s="21">
        <v>2023</v>
      </c>
      <c r="H76" s="21" t="s">
        <v>70</v>
      </c>
      <c r="I76" s="21"/>
      <c r="J76" s="21">
        <v>0</v>
      </c>
    </row>
    <row r="77" spans="2:10">
      <c r="B77" s="21" t="s">
        <v>72</v>
      </c>
      <c r="C77" s="21"/>
      <c r="D77" s="21"/>
      <c r="E77" s="21"/>
      <c r="F77" s="48" t="s">
        <v>69</v>
      </c>
      <c r="G77" s="21">
        <v>2024</v>
      </c>
      <c r="H77" s="21" t="s">
        <v>70</v>
      </c>
      <c r="I77" s="21"/>
      <c r="J77" s="21">
        <v>0</v>
      </c>
    </row>
    <row r="78" spans="2:10">
      <c r="B78" s="21" t="s">
        <v>72</v>
      </c>
      <c r="C78" s="21"/>
      <c r="D78" s="21"/>
      <c r="E78" s="21"/>
      <c r="F78" s="48" t="s">
        <v>69</v>
      </c>
      <c r="G78" s="21">
        <v>2025</v>
      </c>
      <c r="H78" s="21" t="s">
        <v>70</v>
      </c>
      <c r="I78" s="21"/>
      <c r="J78" s="21">
        <v>0</v>
      </c>
    </row>
    <row r="79" spans="2:10">
      <c r="B79" s="21" t="s">
        <v>72</v>
      </c>
      <c r="C79" s="21"/>
      <c r="D79" s="21"/>
      <c r="E79" s="21"/>
      <c r="F79" s="48" t="s">
        <v>69</v>
      </c>
      <c r="G79" s="21">
        <v>2026</v>
      </c>
      <c r="H79" s="21" t="s">
        <v>70</v>
      </c>
      <c r="I79" s="21"/>
      <c r="J79" s="21">
        <v>0</v>
      </c>
    </row>
    <row r="80" spans="2:10">
      <c r="B80" s="21" t="s">
        <v>72</v>
      </c>
      <c r="C80" s="21"/>
      <c r="D80" s="21"/>
      <c r="E80" s="21"/>
      <c r="F80" s="48" t="s">
        <v>69</v>
      </c>
      <c r="G80" s="21">
        <v>2027</v>
      </c>
      <c r="H80" s="21" t="s">
        <v>70</v>
      </c>
      <c r="I80" s="21"/>
      <c r="J80" s="21">
        <v>0</v>
      </c>
    </row>
    <row r="81" spans="2:10">
      <c r="B81" s="21" t="s">
        <v>72</v>
      </c>
      <c r="C81" s="21"/>
      <c r="D81" s="21"/>
      <c r="E81" s="21"/>
      <c r="F81" s="48" t="s">
        <v>69</v>
      </c>
      <c r="G81" s="21">
        <v>2028</v>
      </c>
      <c r="H81" s="21" t="s">
        <v>70</v>
      </c>
      <c r="I81" s="21"/>
      <c r="J81" s="21">
        <v>0</v>
      </c>
    </row>
    <row r="82" spans="2:10">
      <c r="B82" s="21" t="s">
        <v>72</v>
      </c>
      <c r="C82" s="21"/>
      <c r="D82" s="21"/>
      <c r="E82" s="21"/>
      <c r="F82" s="48" t="s">
        <v>69</v>
      </c>
      <c r="G82" s="21">
        <v>2029</v>
      </c>
      <c r="H82" s="21" t="s">
        <v>70</v>
      </c>
      <c r="I82" s="21"/>
      <c r="J82" s="21">
        <v>0</v>
      </c>
    </row>
    <row r="83" spans="2:10">
      <c r="B83" s="21" t="s">
        <v>72</v>
      </c>
      <c r="C83" s="21"/>
      <c r="D83" s="21"/>
      <c r="E83" s="21"/>
      <c r="F83" s="48" t="s">
        <v>69</v>
      </c>
      <c r="G83" s="21">
        <v>2030</v>
      </c>
      <c r="H83" s="21" t="s">
        <v>70</v>
      </c>
      <c r="I83" s="21"/>
      <c r="J83" s="21">
        <v>0</v>
      </c>
    </row>
    <row r="84" spans="2:10">
      <c r="B84" s="21" t="s">
        <v>72</v>
      </c>
      <c r="C84" s="21"/>
      <c r="D84" s="21"/>
      <c r="E84" s="21"/>
      <c r="F84" s="48" t="s">
        <v>69</v>
      </c>
      <c r="G84" s="21">
        <v>2031</v>
      </c>
      <c r="H84" s="21" t="s">
        <v>70</v>
      </c>
      <c r="I84" s="21"/>
      <c r="J84" s="21">
        <v>0</v>
      </c>
    </row>
    <row r="85" spans="2:10">
      <c r="B85" s="21" t="s">
        <v>72</v>
      </c>
      <c r="C85" s="21"/>
      <c r="D85" s="21"/>
      <c r="E85" s="21"/>
      <c r="F85" s="48" t="s">
        <v>69</v>
      </c>
      <c r="G85" s="21">
        <v>2032</v>
      </c>
      <c r="H85" s="21" t="s">
        <v>70</v>
      </c>
      <c r="I85" s="21"/>
      <c r="J85" s="21">
        <v>0</v>
      </c>
    </row>
    <row r="86" spans="2:10">
      <c r="B86" s="21" t="s">
        <v>72</v>
      </c>
      <c r="C86" s="21"/>
      <c r="D86" s="21"/>
      <c r="E86" s="21"/>
      <c r="F86" s="48" t="s">
        <v>69</v>
      </c>
      <c r="G86" s="21">
        <v>2033</v>
      </c>
      <c r="H86" s="21" t="s">
        <v>70</v>
      </c>
      <c r="I86" s="21"/>
      <c r="J86" s="21">
        <v>0</v>
      </c>
    </row>
    <row r="87" spans="2:10">
      <c r="B87" s="21" t="s">
        <v>72</v>
      </c>
      <c r="C87" s="21"/>
      <c r="D87" s="21"/>
      <c r="E87" s="21"/>
      <c r="F87" s="48" t="s">
        <v>69</v>
      </c>
      <c r="G87" s="21">
        <v>2034</v>
      </c>
      <c r="H87" s="21" t="s">
        <v>70</v>
      </c>
      <c r="I87" s="21"/>
      <c r="J87" s="21">
        <v>0</v>
      </c>
    </row>
    <row r="88" spans="2:10">
      <c r="B88" s="21" t="s">
        <v>72</v>
      </c>
      <c r="C88" s="21"/>
      <c r="D88" s="21"/>
      <c r="E88" s="21"/>
      <c r="F88" s="48" t="s">
        <v>69</v>
      </c>
      <c r="G88" s="21">
        <v>2035</v>
      </c>
      <c r="H88" s="21" t="s">
        <v>70</v>
      </c>
      <c r="I88" s="21"/>
      <c r="J88" s="21">
        <v>0</v>
      </c>
    </row>
    <row r="89" spans="2:10">
      <c r="B89" s="21" t="s">
        <v>72</v>
      </c>
      <c r="C89" s="21"/>
      <c r="D89" s="21"/>
      <c r="E89" s="21"/>
      <c r="F89" s="48" t="s">
        <v>69</v>
      </c>
      <c r="G89" s="21">
        <v>2036</v>
      </c>
      <c r="H89" s="21" t="s">
        <v>70</v>
      </c>
      <c r="I89" s="21"/>
      <c r="J89" s="21">
        <v>0</v>
      </c>
    </row>
    <row r="90" spans="2:10">
      <c r="B90" s="21" t="s">
        <v>72</v>
      </c>
      <c r="C90" s="21"/>
      <c r="D90" s="21"/>
      <c r="E90" s="21"/>
      <c r="F90" s="48" t="s">
        <v>69</v>
      </c>
      <c r="G90" s="21">
        <v>2037</v>
      </c>
      <c r="H90" s="21" t="s">
        <v>70</v>
      </c>
      <c r="I90" s="21"/>
      <c r="J90" s="21">
        <v>0</v>
      </c>
    </row>
    <row r="91" spans="2:10">
      <c r="B91" s="21" t="s">
        <v>72</v>
      </c>
      <c r="C91" s="21"/>
      <c r="D91" s="21"/>
      <c r="E91" s="21"/>
      <c r="F91" s="48" t="s">
        <v>69</v>
      </c>
      <c r="G91" s="21">
        <v>2038</v>
      </c>
      <c r="H91" s="21" t="s">
        <v>70</v>
      </c>
      <c r="I91" s="21"/>
      <c r="J91" s="21">
        <v>0</v>
      </c>
    </row>
    <row r="92" spans="2:10">
      <c r="B92" s="21" t="s">
        <v>72</v>
      </c>
      <c r="C92" s="21"/>
      <c r="D92" s="21"/>
      <c r="E92" s="21"/>
      <c r="F92" s="48" t="s">
        <v>69</v>
      </c>
      <c r="G92" s="21">
        <v>2039</v>
      </c>
      <c r="H92" s="21" t="s">
        <v>70</v>
      </c>
      <c r="I92" s="21"/>
      <c r="J92" s="21">
        <v>0</v>
      </c>
    </row>
    <row r="93" spans="2:10">
      <c r="B93" s="21" t="s">
        <v>72</v>
      </c>
      <c r="C93" s="21"/>
      <c r="D93" s="21"/>
      <c r="E93" s="21"/>
      <c r="F93" s="48" t="s">
        <v>69</v>
      </c>
      <c r="G93" s="21">
        <v>2040</v>
      </c>
      <c r="H93" s="21" t="s">
        <v>70</v>
      </c>
      <c r="I93" s="21"/>
      <c r="J93" s="21">
        <v>0</v>
      </c>
    </row>
    <row r="94" spans="2:10">
      <c r="B94" s="21" t="s">
        <v>72</v>
      </c>
      <c r="C94" s="21"/>
      <c r="D94" s="21"/>
      <c r="E94" s="21"/>
      <c r="F94" s="48" t="s">
        <v>69</v>
      </c>
      <c r="G94" s="21">
        <v>2041</v>
      </c>
      <c r="H94" s="21" t="s">
        <v>70</v>
      </c>
      <c r="I94" s="21"/>
      <c r="J94" s="21">
        <v>0</v>
      </c>
    </row>
    <row r="95" spans="2:10">
      <c r="B95" s="21" t="s">
        <v>72</v>
      </c>
      <c r="C95" s="21"/>
      <c r="D95" s="21"/>
      <c r="E95" s="21"/>
      <c r="F95" s="48" t="s">
        <v>69</v>
      </c>
      <c r="G95" s="21">
        <v>2042</v>
      </c>
      <c r="H95" s="21" t="s">
        <v>70</v>
      </c>
      <c r="I95" s="21"/>
      <c r="J95" s="21">
        <v>0</v>
      </c>
    </row>
    <row r="96" spans="2:10">
      <c r="B96" s="21" t="s">
        <v>72</v>
      </c>
      <c r="C96" s="21"/>
      <c r="D96" s="21"/>
      <c r="E96" s="21"/>
      <c r="F96" s="48" t="s">
        <v>69</v>
      </c>
      <c r="G96" s="21">
        <v>2043</v>
      </c>
      <c r="H96" s="21" t="s">
        <v>70</v>
      </c>
      <c r="I96" s="21"/>
      <c r="J96" s="21">
        <v>0</v>
      </c>
    </row>
    <row r="97" spans="2:10">
      <c r="B97" s="21" t="s">
        <v>72</v>
      </c>
      <c r="C97" s="21"/>
      <c r="D97" s="21"/>
      <c r="E97" s="21"/>
      <c r="F97" s="48" t="s">
        <v>69</v>
      </c>
      <c r="G97" s="21">
        <v>2044</v>
      </c>
      <c r="H97" s="21" t="s">
        <v>70</v>
      </c>
      <c r="I97" s="21"/>
      <c r="J97" s="21">
        <v>0</v>
      </c>
    </row>
    <row r="98" spans="2:10">
      <c r="B98" s="21" t="s">
        <v>72</v>
      </c>
      <c r="C98" s="21"/>
      <c r="D98" s="21"/>
      <c r="E98" s="21"/>
      <c r="F98" s="48" t="s">
        <v>69</v>
      </c>
      <c r="G98" s="21">
        <v>2045</v>
      </c>
      <c r="H98" s="21" t="s">
        <v>70</v>
      </c>
      <c r="I98" s="21"/>
      <c r="J98" s="21">
        <v>0</v>
      </c>
    </row>
    <row r="99" spans="2:10">
      <c r="B99" s="21" t="s">
        <v>72</v>
      </c>
      <c r="C99" s="21"/>
      <c r="D99" s="21"/>
      <c r="E99" s="21"/>
      <c r="F99" s="48" t="s">
        <v>69</v>
      </c>
      <c r="G99" s="21">
        <v>2046</v>
      </c>
      <c r="H99" s="21" t="s">
        <v>70</v>
      </c>
      <c r="I99" s="21"/>
      <c r="J99" s="21">
        <v>0</v>
      </c>
    </row>
    <row r="100" spans="2:10">
      <c r="B100" s="21" t="s">
        <v>72</v>
      </c>
      <c r="C100" s="21"/>
      <c r="D100" s="21"/>
      <c r="E100" s="21"/>
      <c r="F100" s="48" t="s">
        <v>69</v>
      </c>
      <c r="G100" s="21">
        <v>2047</v>
      </c>
      <c r="H100" s="21" t="s">
        <v>70</v>
      </c>
      <c r="I100" s="21"/>
      <c r="J100" s="21">
        <v>0</v>
      </c>
    </row>
    <row r="101" spans="2:10">
      <c r="B101" s="21" t="s">
        <v>72</v>
      </c>
      <c r="C101" s="21"/>
      <c r="D101" s="21"/>
      <c r="E101" s="21"/>
      <c r="F101" s="48" t="s">
        <v>69</v>
      </c>
      <c r="G101" s="21">
        <v>2048</v>
      </c>
      <c r="H101" s="21" t="s">
        <v>70</v>
      </c>
      <c r="I101" s="21"/>
      <c r="J101" s="21">
        <v>0</v>
      </c>
    </row>
    <row r="102" spans="2:10">
      <c r="B102" s="21" t="s">
        <v>72</v>
      </c>
      <c r="C102" s="21"/>
      <c r="D102" s="21"/>
      <c r="E102" s="21"/>
      <c r="F102" s="48" t="s">
        <v>69</v>
      </c>
      <c r="G102" s="21">
        <v>2049</v>
      </c>
      <c r="H102" s="21" t="s">
        <v>70</v>
      </c>
      <c r="I102" s="21"/>
      <c r="J102" s="21">
        <v>0</v>
      </c>
    </row>
    <row r="103" spans="2:10">
      <c r="B103" s="21" t="s">
        <v>72</v>
      </c>
      <c r="C103" s="21"/>
      <c r="D103" s="21"/>
      <c r="E103" s="21"/>
      <c r="F103" s="48" t="s">
        <v>69</v>
      </c>
      <c r="G103" s="21">
        <v>2050</v>
      </c>
      <c r="H103" s="21" t="s">
        <v>70</v>
      </c>
      <c r="I103" s="21"/>
      <c r="J103" s="21">
        <v>0</v>
      </c>
    </row>
    <row r="104" ht="16" spans="2:10">
      <c r="B104" s="46" t="s">
        <v>73</v>
      </c>
      <c r="C104" s="21"/>
      <c r="D104" s="21"/>
      <c r="E104" s="49"/>
      <c r="F104" s="48" t="s">
        <v>69</v>
      </c>
      <c r="G104" s="21">
        <v>2020</v>
      </c>
      <c r="H104" s="21" t="s">
        <v>70</v>
      </c>
      <c r="I104" s="21"/>
      <c r="J104" s="21">
        <v>0</v>
      </c>
    </row>
    <row r="105" spans="2:10">
      <c r="B105" s="21" t="s">
        <v>73</v>
      </c>
      <c r="C105" s="21"/>
      <c r="D105" s="21"/>
      <c r="E105" s="21"/>
      <c r="F105" s="48" t="s">
        <v>69</v>
      </c>
      <c r="G105" s="21">
        <v>2021</v>
      </c>
      <c r="H105" s="21" t="s">
        <v>70</v>
      </c>
      <c r="I105" s="21"/>
      <c r="J105" s="21">
        <v>0</v>
      </c>
    </row>
    <row r="106" spans="2:10">
      <c r="B106" s="21" t="s">
        <v>73</v>
      </c>
      <c r="C106" s="21"/>
      <c r="D106" s="21"/>
      <c r="E106" s="21"/>
      <c r="F106" s="48" t="s">
        <v>69</v>
      </c>
      <c r="G106" s="21">
        <v>2022</v>
      </c>
      <c r="H106" s="21" t="s">
        <v>70</v>
      </c>
      <c r="I106" s="21"/>
      <c r="J106" s="21">
        <v>0</v>
      </c>
    </row>
    <row r="107" spans="2:10">
      <c r="B107" s="21" t="s">
        <v>73</v>
      </c>
      <c r="C107" s="21"/>
      <c r="D107" s="21"/>
      <c r="E107" s="21"/>
      <c r="F107" s="48" t="s">
        <v>69</v>
      </c>
      <c r="G107" s="21">
        <v>2023</v>
      </c>
      <c r="H107" s="21" t="s">
        <v>70</v>
      </c>
      <c r="I107" s="21"/>
      <c r="J107" s="21">
        <v>0</v>
      </c>
    </row>
    <row r="108" spans="2:10">
      <c r="B108" s="21" t="s">
        <v>73</v>
      </c>
      <c r="C108" s="21"/>
      <c r="D108" s="21"/>
      <c r="E108" s="21"/>
      <c r="F108" s="48" t="s">
        <v>69</v>
      </c>
      <c r="G108" s="21">
        <v>2024</v>
      </c>
      <c r="H108" s="21" t="s">
        <v>70</v>
      </c>
      <c r="I108" s="21"/>
      <c r="J108" s="21">
        <v>0</v>
      </c>
    </row>
    <row r="109" spans="2:10">
      <c r="B109" s="21" t="s">
        <v>73</v>
      </c>
      <c r="C109" s="21"/>
      <c r="D109" s="21"/>
      <c r="E109" s="21"/>
      <c r="F109" s="48" t="s">
        <v>69</v>
      </c>
      <c r="G109" s="21">
        <v>2025</v>
      </c>
      <c r="H109" s="21" t="s">
        <v>70</v>
      </c>
      <c r="I109" s="21"/>
      <c r="J109" s="21">
        <v>0</v>
      </c>
    </row>
    <row r="110" spans="2:10">
      <c r="B110" s="21" t="s">
        <v>73</v>
      </c>
      <c r="C110" s="21"/>
      <c r="D110" s="21"/>
      <c r="E110" s="21"/>
      <c r="F110" s="48" t="s">
        <v>69</v>
      </c>
      <c r="G110" s="21">
        <v>2026</v>
      </c>
      <c r="H110" s="21" t="s">
        <v>70</v>
      </c>
      <c r="I110" s="21"/>
      <c r="J110" s="21">
        <v>0</v>
      </c>
    </row>
    <row r="111" spans="2:10">
      <c r="B111" s="21" t="s">
        <v>73</v>
      </c>
      <c r="C111" s="21"/>
      <c r="D111" s="21"/>
      <c r="E111" s="21"/>
      <c r="F111" s="48" t="s">
        <v>69</v>
      </c>
      <c r="G111" s="21">
        <v>2027</v>
      </c>
      <c r="H111" s="21" t="s">
        <v>70</v>
      </c>
      <c r="I111" s="21"/>
      <c r="J111" s="21">
        <v>0</v>
      </c>
    </row>
    <row r="112" spans="2:10">
      <c r="B112" s="21" t="s">
        <v>73</v>
      </c>
      <c r="C112" s="21"/>
      <c r="D112" s="21"/>
      <c r="E112" s="21"/>
      <c r="F112" s="48" t="s">
        <v>69</v>
      </c>
      <c r="G112" s="21">
        <v>2028</v>
      </c>
      <c r="H112" s="21" t="s">
        <v>70</v>
      </c>
      <c r="I112" s="21"/>
      <c r="J112" s="21">
        <v>0</v>
      </c>
    </row>
    <row r="113" spans="2:10">
      <c r="B113" s="21" t="s">
        <v>73</v>
      </c>
      <c r="C113" s="21"/>
      <c r="D113" s="21"/>
      <c r="E113" s="21"/>
      <c r="F113" s="48" t="s">
        <v>69</v>
      </c>
      <c r="G113" s="21">
        <v>2029</v>
      </c>
      <c r="H113" s="21" t="s">
        <v>70</v>
      </c>
      <c r="I113" s="21"/>
      <c r="J113" s="21">
        <v>0</v>
      </c>
    </row>
    <row r="114" spans="2:10">
      <c r="B114" s="21" t="s">
        <v>73</v>
      </c>
      <c r="C114" s="21"/>
      <c r="D114" s="21"/>
      <c r="E114" s="21"/>
      <c r="F114" s="48" t="s">
        <v>69</v>
      </c>
      <c r="G114" s="21">
        <v>2030</v>
      </c>
      <c r="H114" s="21" t="s">
        <v>70</v>
      </c>
      <c r="I114" s="21"/>
      <c r="J114" s="21">
        <v>0</v>
      </c>
    </row>
    <row r="115" spans="2:10">
      <c r="B115" s="21" t="s">
        <v>73</v>
      </c>
      <c r="C115" s="21"/>
      <c r="D115" s="21"/>
      <c r="E115" s="21"/>
      <c r="F115" s="48" t="s">
        <v>69</v>
      </c>
      <c r="G115" s="21">
        <v>2031</v>
      </c>
      <c r="H115" s="21" t="s">
        <v>70</v>
      </c>
      <c r="I115" s="21"/>
      <c r="J115" s="21">
        <v>0</v>
      </c>
    </row>
    <row r="116" spans="2:10">
      <c r="B116" s="21" t="s">
        <v>73</v>
      </c>
      <c r="C116" s="21"/>
      <c r="D116" s="21"/>
      <c r="E116" s="21"/>
      <c r="F116" s="48" t="s">
        <v>69</v>
      </c>
      <c r="G116" s="21">
        <v>2032</v>
      </c>
      <c r="H116" s="21" t="s">
        <v>70</v>
      </c>
      <c r="I116" s="21"/>
      <c r="J116" s="21">
        <v>0</v>
      </c>
    </row>
    <row r="117" spans="2:10">
      <c r="B117" s="21" t="s">
        <v>73</v>
      </c>
      <c r="C117" s="21"/>
      <c r="D117" s="21"/>
      <c r="E117" s="21"/>
      <c r="F117" s="48" t="s">
        <v>69</v>
      </c>
      <c r="G117" s="21">
        <v>2033</v>
      </c>
      <c r="H117" s="21" t="s">
        <v>70</v>
      </c>
      <c r="I117" s="21"/>
      <c r="J117" s="21">
        <v>0</v>
      </c>
    </row>
    <row r="118" spans="2:10">
      <c r="B118" s="21" t="s">
        <v>73</v>
      </c>
      <c r="C118" s="21"/>
      <c r="D118" s="21"/>
      <c r="E118" s="21"/>
      <c r="F118" s="48" t="s">
        <v>69</v>
      </c>
      <c r="G118" s="21">
        <v>2034</v>
      </c>
      <c r="H118" s="21" t="s">
        <v>70</v>
      </c>
      <c r="I118" s="21"/>
      <c r="J118" s="21">
        <v>0</v>
      </c>
    </row>
    <row r="119" spans="2:10">
      <c r="B119" s="21" t="s">
        <v>73</v>
      </c>
      <c r="C119" s="21"/>
      <c r="D119" s="21"/>
      <c r="E119" s="21"/>
      <c r="F119" s="48" t="s">
        <v>69</v>
      </c>
      <c r="G119" s="21">
        <v>2035</v>
      </c>
      <c r="H119" s="21" t="s">
        <v>70</v>
      </c>
      <c r="I119" s="21"/>
      <c r="J119" s="21">
        <v>0</v>
      </c>
    </row>
    <row r="120" spans="2:10">
      <c r="B120" s="21" t="s">
        <v>73</v>
      </c>
      <c r="C120" s="21"/>
      <c r="D120" s="21"/>
      <c r="E120" s="21"/>
      <c r="F120" s="48" t="s">
        <v>69</v>
      </c>
      <c r="G120" s="21">
        <v>2036</v>
      </c>
      <c r="H120" s="21" t="s">
        <v>70</v>
      </c>
      <c r="I120" s="21"/>
      <c r="J120" s="21">
        <v>0</v>
      </c>
    </row>
    <row r="121" spans="2:10">
      <c r="B121" s="21" t="s">
        <v>73</v>
      </c>
      <c r="C121" s="21"/>
      <c r="D121" s="21"/>
      <c r="E121" s="21"/>
      <c r="F121" s="48" t="s">
        <v>69</v>
      </c>
      <c r="G121" s="21">
        <v>2037</v>
      </c>
      <c r="H121" s="21" t="s">
        <v>70</v>
      </c>
      <c r="I121" s="21"/>
      <c r="J121" s="21">
        <v>0</v>
      </c>
    </row>
    <row r="122" spans="2:10">
      <c r="B122" s="21" t="s">
        <v>73</v>
      </c>
      <c r="C122" s="21"/>
      <c r="D122" s="21"/>
      <c r="E122" s="21"/>
      <c r="F122" s="48" t="s">
        <v>69</v>
      </c>
      <c r="G122" s="21">
        <v>2038</v>
      </c>
      <c r="H122" s="21" t="s">
        <v>70</v>
      </c>
      <c r="I122" s="21"/>
      <c r="J122" s="21">
        <v>0</v>
      </c>
    </row>
    <row r="123" spans="2:10">
      <c r="B123" s="21" t="s">
        <v>73</v>
      </c>
      <c r="C123" s="21"/>
      <c r="D123" s="21"/>
      <c r="E123" s="21"/>
      <c r="F123" s="48" t="s">
        <v>69</v>
      </c>
      <c r="G123" s="21">
        <v>2039</v>
      </c>
      <c r="H123" s="21" t="s">
        <v>70</v>
      </c>
      <c r="I123" s="21"/>
      <c r="J123" s="21">
        <v>0</v>
      </c>
    </row>
    <row r="124" spans="2:10">
      <c r="B124" s="21" t="s">
        <v>73</v>
      </c>
      <c r="C124" s="21"/>
      <c r="D124" s="21"/>
      <c r="E124" s="21"/>
      <c r="F124" s="48" t="s">
        <v>69</v>
      </c>
      <c r="G124" s="21">
        <v>2040</v>
      </c>
      <c r="H124" s="21" t="s">
        <v>70</v>
      </c>
      <c r="I124" s="21"/>
      <c r="J124" s="21">
        <v>0</v>
      </c>
    </row>
    <row r="125" spans="2:10">
      <c r="B125" s="21" t="s">
        <v>73</v>
      </c>
      <c r="C125" s="21"/>
      <c r="D125" s="21"/>
      <c r="E125" s="21"/>
      <c r="F125" s="48" t="s">
        <v>69</v>
      </c>
      <c r="G125" s="21">
        <v>2041</v>
      </c>
      <c r="H125" s="21" t="s">
        <v>70</v>
      </c>
      <c r="I125" s="21"/>
      <c r="J125" s="21">
        <v>0</v>
      </c>
    </row>
    <row r="126" spans="2:10">
      <c r="B126" s="21" t="s">
        <v>73</v>
      </c>
      <c r="C126" s="21"/>
      <c r="D126" s="21"/>
      <c r="E126" s="21"/>
      <c r="F126" s="48" t="s">
        <v>69</v>
      </c>
      <c r="G126" s="21">
        <v>2042</v>
      </c>
      <c r="H126" s="21" t="s">
        <v>70</v>
      </c>
      <c r="I126" s="21"/>
      <c r="J126" s="21">
        <v>0</v>
      </c>
    </row>
    <row r="127" spans="2:10">
      <c r="B127" s="21" t="s">
        <v>73</v>
      </c>
      <c r="C127" s="21"/>
      <c r="D127" s="21"/>
      <c r="E127" s="21"/>
      <c r="F127" s="48" t="s">
        <v>69</v>
      </c>
      <c r="G127" s="21">
        <v>2043</v>
      </c>
      <c r="H127" s="21" t="s">
        <v>70</v>
      </c>
      <c r="I127" s="21"/>
      <c r="J127" s="21">
        <v>0</v>
      </c>
    </row>
    <row r="128" spans="2:10">
      <c r="B128" s="21" t="s">
        <v>73</v>
      </c>
      <c r="C128" s="21"/>
      <c r="D128" s="21"/>
      <c r="E128" s="21"/>
      <c r="F128" s="48" t="s">
        <v>69</v>
      </c>
      <c r="G128" s="21">
        <v>2044</v>
      </c>
      <c r="H128" s="21" t="s">
        <v>70</v>
      </c>
      <c r="I128" s="21"/>
      <c r="J128" s="21">
        <v>0</v>
      </c>
    </row>
    <row r="129" spans="2:10">
      <c r="B129" s="21" t="s">
        <v>73</v>
      </c>
      <c r="C129" s="21"/>
      <c r="D129" s="21"/>
      <c r="E129" s="21"/>
      <c r="F129" s="48" t="s">
        <v>69</v>
      </c>
      <c r="G129" s="21">
        <v>2045</v>
      </c>
      <c r="H129" s="21" t="s">
        <v>70</v>
      </c>
      <c r="I129" s="21"/>
      <c r="J129" s="21">
        <v>0</v>
      </c>
    </row>
    <row r="130" spans="2:10">
      <c r="B130" s="21" t="s">
        <v>73</v>
      </c>
      <c r="C130" s="21"/>
      <c r="D130" s="21"/>
      <c r="E130" s="21"/>
      <c r="F130" s="48" t="s">
        <v>69</v>
      </c>
      <c r="G130" s="21">
        <v>2046</v>
      </c>
      <c r="H130" s="21" t="s">
        <v>70</v>
      </c>
      <c r="I130" s="21"/>
      <c r="J130" s="21">
        <v>0</v>
      </c>
    </row>
    <row r="131" spans="2:10">
      <c r="B131" s="21" t="s">
        <v>73</v>
      </c>
      <c r="C131" s="21"/>
      <c r="D131" s="21"/>
      <c r="E131" s="21"/>
      <c r="F131" s="48" t="s">
        <v>69</v>
      </c>
      <c r="G131" s="21">
        <v>2047</v>
      </c>
      <c r="H131" s="21" t="s">
        <v>70</v>
      </c>
      <c r="I131" s="21"/>
      <c r="J131" s="21">
        <v>0</v>
      </c>
    </row>
    <row r="132" spans="2:10">
      <c r="B132" s="21" t="s">
        <v>73</v>
      </c>
      <c r="C132" s="21"/>
      <c r="D132" s="21"/>
      <c r="E132" s="21"/>
      <c r="F132" s="48" t="s">
        <v>69</v>
      </c>
      <c r="G132" s="21">
        <v>2048</v>
      </c>
      <c r="H132" s="21" t="s">
        <v>70</v>
      </c>
      <c r="I132" s="21"/>
      <c r="J132" s="21">
        <v>0</v>
      </c>
    </row>
    <row r="133" spans="2:10">
      <c r="B133" s="21" t="s">
        <v>73</v>
      </c>
      <c r="C133" s="21"/>
      <c r="D133" s="21"/>
      <c r="E133" s="21"/>
      <c r="F133" s="48" t="s">
        <v>69</v>
      </c>
      <c r="G133" s="21">
        <v>2049</v>
      </c>
      <c r="H133" s="21" t="s">
        <v>70</v>
      </c>
      <c r="I133" s="21"/>
      <c r="J133" s="21">
        <v>0</v>
      </c>
    </row>
    <row r="134" spans="2:10">
      <c r="B134" s="21" t="s">
        <v>73</v>
      </c>
      <c r="C134" s="21"/>
      <c r="D134" s="21"/>
      <c r="E134" s="21"/>
      <c r="F134" s="48" t="s">
        <v>69</v>
      </c>
      <c r="G134" s="21">
        <v>2050</v>
      </c>
      <c r="H134" s="21" t="s">
        <v>70</v>
      </c>
      <c r="I134" s="21"/>
      <c r="J134" s="21">
        <v>0</v>
      </c>
    </row>
    <row r="135" ht="16" spans="2:10">
      <c r="B135" s="21"/>
      <c r="C135" s="21"/>
      <c r="D135" s="21"/>
      <c r="E135" s="50"/>
      <c r="F135" s="21"/>
      <c r="G135" s="21"/>
      <c r="H135" s="21"/>
      <c r="I135" s="21"/>
      <c r="J135" s="21"/>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49986266670736"/>
  </sheetPr>
  <dimension ref="B4:Q45"/>
  <sheetViews>
    <sheetView zoomScale="56" zoomScaleNormal="56" workbookViewId="0">
      <selection activeCell="J6" sqref="J6"/>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s>
  <sheetData>
    <row r="4" spans="2:2">
      <c r="B4" s="17" t="s">
        <v>1</v>
      </c>
    </row>
    <row r="5" spans="2:2">
      <c r="B5" s="16" t="s">
        <v>2</v>
      </c>
    </row>
    <row r="6" spans="10:10">
      <c r="J6" s="16" t="s">
        <v>3</v>
      </c>
    </row>
    <row r="10" spans="2:12">
      <c r="B10" s="16" t="s">
        <v>4</v>
      </c>
      <c r="C10" s="16" t="s">
        <v>5</v>
      </c>
      <c r="D10" s="16" t="s">
        <v>6</v>
      </c>
      <c r="E10" s="16" t="s">
        <v>7</v>
      </c>
      <c r="F10" s="16" t="s">
        <v>8</v>
      </c>
      <c r="G10" s="16" t="s">
        <v>9</v>
      </c>
      <c r="H10" s="16" t="s">
        <v>10</v>
      </c>
      <c r="I10" s="16" t="s">
        <v>11</v>
      </c>
      <c r="J10" s="16" t="s">
        <v>12</v>
      </c>
      <c r="K10" s="16" t="s">
        <v>67</v>
      </c>
      <c r="L10" s="16" t="s">
        <v>14</v>
      </c>
    </row>
    <row r="11" spans="2:17">
      <c r="B11" s="16" t="s">
        <v>74</v>
      </c>
      <c r="D11" s="1" t="s">
        <v>75</v>
      </c>
      <c r="G11"/>
      <c r="H11" s="16" t="s">
        <v>69</v>
      </c>
      <c r="I11" s="16">
        <v>2020</v>
      </c>
      <c r="J11" s="16" t="s">
        <v>17</v>
      </c>
      <c r="L11" s="16">
        <f>8823.795*0.000039356*366/3</f>
        <v>42.36685167444</v>
      </c>
      <c r="O11" s="1"/>
      <c r="P11" s="45" t="s">
        <v>76</v>
      </c>
      <c r="Q11" s="42" t="s">
        <v>77</v>
      </c>
    </row>
    <row r="12" spans="4:17">
      <c r="D12" s="1" t="s">
        <v>75</v>
      </c>
      <c r="G12"/>
      <c r="H12" s="16" t="s">
        <v>69</v>
      </c>
      <c r="I12" s="16">
        <v>2021</v>
      </c>
      <c r="J12" s="16" t="s">
        <v>17</v>
      </c>
      <c r="L12" s="16">
        <f>L11</f>
        <v>42.36685167444</v>
      </c>
      <c r="P12" s="44"/>
      <c r="Q12" s="44"/>
    </row>
    <row r="13" spans="4:17">
      <c r="D13" s="1" t="s">
        <v>75</v>
      </c>
      <c r="G13"/>
      <c r="H13" s="16" t="s">
        <v>69</v>
      </c>
      <c r="I13" s="16">
        <v>2022</v>
      </c>
      <c r="J13" s="16" t="s">
        <v>17</v>
      </c>
      <c r="L13" s="16">
        <f t="shared" ref="L13:L41" si="0">L12</f>
        <v>42.36685167444</v>
      </c>
      <c r="P13" s="44"/>
      <c r="Q13" s="44"/>
    </row>
    <row r="14" spans="4:17">
      <c r="D14" s="1" t="s">
        <v>75</v>
      </c>
      <c r="G14"/>
      <c r="H14" s="16" t="s">
        <v>69</v>
      </c>
      <c r="I14" s="16">
        <v>2023</v>
      </c>
      <c r="J14" s="16" t="s">
        <v>17</v>
      </c>
      <c r="L14" s="16">
        <f t="shared" si="0"/>
        <v>42.36685167444</v>
      </c>
      <c r="P14" s="44"/>
      <c r="Q14" s="44"/>
    </row>
    <row r="15" spans="4:12">
      <c r="D15" s="1" t="s">
        <v>75</v>
      </c>
      <c r="G15"/>
      <c r="H15" s="16" t="s">
        <v>69</v>
      </c>
      <c r="I15" s="16">
        <v>2024</v>
      </c>
      <c r="J15" s="16" t="s">
        <v>17</v>
      </c>
      <c r="L15" s="16">
        <f t="shared" si="0"/>
        <v>42.36685167444</v>
      </c>
    </row>
    <row r="16" spans="4:12">
      <c r="D16" s="1" t="s">
        <v>75</v>
      </c>
      <c r="G16"/>
      <c r="H16" s="16" t="s">
        <v>69</v>
      </c>
      <c r="I16" s="16">
        <v>2025</v>
      </c>
      <c r="J16" s="16" t="s">
        <v>17</v>
      </c>
      <c r="L16" s="16">
        <f t="shared" si="0"/>
        <v>42.36685167444</v>
      </c>
    </row>
    <row r="17" spans="4:12">
      <c r="D17" s="1" t="s">
        <v>75</v>
      </c>
      <c r="G17"/>
      <c r="H17" s="16" t="s">
        <v>69</v>
      </c>
      <c r="I17" s="16">
        <v>2026</v>
      </c>
      <c r="J17" s="16" t="s">
        <v>17</v>
      </c>
      <c r="L17" s="16">
        <f t="shared" si="0"/>
        <v>42.36685167444</v>
      </c>
    </row>
    <row r="18" spans="4:12">
      <c r="D18" s="1" t="s">
        <v>75</v>
      </c>
      <c r="G18"/>
      <c r="H18" s="16" t="s">
        <v>69</v>
      </c>
      <c r="I18" s="16">
        <v>2027</v>
      </c>
      <c r="J18" s="16" t="s">
        <v>17</v>
      </c>
      <c r="L18" s="16">
        <f t="shared" si="0"/>
        <v>42.36685167444</v>
      </c>
    </row>
    <row r="19" spans="4:12">
      <c r="D19" s="1" t="s">
        <v>75</v>
      </c>
      <c r="G19"/>
      <c r="H19" s="16" t="s">
        <v>69</v>
      </c>
      <c r="I19" s="16">
        <v>2028</v>
      </c>
      <c r="J19" s="16" t="s">
        <v>17</v>
      </c>
      <c r="L19" s="16">
        <f t="shared" si="0"/>
        <v>42.36685167444</v>
      </c>
    </row>
    <row r="20" spans="4:12">
      <c r="D20" s="1" t="s">
        <v>75</v>
      </c>
      <c r="G20"/>
      <c r="H20" s="16" t="s">
        <v>69</v>
      </c>
      <c r="I20" s="16">
        <v>2029</v>
      </c>
      <c r="J20" s="16" t="s">
        <v>17</v>
      </c>
      <c r="L20" s="16">
        <f t="shared" si="0"/>
        <v>42.36685167444</v>
      </c>
    </row>
    <row r="21" spans="4:12">
      <c r="D21" s="1" t="s">
        <v>75</v>
      </c>
      <c r="G21"/>
      <c r="H21" s="16" t="s">
        <v>69</v>
      </c>
      <c r="I21" s="16">
        <v>2030</v>
      </c>
      <c r="J21" s="16" t="s">
        <v>17</v>
      </c>
      <c r="L21" s="16">
        <f t="shared" si="0"/>
        <v>42.36685167444</v>
      </c>
    </row>
    <row r="22" spans="4:12">
      <c r="D22" s="1" t="s">
        <v>75</v>
      </c>
      <c r="G22"/>
      <c r="H22" s="16" t="s">
        <v>69</v>
      </c>
      <c r="I22" s="16">
        <v>2031</v>
      </c>
      <c r="J22" s="16" t="s">
        <v>17</v>
      </c>
      <c r="L22" s="16">
        <f t="shared" si="0"/>
        <v>42.36685167444</v>
      </c>
    </row>
    <row r="23" spans="4:12">
      <c r="D23" s="1" t="s">
        <v>75</v>
      </c>
      <c r="G23"/>
      <c r="H23" s="16" t="s">
        <v>69</v>
      </c>
      <c r="I23" s="16">
        <v>2032</v>
      </c>
      <c r="J23" s="16" t="s">
        <v>17</v>
      </c>
      <c r="L23" s="16">
        <f t="shared" si="0"/>
        <v>42.36685167444</v>
      </c>
    </row>
    <row r="24" spans="4:12">
      <c r="D24" s="1" t="s">
        <v>75</v>
      </c>
      <c r="G24"/>
      <c r="H24" s="16" t="s">
        <v>69</v>
      </c>
      <c r="I24" s="16">
        <v>2033</v>
      </c>
      <c r="J24" s="16" t="s">
        <v>17</v>
      </c>
      <c r="L24" s="16">
        <f t="shared" si="0"/>
        <v>42.36685167444</v>
      </c>
    </row>
    <row r="25" spans="4:12">
      <c r="D25" s="1" t="s">
        <v>75</v>
      </c>
      <c r="G25"/>
      <c r="H25" s="16" t="s">
        <v>69</v>
      </c>
      <c r="I25" s="16">
        <v>2034</v>
      </c>
      <c r="J25" s="16" t="s">
        <v>17</v>
      </c>
      <c r="L25" s="16">
        <f t="shared" si="0"/>
        <v>42.36685167444</v>
      </c>
    </row>
    <row r="26" spans="4:12">
      <c r="D26" s="1" t="s">
        <v>75</v>
      </c>
      <c r="G26"/>
      <c r="H26" s="16" t="s">
        <v>69</v>
      </c>
      <c r="I26" s="16">
        <v>2035</v>
      </c>
      <c r="J26" s="16" t="s">
        <v>17</v>
      </c>
      <c r="L26" s="16">
        <f t="shared" si="0"/>
        <v>42.36685167444</v>
      </c>
    </row>
    <row r="27" spans="4:12">
      <c r="D27" s="1" t="s">
        <v>75</v>
      </c>
      <c r="G27"/>
      <c r="H27" s="16" t="s">
        <v>69</v>
      </c>
      <c r="I27" s="16">
        <v>2036</v>
      </c>
      <c r="J27" s="16" t="s">
        <v>17</v>
      </c>
      <c r="L27" s="16">
        <f t="shared" si="0"/>
        <v>42.36685167444</v>
      </c>
    </row>
    <row r="28" spans="4:12">
      <c r="D28" s="1" t="s">
        <v>75</v>
      </c>
      <c r="G28"/>
      <c r="H28" s="16" t="s">
        <v>69</v>
      </c>
      <c r="I28" s="16">
        <v>2037</v>
      </c>
      <c r="J28" s="16" t="s">
        <v>17</v>
      </c>
      <c r="L28" s="16">
        <f t="shared" si="0"/>
        <v>42.36685167444</v>
      </c>
    </row>
    <row r="29" spans="4:12">
      <c r="D29" s="1" t="s">
        <v>75</v>
      </c>
      <c r="G29"/>
      <c r="H29" s="16" t="s">
        <v>69</v>
      </c>
      <c r="I29" s="16">
        <v>2038</v>
      </c>
      <c r="J29" s="16" t="s">
        <v>17</v>
      </c>
      <c r="L29" s="16">
        <f t="shared" si="0"/>
        <v>42.36685167444</v>
      </c>
    </row>
    <row r="30" spans="4:12">
      <c r="D30" s="1" t="s">
        <v>75</v>
      </c>
      <c r="G30"/>
      <c r="H30" s="16" t="s">
        <v>69</v>
      </c>
      <c r="I30" s="16">
        <v>2039</v>
      </c>
      <c r="J30" s="16" t="s">
        <v>17</v>
      </c>
      <c r="L30" s="16">
        <f t="shared" si="0"/>
        <v>42.36685167444</v>
      </c>
    </row>
    <row r="31" spans="4:12">
      <c r="D31" s="1" t="s">
        <v>75</v>
      </c>
      <c r="G31"/>
      <c r="H31" s="16" t="s">
        <v>69</v>
      </c>
      <c r="I31" s="16">
        <v>2040</v>
      </c>
      <c r="J31" s="16" t="s">
        <v>17</v>
      </c>
      <c r="L31" s="16">
        <f t="shared" si="0"/>
        <v>42.36685167444</v>
      </c>
    </row>
    <row r="32" spans="4:12">
      <c r="D32" s="1" t="s">
        <v>75</v>
      </c>
      <c r="G32"/>
      <c r="H32" s="16" t="s">
        <v>69</v>
      </c>
      <c r="I32" s="16">
        <v>2041</v>
      </c>
      <c r="J32" s="16" t="s">
        <v>17</v>
      </c>
      <c r="L32" s="16">
        <f t="shared" si="0"/>
        <v>42.36685167444</v>
      </c>
    </row>
    <row r="33" spans="4:12">
      <c r="D33" s="1" t="s">
        <v>75</v>
      </c>
      <c r="G33"/>
      <c r="H33" s="16" t="s">
        <v>69</v>
      </c>
      <c r="I33" s="16">
        <v>2042</v>
      </c>
      <c r="J33" s="16" t="s">
        <v>17</v>
      </c>
      <c r="L33" s="16">
        <f t="shared" si="0"/>
        <v>42.36685167444</v>
      </c>
    </row>
    <row r="34" spans="4:12">
      <c r="D34" s="1" t="s">
        <v>75</v>
      </c>
      <c r="G34"/>
      <c r="H34" s="16" t="s">
        <v>69</v>
      </c>
      <c r="I34" s="16">
        <v>2043</v>
      </c>
      <c r="J34" s="16" t="s">
        <v>17</v>
      </c>
      <c r="L34" s="16">
        <f t="shared" si="0"/>
        <v>42.36685167444</v>
      </c>
    </row>
    <row r="35" spans="4:12">
      <c r="D35" s="1" t="s">
        <v>75</v>
      </c>
      <c r="G35"/>
      <c r="H35" s="16" t="s">
        <v>69</v>
      </c>
      <c r="I35" s="16">
        <v>2044</v>
      </c>
      <c r="J35" s="16" t="s">
        <v>17</v>
      </c>
      <c r="L35" s="16">
        <f t="shared" si="0"/>
        <v>42.36685167444</v>
      </c>
    </row>
    <row r="36" spans="4:12">
      <c r="D36" s="1" t="s">
        <v>75</v>
      </c>
      <c r="G36"/>
      <c r="H36" s="16" t="s">
        <v>69</v>
      </c>
      <c r="I36" s="16">
        <v>2045</v>
      </c>
      <c r="J36" s="16" t="s">
        <v>17</v>
      </c>
      <c r="L36" s="16">
        <f t="shared" si="0"/>
        <v>42.36685167444</v>
      </c>
    </row>
    <row r="37" spans="4:12">
      <c r="D37" s="1" t="s">
        <v>75</v>
      </c>
      <c r="G37"/>
      <c r="H37" s="16" t="s">
        <v>69</v>
      </c>
      <c r="I37" s="16">
        <v>2046</v>
      </c>
      <c r="J37" s="16" t="s">
        <v>17</v>
      </c>
      <c r="L37" s="16">
        <f t="shared" si="0"/>
        <v>42.36685167444</v>
      </c>
    </row>
    <row r="38" spans="4:12">
      <c r="D38" s="1" t="s">
        <v>75</v>
      </c>
      <c r="G38"/>
      <c r="H38" s="16" t="s">
        <v>69</v>
      </c>
      <c r="I38" s="16">
        <v>2047</v>
      </c>
      <c r="J38" s="16" t="s">
        <v>17</v>
      </c>
      <c r="L38" s="16">
        <f t="shared" si="0"/>
        <v>42.36685167444</v>
      </c>
    </row>
    <row r="39" spans="4:12">
      <c r="D39" s="1" t="s">
        <v>75</v>
      </c>
      <c r="G39"/>
      <c r="H39" s="16" t="s">
        <v>69</v>
      </c>
      <c r="I39" s="16">
        <v>2048</v>
      </c>
      <c r="J39" s="16" t="s">
        <v>17</v>
      </c>
      <c r="L39" s="16">
        <f t="shared" si="0"/>
        <v>42.36685167444</v>
      </c>
    </row>
    <row r="40" spans="4:12">
      <c r="D40" s="1" t="s">
        <v>75</v>
      </c>
      <c r="G40"/>
      <c r="H40" s="16" t="s">
        <v>69</v>
      </c>
      <c r="I40" s="16">
        <v>2049</v>
      </c>
      <c r="J40" s="16" t="s">
        <v>17</v>
      </c>
      <c r="L40" s="16">
        <f t="shared" si="0"/>
        <v>42.36685167444</v>
      </c>
    </row>
    <row r="41" spans="4:12">
      <c r="D41" s="1" t="s">
        <v>75</v>
      </c>
      <c r="G41"/>
      <c r="H41" s="16" t="s">
        <v>69</v>
      </c>
      <c r="I41" s="16">
        <v>2050</v>
      </c>
      <c r="J41" s="16" t="s">
        <v>17</v>
      </c>
      <c r="L41" s="16">
        <f t="shared" si="0"/>
        <v>42.36685167444</v>
      </c>
    </row>
    <row r="42" spans="12:12">
      <c r="L42"/>
    </row>
    <row r="43" spans="12:12">
      <c r="L43"/>
    </row>
    <row r="44" spans="12:12">
      <c r="L44"/>
    </row>
    <row r="45" spans="14:14">
      <c r="N45" s="20"/>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49986266670736"/>
  </sheetPr>
  <dimension ref="B4:Q45"/>
  <sheetViews>
    <sheetView zoomScale="64" zoomScaleNormal="64" workbookViewId="0">
      <selection activeCell="O30" sqref="O30"/>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 min="16" max="16" width="12.8181818181818"/>
  </cols>
  <sheetData>
    <row r="4" spans="2:2">
      <c r="B4" s="17" t="s">
        <v>1</v>
      </c>
    </row>
    <row r="5" spans="2:2">
      <c r="B5" s="16" t="s">
        <v>2</v>
      </c>
    </row>
    <row r="6" spans="10:10">
      <c r="J6" s="16" t="s">
        <v>3</v>
      </c>
    </row>
    <row r="10" spans="2:12">
      <c r="B10" s="16" t="s">
        <v>4</v>
      </c>
      <c r="C10" s="16" t="s">
        <v>5</v>
      </c>
      <c r="D10" s="16" t="s">
        <v>6</v>
      </c>
      <c r="E10" s="16" t="s">
        <v>7</v>
      </c>
      <c r="F10" s="16" t="s">
        <v>8</v>
      </c>
      <c r="G10" s="16" t="s">
        <v>9</v>
      </c>
      <c r="H10" s="16" t="s">
        <v>10</v>
      </c>
      <c r="I10" s="16" t="s">
        <v>11</v>
      </c>
      <c r="J10" s="16" t="s">
        <v>12</v>
      </c>
      <c r="K10" s="16" t="s">
        <v>67</v>
      </c>
      <c r="L10" s="16" t="s">
        <v>14</v>
      </c>
    </row>
    <row r="11" spans="2:17">
      <c r="B11" s="16" t="s">
        <v>74</v>
      </c>
      <c r="D11" s="1" t="s">
        <v>78</v>
      </c>
      <c r="G11"/>
      <c r="H11" s="16" t="s">
        <v>69</v>
      </c>
      <c r="I11" s="16">
        <v>2020</v>
      </c>
      <c r="J11" s="16" t="s">
        <v>17</v>
      </c>
      <c r="L11" s="42">
        <f>0.06*366*10^9*0.0373/10^6/3</f>
        <v>273.036</v>
      </c>
      <c r="O11" s="1"/>
      <c r="P11" s="43" t="s">
        <v>79</v>
      </c>
      <c r="Q11" s="42"/>
    </row>
    <row r="12" spans="4:17">
      <c r="D12" s="1" t="s">
        <v>78</v>
      </c>
      <c r="G12"/>
      <c r="H12" s="16" t="s">
        <v>69</v>
      </c>
      <c r="I12" s="16">
        <v>2021</v>
      </c>
      <c r="J12" s="16" t="s">
        <v>17</v>
      </c>
      <c r="L12" s="42">
        <f>L11</f>
        <v>273.036</v>
      </c>
      <c r="P12" s="44"/>
      <c r="Q12" s="44"/>
    </row>
    <row r="13" spans="4:17">
      <c r="D13" s="1" t="s">
        <v>78</v>
      </c>
      <c r="G13"/>
      <c r="H13" s="16" t="s">
        <v>69</v>
      </c>
      <c r="I13" s="16">
        <v>2022</v>
      </c>
      <c r="J13" s="16" t="s">
        <v>17</v>
      </c>
      <c r="L13" s="42">
        <f t="shared" ref="L13:L41" si="0">L12</f>
        <v>273.036</v>
      </c>
      <c r="P13" s="44"/>
      <c r="Q13" s="44"/>
    </row>
    <row r="14" spans="4:17">
      <c r="D14" s="1" t="s">
        <v>78</v>
      </c>
      <c r="G14"/>
      <c r="H14" s="16" t="s">
        <v>69</v>
      </c>
      <c r="I14" s="16">
        <v>2023</v>
      </c>
      <c r="J14" s="16" t="s">
        <v>17</v>
      </c>
      <c r="L14" s="42">
        <f t="shared" si="0"/>
        <v>273.036</v>
      </c>
      <c r="P14" s="44"/>
      <c r="Q14" s="44"/>
    </row>
    <row r="15" spans="4:12">
      <c r="D15" s="1" t="s">
        <v>78</v>
      </c>
      <c r="G15"/>
      <c r="H15" s="16" t="s">
        <v>69</v>
      </c>
      <c r="I15" s="16">
        <v>2024</v>
      </c>
      <c r="J15" s="16" t="s">
        <v>17</v>
      </c>
      <c r="L15" s="42">
        <f t="shared" si="0"/>
        <v>273.036</v>
      </c>
    </row>
    <row r="16" spans="4:12">
      <c r="D16" s="1" t="s">
        <v>78</v>
      </c>
      <c r="G16"/>
      <c r="H16" s="16" t="s">
        <v>69</v>
      </c>
      <c r="I16" s="16">
        <v>2025</v>
      </c>
      <c r="J16" s="16" t="s">
        <v>17</v>
      </c>
      <c r="L16" s="42">
        <f t="shared" si="0"/>
        <v>273.036</v>
      </c>
    </row>
    <row r="17" spans="4:12">
      <c r="D17" s="1" t="s">
        <v>78</v>
      </c>
      <c r="G17"/>
      <c r="H17" s="16" t="s">
        <v>69</v>
      </c>
      <c r="I17" s="16">
        <v>2026</v>
      </c>
      <c r="J17" s="16" t="s">
        <v>17</v>
      </c>
      <c r="L17" s="42">
        <f t="shared" si="0"/>
        <v>273.036</v>
      </c>
    </row>
    <row r="18" spans="4:12">
      <c r="D18" s="1" t="s">
        <v>78</v>
      </c>
      <c r="G18"/>
      <c r="H18" s="16" t="s">
        <v>69</v>
      </c>
      <c r="I18" s="16">
        <v>2027</v>
      </c>
      <c r="J18" s="16" t="s">
        <v>17</v>
      </c>
      <c r="L18" s="42">
        <f t="shared" si="0"/>
        <v>273.036</v>
      </c>
    </row>
    <row r="19" spans="4:12">
      <c r="D19" s="1" t="s">
        <v>78</v>
      </c>
      <c r="G19"/>
      <c r="H19" s="16" t="s">
        <v>69</v>
      </c>
      <c r="I19" s="16">
        <v>2028</v>
      </c>
      <c r="J19" s="16" t="s">
        <v>17</v>
      </c>
      <c r="L19" s="42">
        <f t="shared" si="0"/>
        <v>273.036</v>
      </c>
    </row>
    <row r="20" spans="4:12">
      <c r="D20" s="1" t="s">
        <v>78</v>
      </c>
      <c r="G20"/>
      <c r="H20" s="16" t="s">
        <v>69</v>
      </c>
      <c r="I20" s="16">
        <v>2029</v>
      </c>
      <c r="J20" s="16" t="s">
        <v>17</v>
      </c>
      <c r="L20" s="42">
        <f t="shared" si="0"/>
        <v>273.036</v>
      </c>
    </row>
    <row r="21" spans="4:12">
      <c r="D21" s="1" t="s">
        <v>78</v>
      </c>
      <c r="G21"/>
      <c r="H21" s="16" t="s">
        <v>69</v>
      </c>
      <c r="I21" s="16">
        <v>2030</v>
      </c>
      <c r="J21" s="16" t="s">
        <v>17</v>
      </c>
      <c r="L21" s="42">
        <f t="shared" si="0"/>
        <v>273.036</v>
      </c>
    </row>
    <row r="22" spans="4:12">
      <c r="D22" s="1" t="s">
        <v>78</v>
      </c>
      <c r="G22"/>
      <c r="H22" s="16" t="s">
        <v>69</v>
      </c>
      <c r="I22" s="16">
        <v>2031</v>
      </c>
      <c r="J22" s="16" t="s">
        <v>17</v>
      </c>
      <c r="L22" s="42">
        <f t="shared" si="0"/>
        <v>273.036</v>
      </c>
    </row>
    <row r="23" spans="4:12">
      <c r="D23" s="1" t="s">
        <v>78</v>
      </c>
      <c r="G23"/>
      <c r="H23" s="16" t="s">
        <v>69</v>
      </c>
      <c r="I23" s="16">
        <v>2032</v>
      </c>
      <c r="J23" s="16" t="s">
        <v>17</v>
      </c>
      <c r="L23" s="42">
        <f t="shared" si="0"/>
        <v>273.036</v>
      </c>
    </row>
    <row r="24" spans="4:12">
      <c r="D24" s="1" t="s">
        <v>78</v>
      </c>
      <c r="G24"/>
      <c r="H24" s="16" t="s">
        <v>69</v>
      </c>
      <c r="I24" s="16">
        <v>2033</v>
      </c>
      <c r="J24" s="16" t="s">
        <v>17</v>
      </c>
      <c r="L24" s="42">
        <f t="shared" si="0"/>
        <v>273.036</v>
      </c>
    </row>
    <row r="25" spans="4:12">
      <c r="D25" s="1" t="s">
        <v>78</v>
      </c>
      <c r="G25"/>
      <c r="H25" s="16" t="s">
        <v>69</v>
      </c>
      <c r="I25" s="16">
        <v>2034</v>
      </c>
      <c r="J25" s="16" t="s">
        <v>17</v>
      </c>
      <c r="L25" s="42">
        <f t="shared" si="0"/>
        <v>273.036</v>
      </c>
    </row>
    <row r="26" spans="4:12">
      <c r="D26" s="1" t="s">
        <v>78</v>
      </c>
      <c r="G26"/>
      <c r="H26" s="16" t="s">
        <v>69</v>
      </c>
      <c r="I26" s="16">
        <v>2035</v>
      </c>
      <c r="J26" s="16" t="s">
        <v>17</v>
      </c>
      <c r="L26" s="42">
        <f t="shared" si="0"/>
        <v>273.036</v>
      </c>
    </row>
    <row r="27" spans="4:12">
      <c r="D27" s="1" t="s">
        <v>78</v>
      </c>
      <c r="G27"/>
      <c r="H27" s="16" t="s">
        <v>69</v>
      </c>
      <c r="I27" s="16">
        <v>2036</v>
      </c>
      <c r="J27" s="16" t="s">
        <v>17</v>
      </c>
      <c r="L27" s="42">
        <f t="shared" si="0"/>
        <v>273.036</v>
      </c>
    </row>
    <row r="28" spans="4:12">
      <c r="D28" s="1" t="s">
        <v>78</v>
      </c>
      <c r="G28"/>
      <c r="H28" s="16" t="s">
        <v>69</v>
      </c>
      <c r="I28" s="16">
        <v>2037</v>
      </c>
      <c r="J28" s="16" t="s">
        <v>17</v>
      </c>
      <c r="L28" s="42">
        <f t="shared" si="0"/>
        <v>273.036</v>
      </c>
    </row>
    <row r="29" spans="4:12">
      <c r="D29" s="1" t="s">
        <v>78</v>
      </c>
      <c r="G29"/>
      <c r="H29" s="16" t="s">
        <v>69</v>
      </c>
      <c r="I29" s="16">
        <v>2038</v>
      </c>
      <c r="J29" s="16" t="s">
        <v>17</v>
      </c>
      <c r="L29" s="42">
        <f t="shared" si="0"/>
        <v>273.036</v>
      </c>
    </row>
    <row r="30" spans="4:12">
      <c r="D30" s="1" t="s">
        <v>78</v>
      </c>
      <c r="G30"/>
      <c r="H30" s="16" t="s">
        <v>69</v>
      </c>
      <c r="I30" s="16">
        <v>2039</v>
      </c>
      <c r="J30" s="16" t="s">
        <v>17</v>
      </c>
      <c r="L30" s="42">
        <f t="shared" si="0"/>
        <v>273.036</v>
      </c>
    </row>
    <row r="31" spans="4:12">
      <c r="D31" s="1" t="s">
        <v>78</v>
      </c>
      <c r="G31"/>
      <c r="H31" s="16" t="s">
        <v>69</v>
      </c>
      <c r="I31" s="16">
        <v>2040</v>
      </c>
      <c r="J31" s="16" t="s">
        <v>17</v>
      </c>
      <c r="L31" s="42">
        <f t="shared" si="0"/>
        <v>273.036</v>
      </c>
    </row>
    <row r="32" spans="4:12">
      <c r="D32" s="1" t="s">
        <v>78</v>
      </c>
      <c r="G32"/>
      <c r="H32" s="16" t="s">
        <v>69</v>
      </c>
      <c r="I32" s="16">
        <v>2041</v>
      </c>
      <c r="J32" s="16" t="s">
        <v>17</v>
      </c>
      <c r="L32" s="42">
        <f t="shared" si="0"/>
        <v>273.036</v>
      </c>
    </row>
    <row r="33" spans="4:12">
      <c r="D33" s="1" t="s">
        <v>78</v>
      </c>
      <c r="G33"/>
      <c r="H33" s="16" t="s">
        <v>69</v>
      </c>
      <c r="I33" s="16">
        <v>2042</v>
      </c>
      <c r="J33" s="16" t="s">
        <v>17</v>
      </c>
      <c r="L33" s="42">
        <f t="shared" si="0"/>
        <v>273.036</v>
      </c>
    </row>
    <row r="34" spans="4:12">
      <c r="D34" s="1" t="s">
        <v>78</v>
      </c>
      <c r="G34"/>
      <c r="H34" s="16" t="s">
        <v>69</v>
      </c>
      <c r="I34" s="16">
        <v>2043</v>
      </c>
      <c r="J34" s="16" t="s">
        <v>17</v>
      </c>
      <c r="L34" s="42">
        <f t="shared" si="0"/>
        <v>273.036</v>
      </c>
    </row>
    <row r="35" spans="4:12">
      <c r="D35" s="1" t="s">
        <v>78</v>
      </c>
      <c r="G35"/>
      <c r="H35" s="16" t="s">
        <v>69</v>
      </c>
      <c r="I35" s="16">
        <v>2044</v>
      </c>
      <c r="J35" s="16" t="s">
        <v>17</v>
      </c>
      <c r="L35" s="42">
        <f t="shared" si="0"/>
        <v>273.036</v>
      </c>
    </row>
    <row r="36" spans="4:12">
      <c r="D36" s="1" t="s">
        <v>78</v>
      </c>
      <c r="G36"/>
      <c r="H36" s="16" t="s">
        <v>69</v>
      </c>
      <c r="I36" s="16">
        <v>2045</v>
      </c>
      <c r="J36" s="16" t="s">
        <v>17</v>
      </c>
      <c r="L36" s="42">
        <f t="shared" si="0"/>
        <v>273.036</v>
      </c>
    </row>
    <row r="37" spans="4:12">
      <c r="D37" s="1" t="s">
        <v>78</v>
      </c>
      <c r="G37"/>
      <c r="H37" s="16" t="s">
        <v>69</v>
      </c>
      <c r="I37" s="16">
        <v>2046</v>
      </c>
      <c r="J37" s="16" t="s">
        <v>17</v>
      </c>
      <c r="L37" s="42">
        <f t="shared" si="0"/>
        <v>273.036</v>
      </c>
    </row>
    <row r="38" spans="4:12">
      <c r="D38" s="1" t="s">
        <v>78</v>
      </c>
      <c r="G38"/>
      <c r="H38" s="16" t="s">
        <v>69</v>
      </c>
      <c r="I38" s="16">
        <v>2047</v>
      </c>
      <c r="J38" s="16" t="s">
        <v>17</v>
      </c>
      <c r="L38" s="42">
        <f t="shared" si="0"/>
        <v>273.036</v>
      </c>
    </row>
    <row r="39" spans="4:12">
      <c r="D39" s="1" t="s">
        <v>78</v>
      </c>
      <c r="G39"/>
      <c r="H39" s="16" t="s">
        <v>69</v>
      </c>
      <c r="I39" s="16">
        <v>2048</v>
      </c>
      <c r="J39" s="16" t="s">
        <v>17</v>
      </c>
      <c r="L39" s="42">
        <f t="shared" si="0"/>
        <v>273.036</v>
      </c>
    </row>
    <row r="40" spans="4:12">
      <c r="D40" s="1" t="s">
        <v>78</v>
      </c>
      <c r="G40"/>
      <c r="H40" s="16" t="s">
        <v>69</v>
      </c>
      <c r="I40" s="16">
        <v>2049</v>
      </c>
      <c r="J40" s="16" t="s">
        <v>17</v>
      </c>
      <c r="L40" s="42">
        <f t="shared" si="0"/>
        <v>273.036</v>
      </c>
    </row>
    <row r="41" spans="4:12">
      <c r="D41" s="1" t="s">
        <v>78</v>
      </c>
      <c r="G41"/>
      <c r="H41" s="16" t="s">
        <v>69</v>
      </c>
      <c r="I41" s="16">
        <v>2050</v>
      </c>
      <c r="J41" s="16" t="s">
        <v>17</v>
      </c>
      <c r="L41" s="42">
        <f t="shared" si="0"/>
        <v>273.036</v>
      </c>
    </row>
    <row r="45" spans="14:14">
      <c r="N45" s="20"/>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330"/>
  <sheetViews>
    <sheetView zoomScale="47" zoomScaleNormal="47" workbookViewId="0">
      <selection activeCell="K42" sqref="K42"/>
    </sheetView>
  </sheetViews>
  <sheetFormatPr defaultColWidth="8.72727272727273" defaultRowHeight="14.5"/>
  <cols>
    <col min="6" max="6" width="10.3636363636364" customWidth="1"/>
    <col min="11" max="11" width="26.4545454545455" customWidth="1"/>
    <col min="12" max="18" width="12.8181818181818"/>
    <col min="20" max="20" width="41.0909090909091" style="29" customWidth="1"/>
    <col min="21" max="21" width="12.8181818181818" style="29"/>
    <col min="23" max="29" width="12.8181818181818"/>
    <col min="35" max="35" width="11.2727272727273" customWidth="1"/>
  </cols>
  <sheetData>
    <row r="1" spans="1:12">
      <c r="A1" t="s">
        <v>80</v>
      </c>
      <c r="B1" s="16"/>
      <c r="C1" s="16"/>
      <c r="D1" s="16"/>
      <c r="E1" s="16"/>
      <c r="F1" s="16"/>
      <c r="G1" s="16"/>
      <c r="H1" s="16"/>
      <c r="I1" s="16"/>
      <c r="J1" s="16"/>
      <c r="K1" s="16"/>
      <c r="L1" s="16"/>
    </row>
    <row r="2" spans="1:12">
      <c r="A2" t="s">
        <v>81</v>
      </c>
      <c r="B2" s="16"/>
      <c r="C2" s="16"/>
      <c r="D2" s="16"/>
      <c r="E2" s="16"/>
      <c r="F2" s="16"/>
      <c r="G2" s="16"/>
      <c r="H2" s="16"/>
      <c r="I2" s="16"/>
      <c r="J2" s="16"/>
      <c r="K2" s="16"/>
      <c r="L2" s="16"/>
    </row>
    <row r="3" spans="2:12">
      <c r="B3" s="16"/>
      <c r="C3" s="16"/>
      <c r="D3" s="16"/>
      <c r="E3" s="16"/>
      <c r="F3" s="16"/>
      <c r="G3" s="16"/>
      <c r="H3" s="16"/>
      <c r="I3" s="16"/>
      <c r="J3" s="16"/>
      <c r="K3" s="16"/>
      <c r="L3" s="16"/>
    </row>
    <row r="4" spans="2:12">
      <c r="B4" s="17"/>
      <c r="C4" s="16"/>
      <c r="D4" s="16"/>
      <c r="E4" s="17"/>
      <c r="F4" s="16"/>
      <c r="G4" s="16"/>
      <c r="H4" s="16"/>
      <c r="I4" s="16"/>
      <c r="J4" s="16"/>
      <c r="K4" s="16"/>
      <c r="L4" s="16"/>
    </row>
    <row r="5" spans="2:12">
      <c r="B5" s="16"/>
      <c r="C5" s="16"/>
      <c r="D5" s="16"/>
      <c r="E5" s="16"/>
      <c r="F5" s="16"/>
      <c r="G5" s="16"/>
      <c r="H5" s="16"/>
      <c r="I5" s="16"/>
      <c r="J5" s="16"/>
      <c r="K5" s="16"/>
      <c r="L5" s="16"/>
    </row>
    <row r="6" spans="2:12">
      <c r="B6" s="16"/>
      <c r="C6" s="16"/>
      <c r="D6" s="16"/>
      <c r="E6" s="16"/>
      <c r="F6" s="16"/>
      <c r="G6" s="16"/>
      <c r="H6" s="16"/>
      <c r="I6" s="16"/>
      <c r="J6" s="16"/>
      <c r="K6" s="16"/>
      <c r="L6" s="16"/>
    </row>
    <row r="7" spans="2:36">
      <c r="B7" s="16"/>
      <c r="C7" s="16"/>
      <c r="D7" s="16"/>
      <c r="E7" s="16"/>
      <c r="F7" s="16"/>
      <c r="G7" s="16"/>
      <c r="H7" s="16"/>
      <c r="I7" s="16"/>
      <c r="J7" s="30" t="s">
        <v>66</v>
      </c>
      <c r="K7" s="16"/>
      <c r="L7" s="16"/>
      <c r="W7" t="s">
        <v>82</v>
      </c>
      <c r="AJ7" t="s">
        <v>83</v>
      </c>
    </row>
    <row r="8" spans="2:12">
      <c r="B8" s="16"/>
      <c r="C8" s="16"/>
      <c r="D8" s="16"/>
      <c r="E8" s="16"/>
      <c r="F8" s="16"/>
      <c r="G8" s="16"/>
      <c r="H8" s="16"/>
      <c r="I8" s="16"/>
      <c r="J8" s="16"/>
      <c r="K8" s="16"/>
      <c r="L8" s="16"/>
    </row>
    <row r="9" spans="2:12">
      <c r="B9" s="16"/>
      <c r="C9" s="16"/>
      <c r="D9" s="16"/>
      <c r="E9" s="16"/>
      <c r="F9" s="16"/>
      <c r="G9" s="16"/>
      <c r="H9" s="16"/>
      <c r="I9" s="16"/>
      <c r="K9" s="16"/>
      <c r="L9" s="16"/>
    </row>
    <row r="10" spans="2:42">
      <c r="B10" s="16"/>
      <c r="C10" s="16"/>
      <c r="E10" s="16"/>
      <c r="F10" s="16"/>
      <c r="G10" s="16" t="s">
        <v>10</v>
      </c>
      <c r="H10" s="16" t="s">
        <v>12</v>
      </c>
      <c r="I10" s="16" t="s">
        <v>67</v>
      </c>
      <c r="J10" s="28" t="s">
        <v>11</v>
      </c>
      <c r="K10" s="16" t="s">
        <v>6</v>
      </c>
      <c r="L10" s="28" t="s">
        <v>84</v>
      </c>
      <c r="M10" s="28" t="s">
        <v>85</v>
      </c>
      <c r="N10" s="28" t="s">
        <v>86</v>
      </c>
      <c r="O10" s="28" t="s">
        <v>87</v>
      </c>
      <c r="P10" s="28" t="s">
        <v>88</v>
      </c>
      <c r="Q10" s="28" t="s">
        <v>89</v>
      </c>
      <c r="R10" s="28" t="s">
        <v>90</v>
      </c>
      <c r="T10" s="29" t="s">
        <v>91</v>
      </c>
      <c r="U10" s="29" t="s">
        <v>92</v>
      </c>
      <c r="W10" s="28" t="s">
        <v>84</v>
      </c>
      <c r="X10" s="28" t="s">
        <v>85</v>
      </c>
      <c r="Y10" s="28" t="s">
        <v>86</v>
      </c>
      <c r="Z10" s="28" t="s">
        <v>87</v>
      </c>
      <c r="AA10" s="28" t="s">
        <v>88</v>
      </c>
      <c r="AB10" s="28" t="s">
        <v>89</v>
      </c>
      <c r="AC10" s="28" t="s">
        <v>90</v>
      </c>
      <c r="AJ10" s="28" t="s">
        <v>84</v>
      </c>
      <c r="AK10" s="28" t="s">
        <v>85</v>
      </c>
      <c r="AL10" s="28" t="s">
        <v>86</v>
      </c>
      <c r="AM10" s="28" t="s">
        <v>87</v>
      </c>
      <c r="AN10" s="28" t="s">
        <v>88</v>
      </c>
      <c r="AO10" s="28" t="s">
        <v>89</v>
      </c>
      <c r="AP10" s="28" t="s">
        <v>90</v>
      </c>
    </row>
    <row r="11" spans="5:42">
      <c r="E11" s="16"/>
      <c r="F11" s="16"/>
      <c r="G11" t="s">
        <v>69</v>
      </c>
      <c r="H11" t="s">
        <v>17</v>
      </c>
      <c r="J11" s="28">
        <v>2020</v>
      </c>
      <c r="K11" s="28" t="s">
        <v>93</v>
      </c>
      <c r="L11">
        <f>W11/AJ11</f>
        <v>266.574866810655</v>
      </c>
      <c r="M11">
        <f t="shared" ref="M11:R11" si="0">X11/AK11</f>
        <v>0</v>
      </c>
      <c r="N11">
        <f t="shared" si="0"/>
        <v>77.3856864935016</v>
      </c>
      <c r="O11">
        <f t="shared" si="0"/>
        <v>0</v>
      </c>
      <c r="P11">
        <f t="shared" si="0"/>
        <v>0</v>
      </c>
      <c r="Q11">
        <f t="shared" si="0"/>
        <v>0</v>
      </c>
      <c r="R11">
        <f t="shared" si="0"/>
        <v>53.0845187942861</v>
      </c>
      <c r="W11" s="34">
        <v>101.298449388049</v>
      </c>
      <c r="X11" s="28">
        <v>0</v>
      </c>
      <c r="Y11" s="34">
        <v>29.4065608675306</v>
      </c>
      <c r="Z11" s="28">
        <v>0</v>
      </c>
      <c r="AA11" s="28">
        <v>0</v>
      </c>
      <c r="AB11" s="28">
        <v>0</v>
      </c>
      <c r="AC11" s="34">
        <v>20.1721171418287</v>
      </c>
      <c r="AI11" s="28" t="s">
        <v>93</v>
      </c>
      <c r="AJ11">
        <v>0.38</v>
      </c>
      <c r="AK11">
        <f t="shared" ref="AK11:AP11" si="1">AJ11</f>
        <v>0.38</v>
      </c>
      <c r="AL11">
        <f t="shared" si="1"/>
        <v>0.38</v>
      </c>
      <c r="AM11">
        <f t="shared" si="1"/>
        <v>0.38</v>
      </c>
      <c r="AN11">
        <f t="shared" si="1"/>
        <v>0.38</v>
      </c>
      <c r="AO11">
        <f t="shared" si="1"/>
        <v>0.38</v>
      </c>
      <c r="AP11">
        <f t="shared" si="1"/>
        <v>0.38</v>
      </c>
    </row>
    <row r="12" spans="6:42">
      <c r="F12" s="16"/>
      <c r="G12" t="s">
        <v>69</v>
      </c>
      <c r="H12" t="s">
        <v>17</v>
      </c>
      <c r="J12" s="28">
        <v>2020</v>
      </c>
      <c r="K12" s="28" t="s">
        <v>94</v>
      </c>
      <c r="L12">
        <f t="shared" ref="L12:L75" si="2">W12/AJ12</f>
        <v>372.571546346293</v>
      </c>
      <c r="M12">
        <f t="shared" ref="M12:M75" si="3">X12/AK12</f>
        <v>11.8358234113571</v>
      </c>
      <c r="N12">
        <f t="shared" ref="N12:N75" si="4">Y12/AL12</f>
        <v>98.2184221562275</v>
      </c>
      <c r="O12">
        <f t="shared" ref="O12:O75" si="5">Z12/AM12</f>
        <v>0.188318401187905</v>
      </c>
      <c r="P12">
        <f t="shared" ref="P12:P75" si="6">AA12/AN12</f>
        <v>99.346254049676</v>
      </c>
      <c r="Q12">
        <f t="shared" ref="Q12:Q75" si="7">AB12/AO12</f>
        <v>0.778896498200145</v>
      </c>
      <c r="R12">
        <f t="shared" ref="R12:R75" si="8">AC12/AP12</f>
        <v>29.3492496769257</v>
      </c>
      <c r="W12" s="34">
        <v>149.028618538517</v>
      </c>
      <c r="X12" s="34">
        <v>4.73432936454284</v>
      </c>
      <c r="Y12" s="34">
        <v>39.287368862491</v>
      </c>
      <c r="Z12" s="34">
        <v>0.075327360475162</v>
      </c>
      <c r="AA12" s="34">
        <v>39.7385016198704</v>
      </c>
      <c r="AB12" s="34">
        <v>0.311558599280058</v>
      </c>
      <c r="AC12" s="34">
        <v>11.7396998707703</v>
      </c>
      <c r="AI12" s="28" t="s">
        <v>94</v>
      </c>
      <c r="AJ12">
        <v>0.4</v>
      </c>
      <c r="AK12">
        <f t="shared" ref="AK12:AK18" si="9">AJ12</f>
        <v>0.4</v>
      </c>
      <c r="AL12">
        <f t="shared" ref="AL12:AL18" si="10">AK12</f>
        <v>0.4</v>
      </c>
      <c r="AM12">
        <f t="shared" ref="AM12:AM18" si="11">AL12</f>
        <v>0.4</v>
      </c>
      <c r="AN12">
        <f t="shared" ref="AN12:AN18" si="12">AM12</f>
        <v>0.4</v>
      </c>
      <c r="AO12">
        <f t="shared" ref="AO12:AO18" si="13">AN12</f>
        <v>0.4</v>
      </c>
      <c r="AP12">
        <f t="shared" ref="AP12:AP18" si="14">AO12</f>
        <v>0.4</v>
      </c>
    </row>
    <row r="13" spans="6:42">
      <c r="F13" s="16"/>
      <c r="G13" t="s">
        <v>69</v>
      </c>
      <c r="H13" t="s">
        <v>17</v>
      </c>
      <c r="J13" s="28">
        <v>2020</v>
      </c>
      <c r="K13" s="28" t="s">
        <v>95</v>
      </c>
      <c r="L13">
        <f t="shared" si="2"/>
        <v>0.187886969042477</v>
      </c>
      <c r="M13">
        <f t="shared" si="3"/>
        <v>2.21577829949604</v>
      </c>
      <c r="N13">
        <f t="shared" si="4"/>
        <v>0.0122349892008639</v>
      </c>
      <c r="O13">
        <f t="shared" si="5"/>
        <v>0.196936273098152</v>
      </c>
      <c r="P13">
        <f t="shared" si="6"/>
        <v>1.02079121670266</v>
      </c>
      <c r="Q13">
        <f t="shared" si="7"/>
        <v>6.68061291096713</v>
      </c>
      <c r="R13">
        <f t="shared" si="8"/>
        <v>11.3844641957043</v>
      </c>
      <c r="W13" s="34">
        <v>0.056366090712743</v>
      </c>
      <c r="X13" s="34">
        <v>0.664733489848812</v>
      </c>
      <c r="Y13" s="34">
        <v>0.00367049676025918</v>
      </c>
      <c r="Z13" s="34">
        <v>0.0590808819294456</v>
      </c>
      <c r="AA13" s="34">
        <v>0.306237365010799</v>
      </c>
      <c r="AB13" s="34">
        <v>2.00418387329014</v>
      </c>
      <c r="AC13" s="34">
        <v>3.4153392587113</v>
      </c>
      <c r="AI13" s="28" t="s">
        <v>95</v>
      </c>
      <c r="AJ13">
        <v>0.3</v>
      </c>
      <c r="AK13">
        <f t="shared" si="9"/>
        <v>0.3</v>
      </c>
      <c r="AL13">
        <f t="shared" si="10"/>
        <v>0.3</v>
      </c>
      <c r="AM13">
        <f t="shared" si="11"/>
        <v>0.3</v>
      </c>
      <c r="AN13">
        <f t="shared" si="12"/>
        <v>0.3</v>
      </c>
      <c r="AO13">
        <f t="shared" si="13"/>
        <v>0.3</v>
      </c>
      <c r="AP13">
        <f t="shared" si="14"/>
        <v>0.3</v>
      </c>
    </row>
    <row r="14" spans="6:42">
      <c r="F14" s="16"/>
      <c r="G14" t="s">
        <v>69</v>
      </c>
      <c r="H14" t="s">
        <v>17</v>
      </c>
      <c r="J14" s="28">
        <v>2020</v>
      </c>
      <c r="K14" s="28" t="s">
        <v>96</v>
      </c>
      <c r="L14">
        <f t="shared" si="2"/>
        <v>9.02182456413796</v>
      </c>
      <c r="M14">
        <f t="shared" si="3"/>
        <v>239.361263392785</v>
      </c>
      <c r="N14">
        <f t="shared" si="4"/>
        <v>12.5773461772542</v>
      </c>
      <c r="O14">
        <f t="shared" si="5"/>
        <v>134.124395990589</v>
      </c>
      <c r="P14">
        <f t="shared" si="6"/>
        <v>144.749155292319</v>
      </c>
      <c r="Q14">
        <f t="shared" si="7"/>
        <v>720.786376388858</v>
      </c>
      <c r="R14">
        <f t="shared" si="8"/>
        <v>153.915365144768</v>
      </c>
      <c r="W14" s="34">
        <v>8.75116982721382</v>
      </c>
      <c r="X14" s="34">
        <v>232.180425491001</v>
      </c>
      <c r="Y14" s="34">
        <v>12.2000257919366</v>
      </c>
      <c r="Z14" s="34">
        <v>130.100664110871</v>
      </c>
      <c r="AA14" s="34">
        <v>140.406680633549</v>
      </c>
      <c r="AB14" s="34">
        <v>699.162785097192</v>
      </c>
      <c r="AC14" s="34">
        <v>149.297904190425</v>
      </c>
      <c r="AI14" s="28" t="s">
        <v>96</v>
      </c>
      <c r="AJ14">
        <v>0.97</v>
      </c>
      <c r="AK14">
        <f t="shared" si="9"/>
        <v>0.97</v>
      </c>
      <c r="AL14">
        <f t="shared" si="10"/>
        <v>0.97</v>
      </c>
      <c r="AM14">
        <f t="shared" si="11"/>
        <v>0.97</v>
      </c>
      <c r="AN14">
        <f t="shared" si="12"/>
        <v>0.97</v>
      </c>
      <c r="AO14">
        <f t="shared" si="13"/>
        <v>0.97</v>
      </c>
      <c r="AP14">
        <f t="shared" si="14"/>
        <v>0.97</v>
      </c>
    </row>
    <row r="15" spans="6:42">
      <c r="F15" s="16"/>
      <c r="G15" t="s">
        <v>69</v>
      </c>
      <c r="H15" t="s">
        <v>17</v>
      </c>
      <c r="J15" s="28">
        <v>2020</v>
      </c>
      <c r="K15" s="28" t="s">
        <v>97</v>
      </c>
      <c r="L15" s="31">
        <v>0</v>
      </c>
      <c r="M15" s="31">
        <v>0</v>
      </c>
      <c r="N15" s="31">
        <v>0</v>
      </c>
      <c r="O15" s="31">
        <v>0</v>
      </c>
      <c r="P15" s="32">
        <v>32.6480421540679</v>
      </c>
      <c r="Q15" s="31">
        <v>0</v>
      </c>
      <c r="R15" s="32">
        <v>1.71535223542123</v>
      </c>
      <c r="T15" s="29">
        <f>12.844*31.54</f>
        <v>405.09976</v>
      </c>
      <c r="U15" s="29">
        <f>0.705*31.54</f>
        <v>22.2357</v>
      </c>
      <c r="W15" s="28">
        <v>0</v>
      </c>
      <c r="X15" s="28">
        <v>0</v>
      </c>
      <c r="Y15" s="28">
        <v>0</v>
      </c>
      <c r="Z15" s="28">
        <v>0</v>
      </c>
      <c r="AA15" s="34">
        <v>316.217874154068</v>
      </c>
      <c r="AB15" s="28">
        <v>0</v>
      </c>
      <c r="AC15" s="34">
        <v>17.2803422354212</v>
      </c>
      <c r="AI15" s="35" t="s">
        <v>98</v>
      </c>
      <c r="AJ15" s="36">
        <v>1</v>
      </c>
      <c r="AK15" s="36">
        <v>1</v>
      </c>
      <c r="AL15" s="36">
        <f t="shared" si="10"/>
        <v>1</v>
      </c>
      <c r="AM15" s="36">
        <f t="shared" si="11"/>
        <v>1</v>
      </c>
      <c r="AN15" s="36">
        <f t="shared" si="12"/>
        <v>1</v>
      </c>
      <c r="AO15" s="36">
        <f t="shared" si="13"/>
        <v>1</v>
      </c>
      <c r="AP15" s="36">
        <f t="shared" si="14"/>
        <v>1</v>
      </c>
    </row>
    <row r="16" spans="6:42">
      <c r="F16" s="16"/>
      <c r="G16" t="s">
        <v>69</v>
      </c>
      <c r="H16" t="s">
        <v>17</v>
      </c>
      <c r="J16" s="28">
        <v>2020</v>
      </c>
      <c r="K16" s="28" t="s">
        <v>99</v>
      </c>
      <c r="L16">
        <f t="shared" si="2"/>
        <v>0.641186192584593</v>
      </c>
      <c r="M16">
        <f t="shared" si="3"/>
        <v>0.103449060183585</v>
      </c>
      <c r="N16">
        <f t="shared" si="4"/>
        <v>0.115296256803456</v>
      </c>
      <c r="O16">
        <f t="shared" si="5"/>
        <v>0.0300581751547876</v>
      </c>
      <c r="P16">
        <f t="shared" si="6"/>
        <v>20.2886954931605</v>
      </c>
      <c r="Q16">
        <f t="shared" si="7"/>
        <v>0.109915518142549</v>
      </c>
      <c r="R16">
        <f t="shared" si="8"/>
        <v>0.0193174282901368</v>
      </c>
      <c r="W16" s="34">
        <v>0.641186192584593</v>
      </c>
      <c r="X16" s="34">
        <v>0.103449060183585</v>
      </c>
      <c r="Y16" s="34">
        <v>0.115296256803456</v>
      </c>
      <c r="Z16" s="34">
        <v>0.0300581751547876</v>
      </c>
      <c r="AA16" s="34">
        <v>20.2886954931605</v>
      </c>
      <c r="AB16" s="34">
        <v>0.109915518142549</v>
      </c>
      <c r="AC16" s="34">
        <v>0.0193174282901368</v>
      </c>
      <c r="AI16" s="28" t="s">
        <v>99</v>
      </c>
      <c r="AJ16">
        <v>1</v>
      </c>
      <c r="AK16">
        <f t="shared" si="9"/>
        <v>1</v>
      </c>
      <c r="AL16">
        <f t="shared" si="10"/>
        <v>1</v>
      </c>
      <c r="AM16">
        <f t="shared" si="11"/>
        <v>1</v>
      </c>
      <c r="AN16">
        <f t="shared" si="12"/>
        <v>1</v>
      </c>
      <c r="AO16">
        <f t="shared" si="13"/>
        <v>1</v>
      </c>
      <c r="AP16">
        <f t="shared" si="14"/>
        <v>1</v>
      </c>
    </row>
    <row r="17" spans="6:42">
      <c r="F17" s="16"/>
      <c r="G17" t="s">
        <v>69</v>
      </c>
      <c r="H17" t="s">
        <v>17</v>
      </c>
      <c r="J17" s="28">
        <v>2020</v>
      </c>
      <c r="K17" s="28" t="s">
        <v>100</v>
      </c>
      <c r="L17">
        <f t="shared" si="2"/>
        <v>19.6278420554356</v>
      </c>
      <c r="M17">
        <f t="shared" si="3"/>
        <v>10.8931014612419</v>
      </c>
      <c r="N17">
        <f t="shared" si="4"/>
        <v>2.95705171202304</v>
      </c>
      <c r="O17">
        <f t="shared" si="5"/>
        <v>3.3795993912887</v>
      </c>
      <c r="P17">
        <f t="shared" si="6"/>
        <v>47.4038760979122</v>
      </c>
      <c r="Q17">
        <f t="shared" si="7"/>
        <v>40.7592956443484</v>
      </c>
      <c r="R17">
        <f t="shared" si="8"/>
        <v>9.80311190028798</v>
      </c>
      <c r="W17" s="34">
        <v>19.6278420554356</v>
      </c>
      <c r="X17" s="34">
        <v>10.8931014612419</v>
      </c>
      <c r="Y17" s="34">
        <v>2.95705171202304</v>
      </c>
      <c r="Z17" s="34">
        <v>3.3795993912887</v>
      </c>
      <c r="AA17" s="34">
        <v>47.4038760979122</v>
      </c>
      <c r="AB17" s="34">
        <v>40.7592956443484</v>
      </c>
      <c r="AC17" s="34">
        <v>9.80311190028798</v>
      </c>
      <c r="AI17" s="28" t="s">
        <v>100</v>
      </c>
      <c r="AJ17">
        <v>1</v>
      </c>
      <c r="AK17">
        <f t="shared" si="9"/>
        <v>1</v>
      </c>
      <c r="AL17">
        <f t="shared" si="10"/>
        <v>1</v>
      </c>
      <c r="AM17">
        <f t="shared" si="11"/>
        <v>1</v>
      </c>
      <c r="AN17">
        <f t="shared" si="12"/>
        <v>1</v>
      </c>
      <c r="AO17">
        <f t="shared" si="13"/>
        <v>1</v>
      </c>
      <c r="AP17">
        <f t="shared" si="14"/>
        <v>1</v>
      </c>
    </row>
    <row r="18" spans="6:42">
      <c r="F18" s="16"/>
      <c r="G18" t="s">
        <v>69</v>
      </c>
      <c r="H18" t="s">
        <v>17</v>
      </c>
      <c r="J18" s="28">
        <v>2020</v>
      </c>
      <c r="K18" s="28" t="s">
        <v>101</v>
      </c>
      <c r="L18">
        <f t="shared" si="2"/>
        <v>18.3557504576777</v>
      </c>
      <c r="M18">
        <f t="shared" si="3"/>
        <v>40.4756485216189</v>
      </c>
      <c r="N18">
        <f t="shared" si="4"/>
        <v>1.12363041550962</v>
      </c>
      <c r="O18">
        <f t="shared" si="5"/>
        <v>0.82176283040214</v>
      </c>
      <c r="P18">
        <f t="shared" si="6"/>
        <v>11.3133806438342</v>
      </c>
      <c r="Q18">
        <f t="shared" si="7"/>
        <v>13.4671333024787</v>
      </c>
      <c r="R18">
        <f t="shared" si="8"/>
        <v>8.45820527707497</v>
      </c>
      <c r="W18" s="34">
        <v>6.42451266018718</v>
      </c>
      <c r="X18" s="34">
        <v>14.1664769825666</v>
      </c>
      <c r="Y18" s="34">
        <v>0.393270645428366</v>
      </c>
      <c r="Z18" s="34">
        <v>0.287616990640749</v>
      </c>
      <c r="AA18" s="34">
        <v>3.95968322534197</v>
      </c>
      <c r="AB18" s="34">
        <v>4.71349665586753</v>
      </c>
      <c r="AC18" s="34">
        <v>2.96037184697624</v>
      </c>
      <c r="AI18" s="28" t="s">
        <v>101</v>
      </c>
      <c r="AJ18">
        <v>0.35</v>
      </c>
      <c r="AK18">
        <f t="shared" si="9"/>
        <v>0.35</v>
      </c>
      <c r="AL18">
        <f t="shared" si="10"/>
        <v>0.35</v>
      </c>
      <c r="AM18">
        <f t="shared" si="11"/>
        <v>0.35</v>
      </c>
      <c r="AN18">
        <f t="shared" si="12"/>
        <v>0.35</v>
      </c>
      <c r="AO18">
        <f t="shared" si="13"/>
        <v>0.35</v>
      </c>
      <c r="AP18">
        <f t="shared" si="14"/>
        <v>0.35</v>
      </c>
    </row>
    <row r="19" spans="6:42">
      <c r="F19" s="16"/>
      <c r="G19" t="str">
        <f t="shared" ref="G19:H19" si="15">G18</f>
        <v>ACT_BND</v>
      </c>
      <c r="H19" t="str">
        <f t="shared" si="15"/>
        <v>UP</v>
      </c>
      <c r="J19" s="28">
        <v>2021</v>
      </c>
      <c r="K19" s="28" t="str">
        <f t="shared" ref="K19:K26" si="16">K11</f>
        <v>ELCCOH00</v>
      </c>
      <c r="L19">
        <f t="shared" si="2"/>
        <v>153.614838297147</v>
      </c>
      <c r="M19">
        <f t="shared" si="3"/>
        <v>0</v>
      </c>
      <c r="N19">
        <f t="shared" si="4"/>
        <v>97.8987154711834</v>
      </c>
      <c r="O19">
        <f t="shared" si="5"/>
        <v>0</v>
      </c>
      <c r="P19">
        <f t="shared" si="6"/>
        <v>0</v>
      </c>
      <c r="Q19">
        <f t="shared" si="7"/>
        <v>0</v>
      </c>
      <c r="R19">
        <f t="shared" si="8"/>
        <v>57.7062301352734</v>
      </c>
      <c r="W19" s="34">
        <v>58.3736385529158</v>
      </c>
      <c r="X19" s="28">
        <v>0</v>
      </c>
      <c r="Y19" s="34">
        <v>37.2015118790497</v>
      </c>
      <c r="Z19" s="28">
        <v>0</v>
      </c>
      <c r="AA19" s="28">
        <v>0</v>
      </c>
      <c r="AB19" s="28">
        <v>0</v>
      </c>
      <c r="AC19" s="34">
        <v>21.9283674514039</v>
      </c>
      <c r="AJ19">
        <f>AJ11</f>
        <v>0.38</v>
      </c>
      <c r="AK19">
        <f t="shared" ref="AK19:AP19" si="17">AK11</f>
        <v>0.38</v>
      </c>
      <c r="AL19">
        <f t="shared" si="17"/>
        <v>0.38</v>
      </c>
      <c r="AM19">
        <f t="shared" si="17"/>
        <v>0.38</v>
      </c>
      <c r="AN19">
        <f t="shared" si="17"/>
        <v>0.38</v>
      </c>
      <c r="AO19">
        <f t="shared" si="17"/>
        <v>0.38</v>
      </c>
      <c r="AP19">
        <f t="shared" si="17"/>
        <v>0.38</v>
      </c>
    </row>
    <row r="20" spans="6:42">
      <c r="F20" s="16"/>
      <c r="G20" t="str">
        <f t="shared" ref="G20:H20" si="18">G19</f>
        <v>ACT_BND</v>
      </c>
      <c r="H20" t="str">
        <f t="shared" si="18"/>
        <v>UP</v>
      </c>
      <c r="J20" s="28">
        <v>2021</v>
      </c>
      <c r="K20" s="28" t="str">
        <f t="shared" si="16"/>
        <v>ELCGAS00</v>
      </c>
      <c r="L20">
        <f t="shared" si="2"/>
        <v>418.641764578832</v>
      </c>
      <c r="M20">
        <f t="shared" si="3"/>
        <v>17.040407611951</v>
      </c>
      <c r="N20">
        <f t="shared" si="4"/>
        <v>99.8375296076315</v>
      </c>
      <c r="O20">
        <f t="shared" si="5"/>
        <v>0.416650488390927</v>
      </c>
      <c r="P20">
        <f t="shared" si="6"/>
        <v>102.466607181426</v>
      </c>
      <c r="Q20">
        <f t="shared" si="7"/>
        <v>0.95759540136789</v>
      </c>
      <c r="R20">
        <f t="shared" si="8"/>
        <v>30.6260648038158</v>
      </c>
      <c r="W20" s="34">
        <v>167.456705831533</v>
      </c>
      <c r="X20" s="34">
        <v>6.81616304478042</v>
      </c>
      <c r="Y20" s="34">
        <v>39.9350118430526</v>
      </c>
      <c r="Z20" s="34">
        <v>0.166660195356371</v>
      </c>
      <c r="AA20" s="34">
        <v>40.9866428725702</v>
      </c>
      <c r="AB20" s="34">
        <v>0.383038160547156</v>
      </c>
      <c r="AC20" s="34">
        <v>12.2504259215263</v>
      </c>
      <c r="AJ20">
        <f t="shared" ref="AJ20:AJ31" si="19">AJ12</f>
        <v>0.4</v>
      </c>
      <c r="AK20">
        <f t="shared" ref="AK20:AK31" si="20">AK12</f>
        <v>0.4</v>
      </c>
      <c r="AL20">
        <f t="shared" ref="AL20:AL31" si="21">AL12</f>
        <v>0.4</v>
      </c>
      <c r="AM20">
        <f t="shared" ref="AM20:AM31" si="22">AM12</f>
        <v>0.4</v>
      </c>
      <c r="AN20">
        <f t="shared" ref="AN20:AN31" si="23">AN12</f>
        <v>0.4</v>
      </c>
      <c r="AO20">
        <f t="shared" ref="AO20:AO31" si="24">AO12</f>
        <v>0.4</v>
      </c>
      <c r="AP20">
        <f t="shared" ref="AP20:AP31" si="25">AP12</f>
        <v>0.4</v>
      </c>
    </row>
    <row r="21" spans="6:42">
      <c r="F21" s="16"/>
      <c r="G21" t="str">
        <f t="shared" ref="G21:H21" si="26">G20</f>
        <v>ACT_BND</v>
      </c>
      <c r="H21" t="str">
        <f t="shared" si="26"/>
        <v>UP</v>
      </c>
      <c r="J21" s="28">
        <v>2021</v>
      </c>
      <c r="K21" s="28" t="str">
        <f t="shared" si="16"/>
        <v>ELCHFO00</v>
      </c>
      <c r="L21">
        <f t="shared" si="2"/>
        <v>0.187886969042477</v>
      </c>
      <c r="M21">
        <f t="shared" si="3"/>
        <v>2.23884935145188</v>
      </c>
      <c r="N21">
        <f t="shared" si="4"/>
        <v>0.0122349892008639</v>
      </c>
      <c r="O21">
        <f t="shared" si="5"/>
        <v>0.202474522678186</v>
      </c>
      <c r="P21">
        <f t="shared" si="6"/>
        <v>1.12022678185745</v>
      </c>
      <c r="Q21">
        <f t="shared" si="7"/>
        <v>6.67702160067193</v>
      </c>
      <c r="R21">
        <f t="shared" si="8"/>
        <v>8.99287654331653</v>
      </c>
      <c r="W21" s="34">
        <v>0.056366090712743</v>
      </c>
      <c r="X21" s="34">
        <v>0.671654805435565</v>
      </c>
      <c r="Y21" s="34">
        <v>0.00367049676025918</v>
      </c>
      <c r="Z21" s="34">
        <v>0.0607423568034557</v>
      </c>
      <c r="AA21" s="34">
        <v>0.336068034557235</v>
      </c>
      <c r="AB21" s="34">
        <v>2.00310648020158</v>
      </c>
      <c r="AC21" s="34">
        <v>2.69786296299496</v>
      </c>
      <c r="AJ21">
        <f t="shared" si="19"/>
        <v>0.3</v>
      </c>
      <c r="AK21">
        <f t="shared" si="20"/>
        <v>0.3</v>
      </c>
      <c r="AL21">
        <f t="shared" si="21"/>
        <v>0.3</v>
      </c>
      <c r="AM21">
        <f t="shared" si="22"/>
        <v>0.3</v>
      </c>
      <c r="AN21">
        <f t="shared" si="23"/>
        <v>0.3</v>
      </c>
      <c r="AO21">
        <f t="shared" si="24"/>
        <v>0.3</v>
      </c>
      <c r="AP21">
        <f t="shared" si="25"/>
        <v>0.3</v>
      </c>
    </row>
    <row r="22" spans="6:42">
      <c r="F22" s="16"/>
      <c r="G22" t="str">
        <f t="shared" ref="G22:H22" si="27">G21</f>
        <v>ACT_BND</v>
      </c>
      <c r="H22" t="str">
        <f t="shared" si="27"/>
        <v>UP</v>
      </c>
      <c r="J22" s="28">
        <v>2021</v>
      </c>
      <c r="K22" s="28" t="str">
        <f t="shared" si="16"/>
        <v>ELCHYD00</v>
      </c>
      <c r="L22">
        <f t="shared" si="2"/>
        <v>7.98273243377643</v>
      </c>
      <c r="M22">
        <f t="shared" si="3"/>
        <v>239.562161926551</v>
      </c>
      <c r="N22">
        <f t="shared" si="4"/>
        <v>9.25741795254318</v>
      </c>
      <c r="O22">
        <f t="shared" si="5"/>
        <v>107.101476067481</v>
      </c>
      <c r="P22">
        <f t="shared" si="6"/>
        <v>130.750222477047</v>
      </c>
      <c r="Q22">
        <f t="shared" si="7"/>
        <v>744.391011853072</v>
      </c>
      <c r="R22">
        <f t="shared" si="8"/>
        <v>164.214162391915</v>
      </c>
      <c r="W22" s="34">
        <v>7.74325046076314</v>
      </c>
      <c r="X22" s="34">
        <v>232.375297068754</v>
      </c>
      <c r="Y22" s="34">
        <v>8.97969541396688</v>
      </c>
      <c r="Z22" s="34">
        <v>103.888431785457</v>
      </c>
      <c r="AA22" s="34">
        <v>126.827715802736</v>
      </c>
      <c r="AB22" s="34">
        <v>722.05928149748</v>
      </c>
      <c r="AC22" s="34">
        <v>159.287737520158</v>
      </c>
      <c r="AJ22">
        <f t="shared" si="19"/>
        <v>0.97</v>
      </c>
      <c r="AK22">
        <f t="shared" si="20"/>
        <v>0.97</v>
      </c>
      <c r="AL22">
        <f t="shared" si="21"/>
        <v>0.97</v>
      </c>
      <c r="AM22">
        <f t="shared" si="22"/>
        <v>0.97</v>
      </c>
      <c r="AN22">
        <f t="shared" si="23"/>
        <v>0.97</v>
      </c>
      <c r="AO22">
        <f t="shared" si="24"/>
        <v>0.97</v>
      </c>
      <c r="AP22">
        <f t="shared" si="25"/>
        <v>0.97</v>
      </c>
    </row>
    <row r="23" spans="6:42">
      <c r="F23" s="16"/>
      <c r="G23" t="str">
        <f t="shared" ref="G23:H23" si="28">G22</f>
        <v>ACT_BND</v>
      </c>
      <c r="H23" t="str">
        <f t="shared" si="28"/>
        <v>UP</v>
      </c>
      <c r="J23" s="28">
        <v>2021</v>
      </c>
      <c r="K23" s="28" t="str">
        <f t="shared" si="16"/>
        <v>ENCAN01_SMR</v>
      </c>
      <c r="L23">
        <v>0</v>
      </c>
      <c r="M23">
        <v>0</v>
      </c>
      <c r="N23">
        <v>0</v>
      </c>
      <c r="O23">
        <v>0</v>
      </c>
      <c r="P23" s="33">
        <v>19.706973291577</v>
      </c>
      <c r="Q23">
        <v>0</v>
      </c>
      <c r="R23" s="33">
        <v>1.43048641306697</v>
      </c>
      <c r="T23" s="29">
        <f>T15-405/40</f>
        <v>394.97476</v>
      </c>
      <c r="U23" s="29">
        <f>U15-22.2357/40</f>
        <v>21.6798075</v>
      </c>
      <c r="W23" s="28">
        <v>0</v>
      </c>
      <c r="X23" s="28">
        <v>0</v>
      </c>
      <c r="Y23" s="28">
        <v>0</v>
      </c>
      <c r="Z23" s="28">
        <v>0</v>
      </c>
      <c r="AA23" s="34">
        <v>296.189305291577</v>
      </c>
      <c r="AB23" s="28">
        <v>0</v>
      </c>
      <c r="AC23" s="34">
        <v>16.606351663067</v>
      </c>
      <c r="AJ23">
        <f t="shared" si="19"/>
        <v>1</v>
      </c>
      <c r="AK23">
        <f t="shared" si="20"/>
        <v>1</v>
      </c>
      <c r="AL23">
        <f t="shared" si="21"/>
        <v>1</v>
      </c>
      <c r="AM23">
        <f t="shared" si="22"/>
        <v>1</v>
      </c>
      <c r="AN23">
        <f t="shared" si="23"/>
        <v>1</v>
      </c>
      <c r="AO23">
        <f t="shared" si="24"/>
        <v>1</v>
      </c>
      <c r="AP23">
        <f t="shared" si="25"/>
        <v>1</v>
      </c>
    </row>
    <row r="24" spans="6:42">
      <c r="F24" s="16"/>
      <c r="G24" t="str">
        <f t="shared" ref="G24:H24" si="29">G23</f>
        <v>ACT_BND</v>
      </c>
      <c r="H24" t="str">
        <f t="shared" si="29"/>
        <v>UP</v>
      </c>
      <c r="J24" s="28">
        <v>2021</v>
      </c>
      <c r="K24" s="28" t="str">
        <f t="shared" si="16"/>
        <v>ELCSOL00</v>
      </c>
      <c r="L24">
        <f t="shared" si="2"/>
        <v>1.46105905867531</v>
      </c>
      <c r="M24">
        <f t="shared" si="3"/>
        <v>0.115081441227502</v>
      </c>
      <c r="N24">
        <f t="shared" si="4"/>
        <v>0.127175306479482</v>
      </c>
      <c r="O24">
        <f t="shared" si="5"/>
        <v>0.0372575992080634</v>
      </c>
      <c r="P24">
        <f t="shared" si="6"/>
        <v>20.6121506191505</v>
      </c>
      <c r="Q24">
        <f t="shared" si="7"/>
        <v>0.120714654211663</v>
      </c>
      <c r="R24">
        <f t="shared" si="8"/>
        <v>0.0193174282901368</v>
      </c>
      <c r="W24" s="34">
        <v>1.46105905867531</v>
      </c>
      <c r="X24" s="34">
        <v>0.115081441227502</v>
      </c>
      <c r="Y24" s="34">
        <v>0.127175306479482</v>
      </c>
      <c r="Z24" s="34">
        <v>0.0372575992080634</v>
      </c>
      <c r="AA24" s="34">
        <v>20.6121506191505</v>
      </c>
      <c r="AB24" s="34">
        <v>0.120714654211663</v>
      </c>
      <c r="AC24" s="34">
        <v>0.0193174282901368</v>
      </c>
      <c r="AJ24">
        <f t="shared" si="19"/>
        <v>1</v>
      </c>
      <c r="AK24">
        <f t="shared" si="20"/>
        <v>1</v>
      </c>
      <c r="AL24">
        <f t="shared" si="21"/>
        <v>1</v>
      </c>
      <c r="AM24">
        <f t="shared" si="22"/>
        <v>1</v>
      </c>
      <c r="AN24">
        <f t="shared" si="23"/>
        <v>1</v>
      </c>
      <c r="AO24">
        <f t="shared" si="24"/>
        <v>1</v>
      </c>
      <c r="AP24">
        <f t="shared" si="25"/>
        <v>1</v>
      </c>
    </row>
    <row r="25" spans="6:42">
      <c r="F25" s="16"/>
      <c r="G25" t="str">
        <f t="shared" ref="G25:H25" si="30">G24</f>
        <v>ACT_BND</v>
      </c>
      <c r="H25" t="str">
        <f t="shared" si="30"/>
        <v>UP</v>
      </c>
      <c r="J25" s="28">
        <v>2021</v>
      </c>
      <c r="K25" s="28" t="str">
        <f t="shared" si="16"/>
        <v>ELCWIN00</v>
      </c>
      <c r="L25">
        <f t="shared" si="2"/>
        <v>24.480253862491</v>
      </c>
      <c r="M25">
        <f t="shared" si="3"/>
        <v>7.29698915022678</v>
      </c>
      <c r="N25">
        <f t="shared" si="4"/>
        <v>3.13314832469402</v>
      </c>
      <c r="O25">
        <f t="shared" si="5"/>
        <v>3.41609802663787</v>
      </c>
      <c r="P25">
        <f t="shared" si="6"/>
        <v>44.7068942044636</v>
      </c>
      <c r="Q25">
        <f t="shared" si="7"/>
        <v>37.1595836213103</v>
      </c>
      <c r="R25">
        <f t="shared" si="8"/>
        <v>9.38273748704104</v>
      </c>
      <c r="W25" s="34">
        <v>24.480253862491</v>
      </c>
      <c r="X25" s="34">
        <v>7.29698915022678</v>
      </c>
      <c r="Y25" s="34">
        <v>3.13314832469402</v>
      </c>
      <c r="Z25" s="34">
        <v>3.41609802663787</v>
      </c>
      <c r="AA25" s="34">
        <v>44.7068942044636</v>
      </c>
      <c r="AB25" s="34">
        <v>37.1595836213103</v>
      </c>
      <c r="AC25" s="34">
        <v>9.38273748704104</v>
      </c>
      <c r="AJ25">
        <f t="shared" si="19"/>
        <v>1</v>
      </c>
      <c r="AK25">
        <f t="shared" si="20"/>
        <v>1</v>
      </c>
      <c r="AL25">
        <f t="shared" si="21"/>
        <v>1</v>
      </c>
      <c r="AM25">
        <f t="shared" si="22"/>
        <v>1</v>
      </c>
      <c r="AN25">
        <f t="shared" si="23"/>
        <v>1</v>
      </c>
      <c r="AO25">
        <f t="shared" si="24"/>
        <v>1</v>
      </c>
      <c r="AP25">
        <f t="shared" si="25"/>
        <v>1</v>
      </c>
    </row>
    <row r="26" spans="6:42">
      <c r="F26" s="16"/>
      <c r="G26" t="str">
        <f t="shared" ref="G26:H26" si="31">G25</f>
        <v>ACT_BND</v>
      </c>
      <c r="H26" t="str">
        <f t="shared" si="31"/>
        <v>UP</v>
      </c>
      <c r="J26" s="28">
        <v>2021</v>
      </c>
      <c r="K26" s="28" t="str">
        <f t="shared" si="16"/>
        <v>ELCWOO00</v>
      </c>
      <c r="L26">
        <f t="shared" si="2"/>
        <v>18.44673412527</v>
      </c>
      <c r="M26">
        <f t="shared" si="3"/>
        <v>41.7663715528334</v>
      </c>
      <c r="N26">
        <f t="shared" si="4"/>
        <v>1.12991862079605</v>
      </c>
      <c r="O26">
        <f t="shared" si="5"/>
        <v>0.832006582330557</v>
      </c>
      <c r="P26">
        <f t="shared" si="6"/>
        <v>12.289220662347</v>
      </c>
      <c r="Q26">
        <f t="shared" si="7"/>
        <v>13.3829393088553</v>
      </c>
      <c r="R26">
        <f t="shared" si="8"/>
        <v>9.46366665804791</v>
      </c>
      <c r="W26" s="34">
        <v>6.45635694384449</v>
      </c>
      <c r="X26" s="34">
        <v>14.6182300434917</v>
      </c>
      <c r="Y26" s="34">
        <v>0.395471517278618</v>
      </c>
      <c r="Z26" s="34">
        <v>0.291202303815695</v>
      </c>
      <c r="AA26" s="34">
        <v>4.30122723182145</v>
      </c>
      <c r="AB26" s="34">
        <v>4.68402875809935</v>
      </c>
      <c r="AC26" s="34">
        <v>3.31228333031677</v>
      </c>
      <c r="AJ26">
        <f t="shared" si="19"/>
        <v>0.35</v>
      </c>
      <c r="AK26">
        <f t="shared" si="20"/>
        <v>0.35</v>
      </c>
      <c r="AL26">
        <f t="shared" si="21"/>
        <v>0.35</v>
      </c>
      <c r="AM26">
        <f t="shared" si="22"/>
        <v>0.35</v>
      </c>
      <c r="AN26">
        <f t="shared" si="23"/>
        <v>0.35</v>
      </c>
      <c r="AO26">
        <f t="shared" si="24"/>
        <v>0.35</v>
      </c>
      <c r="AP26">
        <f t="shared" si="25"/>
        <v>0.35</v>
      </c>
    </row>
    <row r="27" spans="6:42">
      <c r="F27" s="16"/>
      <c r="G27" t="str">
        <f t="shared" ref="G27:H27" si="32">G26</f>
        <v>ACT_BND</v>
      </c>
      <c r="H27" t="str">
        <f t="shared" si="32"/>
        <v>UP</v>
      </c>
      <c r="J27" s="28">
        <v>2022</v>
      </c>
      <c r="K27" s="28" t="str">
        <f t="shared" ref="K27:K90" si="33">K19</f>
        <v>ELCCOH00</v>
      </c>
      <c r="L27">
        <f t="shared" si="2"/>
        <v>134.946280076541</v>
      </c>
      <c r="M27">
        <f t="shared" si="3"/>
        <v>0</v>
      </c>
      <c r="N27">
        <f t="shared" si="4"/>
        <v>75.0108870448258</v>
      </c>
      <c r="O27">
        <f t="shared" si="5"/>
        <v>0</v>
      </c>
      <c r="P27">
        <f t="shared" si="6"/>
        <v>0</v>
      </c>
      <c r="Q27">
        <f t="shared" si="7"/>
        <v>0</v>
      </c>
      <c r="R27">
        <f t="shared" si="8"/>
        <v>51.6172621348187</v>
      </c>
      <c r="W27" s="34">
        <v>51.2795864290857</v>
      </c>
      <c r="X27" s="28">
        <v>0</v>
      </c>
      <c r="Y27" s="34">
        <v>28.5041370770338</v>
      </c>
      <c r="Z27" s="28">
        <v>0</v>
      </c>
      <c r="AA27" s="28">
        <v>0</v>
      </c>
      <c r="AB27" s="28">
        <v>0</v>
      </c>
      <c r="AC27" s="34">
        <v>19.6145596112311</v>
      </c>
      <c r="AJ27">
        <f t="shared" si="19"/>
        <v>0.38</v>
      </c>
      <c r="AK27">
        <f t="shared" si="20"/>
        <v>0.38</v>
      </c>
      <c r="AL27">
        <f t="shared" si="21"/>
        <v>0.38</v>
      </c>
      <c r="AM27">
        <f t="shared" si="22"/>
        <v>0.38</v>
      </c>
      <c r="AN27">
        <f t="shared" si="23"/>
        <v>0.38</v>
      </c>
      <c r="AO27">
        <f t="shared" si="24"/>
        <v>0.38</v>
      </c>
      <c r="AP27">
        <f t="shared" si="25"/>
        <v>0.38</v>
      </c>
    </row>
    <row r="28" spans="6:42">
      <c r="F28" s="16"/>
      <c r="G28" t="str">
        <f t="shared" ref="G28:H28" si="34">G27</f>
        <v>ACT_BND</v>
      </c>
      <c r="H28" t="str">
        <f t="shared" si="34"/>
        <v>UP</v>
      </c>
      <c r="J28" s="28">
        <v>2022</v>
      </c>
      <c r="K28" s="28" t="str">
        <f t="shared" si="33"/>
        <v>ELCGAS00</v>
      </c>
      <c r="L28">
        <f t="shared" si="2"/>
        <v>488.277135979122</v>
      </c>
      <c r="M28">
        <f t="shared" si="3"/>
        <v>16.8379418589813</v>
      </c>
      <c r="N28">
        <f t="shared" si="4"/>
        <v>101.362570914327</v>
      </c>
      <c r="O28">
        <f t="shared" si="5"/>
        <v>1.58734190154788</v>
      </c>
      <c r="P28">
        <f t="shared" si="6"/>
        <v>97.726592512599</v>
      </c>
      <c r="Q28">
        <f t="shared" si="7"/>
        <v>2.68804932055435</v>
      </c>
      <c r="R28">
        <f t="shared" si="8"/>
        <v>29.8121814218862</v>
      </c>
      <c r="W28" s="34">
        <v>195.310854391649</v>
      </c>
      <c r="X28" s="34">
        <v>6.73517674359251</v>
      </c>
      <c r="Y28" s="34">
        <v>40.5450283657307</v>
      </c>
      <c r="Z28" s="34">
        <v>0.63493676061915</v>
      </c>
      <c r="AA28" s="34">
        <v>39.0906370050396</v>
      </c>
      <c r="AB28" s="34">
        <v>1.07521972822174</v>
      </c>
      <c r="AC28" s="34">
        <v>11.9248725687545</v>
      </c>
      <c r="AJ28">
        <f t="shared" si="19"/>
        <v>0.4</v>
      </c>
      <c r="AK28">
        <f t="shared" si="20"/>
        <v>0.4</v>
      </c>
      <c r="AL28">
        <f t="shared" si="21"/>
        <v>0.4</v>
      </c>
      <c r="AM28">
        <f t="shared" si="22"/>
        <v>0.4</v>
      </c>
      <c r="AN28">
        <f t="shared" si="23"/>
        <v>0.4</v>
      </c>
      <c r="AO28">
        <f t="shared" si="24"/>
        <v>0.4</v>
      </c>
      <c r="AP28">
        <f t="shared" si="25"/>
        <v>0.4</v>
      </c>
    </row>
    <row r="29" spans="6:42">
      <c r="F29" s="16"/>
      <c r="G29" t="str">
        <f t="shared" ref="G29:H29" si="35">G28</f>
        <v>ACT_BND</v>
      </c>
      <c r="H29" t="str">
        <f t="shared" si="35"/>
        <v>UP</v>
      </c>
      <c r="J29" s="28">
        <v>2022</v>
      </c>
      <c r="K29" s="28" t="str">
        <f t="shared" si="33"/>
        <v>ELCHFO00</v>
      </c>
      <c r="L29">
        <f t="shared" si="2"/>
        <v>0.187886969042477</v>
      </c>
      <c r="M29">
        <f t="shared" si="3"/>
        <v>3.6936470263979</v>
      </c>
      <c r="N29">
        <f t="shared" si="4"/>
        <v>0.0122349892008639</v>
      </c>
      <c r="O29">
        <f t="shared" si="5"/>
        <v>0.196085673146148</v>
      </c>
      <c r="P29">
        <f t="shared" si="6"/>
        <v>1.02079121670266</v>
      </c>
      <c r="Q29">
        <f t="shared" si="7"/>
        <v>6.91780806575473</v>
      </c>
      <c r="R29">
        <f t="shared" si="8"/>
        <v>2.93077543556515</v>
      </c>
      <c r="W29" s="34">
        <v>0.056366090712743</v>
      </c>
      <c r="X29" s="34">
        <v>1.10809410791937</v>
      </c>
      <c r="Y29" s="34">
        <v>0.00367049676025918</v>
      </c>
      <c r="Z29" s="34">
        <v>0.0588257019438445</v>
      </c>
      <c r="AA29" s="34">
        <v>0.306237365010799</v>
      </c>
      <c r="AB29" s="34">
        <v>2.07534241972642</v>
      </c>
      <c r="AC29" s="34">
        <v>0.879232630669546</v>
      </c>
      <c r="AJ29">
        <f t="shared" si="19"/>
        <v>0.3</v>
      </c>
      <c r="AK29">
        <f t="shared" si="20"/>
        <v>0.3</v>
      </c>
      <c r="AL29">
        <f t="shared" si="21"/>
        <v>0.3</v>
      </c>
      <c r="AM29">
        <f t="shared" si="22"/>
        <v>0.3</v>
      </c>
      <c r="AN29">
        <f t="shared" si="23"/>
        <v>0.3</v>
      </c>
      <c r="AO29">
        <f t="shared" si="24"/>
        <v>0.3</v>
      </c>
      <c r="AP29">
        <f t="shared" si="25"/>
        <v>0.3</v>
      </c>
    </row>
    <row r="30" spans="6:42">
      <c r="F30" s="16"/>
      <c r="G30" t="str">
        <f t="shared" ref="G30:H30" si="36">G29</f>
        <v>ACT_BND</v>
      </c>
      <c r="H30" t="str">
        <f t="shared" si="36"/>
        <v>UP</v>
      </c>
      <c r="J30" s="28">
        <v>2022</v>
      </c>
      <c r="K30" s="28" t="str">
        <f t="shared" si="33"/>
        <v>ELCHYD00</v>
      </c>
      <c r="L30">
        <f t="shared" si="2"/>
        <v>6.12721077241656</v>
      </c>
      <c r="M30">
        <f t="shared" si="3"/>
        <v>223.639933934152</v>
      </c>
      <c r="N30">
        <f t="shared" si="4"/>
        <v>14.3559711800375</v>
      </c>
      <c r="O30">
        <f t="shared" si="5"/>
        <v>110.394912753371</v>
      </c>
      <c r="P30">
        <f t="shared" si="6"/>
        <v>133.933844232668</v>
      </c>
      <c r="Q30">
        <f t="shared" si="7"/>
        <v>726.747980450224</v>
      </c>
      <c r="R30">
        <f t="shared" si="8"/>
        <v>178.072481755027</v>
      </c>
      <c r="W30" s="34">
        <v>5.94339444924406</v>
      </c>
      <c r="X30" s="34">
        <v>216.930735916127</v>
      </c>
      <c r="Y30" s="34">
        <v>13.9252920446364</v>
      </c>
      <c r="Z30" s="34">
        <v>107.08306537077</v>
      </c>
      <c r="AA30" s="34">
        <v>129.915828905688</v>
      </c>
      <c r="AB30" s="34">
        <v>704.945541036717</v>
      </c>
      <c r="AC30" s="34">
        <v>172.730307302376</v>
      </c>
      <c r="AJ30">
        <f t="shared" si="19"/>
        <v>0.97</v>
      </c>
      <c r="AK30">
        <f t="shared" si="20"/>
        <v>0.97</v>
      </c>
      <c r="AL30">
        <f t="shared" si="21"/>
        <v>0.97</v>
      </c>
      <c r="AM30">
        <f t="shared" si="22"/>
        <v>0.97</v>
      </c>
      <c r="AN30">
        <f t="shared" si="23"/>
        <v>0.97</v>
      </c>
      <c r="AO30">
        <f t="shared" si="24"/>
        <v>0.97</v>
      </c>
      <c r="AP30">
        <f t="shared" si="25"/>
        <v>0.97</v>
      </c>
    </row>
    <row r="31" spans="6:42">
      <c r="F31" s="16"/>
      <c r="G31" t="str">
        <f t="shared" ref="G31:H31" si="37">G30</f>
        <v>ACT_BND</v>
      </c>
      <c r="H31" t="str">
        <f t="shared" si="37"/>
        <v>UP</v>
      </c>
      <c r="J31" s="28">
        <v>2022</v>
      </c>
      <c r="K31" s="28" t="str">
        <f t="shared" si="33"/>
        <v>ENCAN01_SMR</v>
      </c>
      <c r="L31">
        <v>0</v>
      </c>
      <c r="M31">
        <v>0</v>
      </c>
      <c r="N31">
        <v>0</v>
      </c>
      <c r="O31">
        <v>0</v>
      </c>
      <c r="P31" s="33">
        <v>25.9115227516202</v>
      </c>
      <c r="Q31">
        <v>0</v>
      </c>
      <c r="R31" s="33">
        <v>3.48909536393089</v>
      </c>
      <c r="T31" s="29">
        <f>T23-405/40</f>
        <v>384.84976</v>
      </c>
      <c r="U31" s="29">
        <f>U23-22.2357/40</f>
        <v>21.123915</v>
      </c>
      <c r="W31" s="28">
        <v>0</v>
      </c>
      <c r="X31" s="28">
        <v>0</v>
      </c>
      <c r="Y31" s="28">
        <v>0</v>
      </c>
      <c r="Z31" s="28">
        <v>0</v>
      </c>
      <c r="AA31" s="34">
        <v>295.30635475162</v>
      </c>
      <c r="AB31" s="28">
        <v>0</v>
      </c>
      <c r="AC31" s="34">
        <v>18.2758358639309</v>
      </c>
      <c r="AJ31">
        <f t="shared" si="19"/>
        <v>1</v>
      </c>
      <c r="AK31">
        <f t="shared" si="20"/>
        <v>1</v>
      </c>
      <c r="AL31">
        <f t="shared" si="21"/>
        <v>1</v>
      </c>
      <c r="AM31">
        <f t="shared" si="22"/>
        <v>1</v>
      </c>
      <c r="AN31">
        <f t="shared" si="23"/>
        <v>1</v>
      </c>
      <c r="AO31">
        <f t="shared" si="24"/>
        <v>1</v>
      </c>
      <c r="AP31">
        <f t="shared" si="25"/>
        <v>1</v>
      </c>
    </row>
    <row r="32" spans="6:42">
      <c r="F32" s="16"/>
      <c r="G32" t="str">
        <f t="shared" ref="G32:H32" si="38">G31</f>
        <v>ACT_BND</v>
      </c>
      <c r="H32" t="str">
        <f t="shared" si="38"/>
        <v>UP</v>
      </c>
      <c r="J32" s="28">
        <v>2022</v>
      </c>
      <c r="K32" s="28" t="str">
        <f t="shared" si="33"/>
        <v>ELCSOL00</v>
      </c>
      <c r="L32">
        <f t="shared" si="2"/>
        <v>6.58953784737221</v>
      </c>
      <c r="M32">
        <f t="shared" si="3"/>
        <v>1.5881969037725</v>
      </c>
      <c r="N32">
        <f t="shared" si="4"/>
        <v>0.536462563354932</v>
      </c>
      <c r="O32">
        <f t="shared" si="5"/>
        <v>0.0624555833693305</v>
      </c>
      <c r="P32">
        <f t="shared" si="6"/>
        <v>28.7668888696904</v>
      </c>
      <c r="Q32">
        <f t="shared" si="7"/>
        <v>0.10631580611951</v>
      </c>
      <c r="R32">
        <f t="shared" si="8"/>
        <v>0.0193174282901368</v>
      </c>
      <c r="W32" s="34">
        <v>6.58953784737221</v>
      </c>
      <c r="X32" s="34">
        <v>1.5881969037725</v>
      </c>
      <c r="Y32" s="34">
        <v>0.536462563354932</v>
      </c>
      <c r="Z32" s="34">
        <v>0.0624555833693305</v>
      </c>
      <c r="AA32" s="34">
        <v>28.7668888696904</v>
      </c>
      <c r="AB32" s="34">
        <v>0.10631580611951</v>
      </c>
      <c r="AC32" s="34">
        <v>0.0193174282901368</v>
      </c>
      <c r="AJ32">
        <f t="shared" ref="AJ32:AJ63" si="39">AJ24</f>
        <v>1</v>
      </c>
      <c r="AK32">
        <f t="shared" ref="AK32:AK63" si="40">AK24</f>
        <v>1</v>
      </c>
      <c r="AL32">
        <f t="shared" ref="AL32:AL63" si="41">AL24</f>
        <v>1</v>
      </c>
      <c r="AM32">
        <f t="shared" ref="AM32:AM63" si="42">AM24</f>
        <v>1</v>
      </c>
      <c r="AN32">
        <f t="shared" ref="AN32:AN63" si="43">AN24</f>
        <v>1</v>
      </c>
      <c r="AO32">
        <f t="shared" ref="AO32:AO63" si="44">AO24</f>
        <v>1</v>
      </c>
      <c r="AP32">
        <f t="shared" ref="AP32:AP63" si="45">AP24</f>
        <v>1</v>
      </c>
    </row>
    <row r="33" spans="6:42">
      <c r="F33" s="16"/>
      <c r="G33" t="str">
        <f t="shared" ref="G33:H33" si="46">G32</f>
        <v>ACT_BND</v>
      </c>
      <c r="H33" t="str">
        <f t="shared" si="46"/>
        <v>UP</v>
      </c>
      <c r="J33" s="28">
        <v>2022</v>
      </c>
      <c r="K33" s="28" t="str">
        <f t="shared" si="33"/>
        <v>ELCWIN00</v>
      </c>
      <c r="L33">
        <f t="shared" si="2"/>
        <v>36.5776192944564</v>
      </c>
      <c r="M33">
        <f t="shared" si="3"/>
        <v>7.31959329709503</v>
      </c>
      <c r="N33">
        <f t="shared" si="4"/>
        <v>2.31028392332613</v>
      </c>
      <c r="O33">
        <f t="shared" si="5"/>
        <v>1.93339382109431</v>
      </c>
      <c r="P33">
        <f t="shared" si="6"/>
        <v>64.3475535637149</v>
      </c>
      <c r="Q33">
        <f t="shared" si="7"/>
        <v>51.5584317134629</v>
      </c>
      <c r="R33">
        <f t="shared" si="8"/>
        <v>16.0264416555076</v>
      </c>
      <c r="W33" s="34">
        <v>36.5776192944564</v>
      </c>
      <c r="X33" s="34">
        <v>7.31959329709503</v>
      </c>
      <c r="Y33" s="34">
        <v>2.31028392332613</v>
      </c>
      <c r="Z33" s="34">
        <v>1.93339382109431</v>
      </c>
      <c r="AA33" s="34">
        <v>64.3475535637149</v>
      </c>
      <c r="AB33" s="34">
        <v>51.5584317134629</v>
      </c>
      <c r="AC33" s="34">
        <v>16.0264416555076</v>
      </c>
      <c r="AJ33">
        <f t="shared" si="39"/>
        <v>1</v>
      </c>
      <c r="AK33">
        <f t="shared" si="40"/>
        <v>1</v>
      </c>
      <c r="AL33">
        <f t="shared" si="41"/>
        <v>1</v>
      </c>
      <c r="AM33">
        <f t="shared" si="42"/>
        <v>1</v>
      </c>
      <c r="AN33">
        <f t="shared" si="43"/>
        <v>1</v>
      </c>
      <c r="AO33">
        <f t="shared" si="44"/>
        <v>1</v>
      </c>
      <c r="AP33">
        <f t="shared" si="45"/>
        <v>1</v>
      </c>
    </row>
    <row r="34" spans="6:42">
      <c r="F34" s="16"/>
      <c r="G34" t="str">
        <f t="shared" ref="G34:H34" si="47">G33</f>
        <v>ACT_BND</v>
      </c>
      <c r="H34" t="str">
        <f t="shared" si="47"/>
        <v>UP</v>
      </c>
      <c r="J34" s="28">
        <v>2022</v>
      </c>
      <c r="K34" s="28" t="str">
        <f t="shared" si="33"/>
        <v>ELCWOO00</v>
      </c>
      <c r="L34">
        <f t="shared" si="2"/>
        <v>20.0715032808804</v>
      </c>
      <c r="M34">
        <f t="shared" si="3"/>
        <v>58.4602610161063</v>
      </c>
      <c r="N34">
        <f t="shared" si="4"/>
        <v>2.5592523788954</v>
      </c>
      <c r="O34">
        <f t="shared" si="5"/>
        <v>0.82822174226062</v>
      </c>
      <c r="P34">
        <f t="shared" si="6"/>
        <v>11.0158658644451</v>
      </c>
      <c r="Q34">
        <f t="shared" si="7"/>
        <v>16.1918028694847</v>
      </c>
      <c r="R34">
        <f t="shared" si="8"/>
        <v>5.94299706919674</v>
      </c>
      <c r="W34" s="34">
        <v>7.02502614830814</v>
      </c>
      <c r="X34" s="34">
        <v>20.4610913556372</v>
      </c>
      <c r="Y34" s="34">
        <v>0.895738332613391</v>
      </c>
      <c r="Z34" s="34">
        <v>0.289877609791217</v>
      </c>
      <c r="AA34" s="34">
        <v>3.8555530525558</v>
      </c>
      <c r="AB34" s="34">
        <v>5.66713100431965</v>
      </c>
      <c r="AC34" s="34">
        <v>2.08004897421886</v>
      </c>
      <c r="AJ34">
        <f t="shared" si="39"/>
        <v>0.35</v>
      </c>
      <c r="AK34">
        <f t="shared" si="40"/>
        <v>0.35</v>
      </c>
      <c r="AL34">
        <f t="shared" si="41"/>
        <v>0.35</v>
      </c>
      <c r="AM34">
        <f t="shared" si="42"/>
        <v>0.35</v>
      </c>
      <c r="AN34">
        <f t="shared" si="43"/>
        <v>0.35</v>
      </c>
      <c r="AO34">
        <f t="shared" si="44"/>
        <v>0.35</v>
      </c>
      <c r="AP34">
        <f t="shared" si="45"/>
        <v>0.35</v>
      </c>
    </row>
    <row r="35" spans="6:42">
      <c r="F35" s="16"/>
      <c r="G35" t="str">
        <f t="shared" ref="G35:H35" si="48">G34</f>
        <v>ACT_BND</v>
      </c>
      <c r="H35" t="str">
        <f t="shared" si="48"/>
        <v>UP</v>
      </c>
      <c r="J35" s="28">
        <v>2023</v>
      </c>
      <c r="K35" s="28" t="str">
        <f t="shared" si="33"/>
        <v>ELCCOH00</v>
      </c>
      <c r="L35">
        <f t="shared" si="2"/>
        <v>67.6514609241787</v>
      </c>
      <c r="M35">
        <f t="shared" si="3"/>
        <v>0</v>
      </c>
      <c r="N35">
        <f t="shared" si="4"/>
        <v>63.650423458755</v>
      </c>
      <c r="O35">
        <f t="shared" si="5"/>
        <v>0</v>
      </c>
      <c r="P35">
        <f t="shared" si="6"/>
        <v>0</v>
      </c>
      <c r="Q35">
        <f t="shared" si="7"/>
        <v>0</v>
      </c>
      <c r="R35">
        <f t="shared" si="8"/>
        <v>54.3073521086734</v>
      </c>
      <c r="W35" s="34">
        <v>25.7075551511879</v>
      </c>
      <c r="X35" s="28">
        <v>0</v>
      </c>
      <c r="Y35" s="34">
        <v>24.1871609143269</v>
      </c>
      <c r="Z35" s="28">
        <v>0</v>
      </c>
      <c r="AA35" s="28">
        <v>0</v>
      </c>
      <c r="AB35" s="28">
        <v>0</v>
      </c>
      <c r="AC35" s="34">
        <v>20.6367938012959</v>
      </c>
      <c r="AJ35">
        <f t="shared" si="39"/>
        <v>0.38</v>
      </c>
      <c r="AK35">
        <f t="shared" si="40"/>
        <v>0.38</v>
      </c>
      <c r="AL35">
        <f t="shared" si="41"/>
        <v>0.38</v>
      </c>
      <c r="AM35">
        <f t="shared" si="42"/>
        <v>0.38</v>
      </c>
      <c r="AN35">
        <f t="shared" si="43"/>
        <v>0.38</v>
      </c>
      <c r="AO35">
        <f t="shared" si="44"/>
        <v>0.38</v>
      </c>
      <c r="AP35">
        <f t="shared" si="45"/>
        <v>0.38</v>
      </c>
    </row>
    <row r="36" spans="6:42">
      <c r="F36" s="16"/>
      <c r="G36" t="str">
        <f t="shared" ref="G36:H36" si="49">G35</f>
        <v>ACT_BND</v>
      </c>
      <c r="H36" t="str">
        <f t="shared" si="49"/>
        <v>UP</v>
      </c>
      <c r="J36" s="28">
        <v>2023</v>
      </c>
      <c r="K36" s="28" t="str">
        <f t="shared" si="33"/>
        <v>ELCGAS00</v>
      </c>
      <c r="L36">
        <f t="shared" si="2"/>
        <v>552.435871040317</v>
      </c>
      <c r="M36">
        <f t="shared" si="3"/>
        <v>19.8671743842692</v>
      </c>
      <c r="N36">
        <f t="shared" si="4"/>
        <v>106.773267278618</v>
      </c>
      <c r="O36">
        <f t="shared" si="5"/>
        <v>1.58877215352772</v>
      </c>
      <c r="P36">
        <f t="shared" si="6"/>
        <v>102.269606191505</v>
      </c>
      <c r="Q36">
        <f t="shared" si="7"/>
        <v>2.36352010979122</v>
      </c>
      <c r="R36">
        <f t="shared" si="8"/>
        <v>29.7475580899928</v>
      </c>
      <c r="W36" s="34">
        <v>220.974348416127</v>
      </c>
      <c r="X36" s="34">
        <v>7.9468697537077</v>
      </c>
      <c r="Y36" s="34">
        <v>42.7093069114471</v>
      </c>
      <c r="Z36" s="34">
        <v>0.635508861411087</v>
      </c>
      <c r="AA36" s="34">
        <v>40.9078424766019</v>
      </c>
      <c r="AB36" s="34">
        <v>0.945408043916487</v>
      </c>
      <c r="AC36" s="34">
        <v>11.8990232359971</v>
      </c>
      <c r="AJ36">
        <f t="shared" si="39"/>
        <v>0.4</v>
      </c>
      <c r="AK36">
        <f t="shared" si="40"/>
        <v>0.4</v>
      </c>
      <c r="AL36">
        <f t="shared" si="41"/>
        <v>0.4</v>
      </c>
      <c r="AM36">
        <f t="shared" si="42"/>
        <v>0.4</v>
      </c>
      <c r="AN36">
        <f t="shared" si="43"/>
        <v>0.4</v>
      </c>
      <c r="AO36">
        <f t="shared" si="44"/>
        <v>0.4</v>
      </c>
      <c r="AP36">
        <f t="shared" si="45"/>
        <v>0.4</v>
      </c>
    </row>
    <row r="37" spans="6:42">
      <c r="F37" s="16"/>
      <c r="G37" t="str">
        <f t="shared" ref="G37:H37" si="50">G36</f>
        <v>ACT_BND</v>
      </c>
      <c r="H37" t="str">
        <f t="shared" si="50"/>
        <v>UP</v>
      </c>
      <c r="J37" s="28">
        <v>2023</v>
      </c>
      <c r="K37" s="28" t="str">
        <f t="shared" si="33"/>
        <v>ELCHFO00</v>
      </c>
      <c r="L37">
        <f t="shared" si="2"/>
        <v>0.187886969042477</v>
      </c>
      <c r="M37">
        <f t="shared" si="3"/>
        <v>4.5339885589153</v>
      </c>
      <c r="N37">
        <f t="shared" si="4"/>
        <v>0.0122349892008639</v>
      </c>
      <c r="O37">
        <f t="shared" si="5"/>
        <v>0.196085673146148</v>
      </c>
      <c r="P37">
        <f t="shared" si="6"/>
        <v>1.02079121670266</v>
      </c>
      <c r="Q37">
        <f t="shared" si="7"/>
        <v>7.11889240580753</v>
      </c>
      <c r="R37">
        <f t="shared" si="8"/>
        <v>2.80090366102712</v>
      </c>
      <c r="W37" s="34">
        <v>0.056366090712743</v>
      </c>
      <c r="X37" s="34">
        <v>1.36019656767459</v>
      </c>
      <c r="Y37" s="34">
        <v>0.00367049676025918</v>
      </c>
      <c r="Z37" s="34">
        <v>0.0588257019438445</v>
      </c>
      <c r="AA37" s="34">
        <v>0.306237365010799</v>
      </c>
      <c r="AB37" s="34">
        <v>2.13566772174226</v>
      </c>
      <c r="AC37" s="34">
        <v>0.840271098308135</v>
      </c>
      <c r="AJ37">
        <f t="shared" si="39"/>
        <v>0.3</v>
      </c>
      <c r="AK37">
        <f t="shared" si="40"/>
        <v>0.3</v>
      </c>
      <c r="AL37">
        <f t="shared" si="41"/>
        <v>0.3</v>
      </c>
      <c r="AM37">
        <f t="shared" si="42"/>
        <v>0.3</v>
      </c>
      <c r="AN37">
        <f t="shared" si="43"/>
        <v>0.3</v>
      </c>
      <c r="AO37">
        <f t="shared" si="44"/>
        <v>0.3</v>
      </c>
      <c r="AP37">
        <f t="shared" si="45"/>
        <v>0.3</v>
      </c>
    </row>
    <row r="38" spans="6:42">
      <c r="F38" s="16"/>
      <c r="G38" t="str">
        <f t="shared" ref="G38:H38" si="51">G37</f>
        <v>ACT_BND</v>
      </c>
      <c r="H38" t="str">
        <f t="shared" si="51"/>
        <v>UP</v>
      </c>
      <c r="J38" s="28">
        <v>2023</v>
      </c>
      <c r="K38" s="28" t="str">
        <f t="shared" si="33"/>
        <v>ELCHYD00</v>
      </c>
      <c r="L38">
        <f t="shared" si="2"/>
        <v>6.12718069441042</v>
      </c>
      <c r="M38">
        <f t="shared" si="3"/>
        <v>224.60984639101</v>
      </c>
      <c r="N38">
        <f t="shared" si="4"/>
        <v>14.7696741184416</v>
      </c>
      <c r="O38">
        <f t="shared" si="5"/>
        <v>110.532005633364</v>
      </c>
      <c r="P38">
        <f t="shared" si="6"/>
        <v>134.539007258801</v>
      </c>
      <c r="Q38">
        <f t="shared" si="7"/>
        <v>726.646768423474</v>
      </c>
      <c r="R38">
        <f t="shared" si="8"/>
        <v>178.324787151997</v>
      </c>
      <c r="W38" s="34">
        <v>5.94336527357811</v>
      </c>
      <c r="X38" s="34">
        <v>217.87155099928</v>
      </c>
      <c r="Y38" s="34">
        <v>14.3265838948884</v>
      </c>
      <c r="Z38" s="34">
        <v>107.216045464363</v>
      </c>
      <c r="AA38" s="34">
        <v>130.502837041037</v>
      </c>
      <c r="AB38" s="34">
        <v>704.84736537077</v>
      </c>
      <c r="AC38" s="34">
        <v>172.975043537437</v>
      </c>
      <c r="AJ38">
        <f t="shared" si="39"/>
        <v>0.97</v>
      </c>
      <c r="AK38">
        <f t="shared" si="40"/>
        <v>0.97</v>
      </c>
      <c r="AL38">
        <f t="shared" si="41"/>
        <v>0.97</v>
      </c>
      <c r="AM38">
        <f t="shared" si="42"/>
        <v>0.97</v>
      </c>
      <c r="AN38">
        <f t="shared" si="43"/>
        <v>0.97</v>
      </c>
      <c r="AO38">
        <f t="shared" si="44"/>
        <v>0.97</v>
      </c>
      <c r="AP38">
        <f t="shared" si="45"/>
        <v>0.97</v>
      </c>
    </row>
    <row r="39" spans="6:42">
      <c r="F39" s="16"/>
      <c r="G39" t="str">
        <f t="shared" ref="G39:H39" si="52">G38</f>
        <v>ACT_BND</v>
      </c>
      <c r="H39" t="str">
        <f t="shared" si="52"/>
        <v>UP</v>
      </c>
      <c r="J39" s="28">
        <v>2023</v>
      </c>
      <c r="K39" s="28" t="str">
        <f t="shared" si="33"/>
        <v>ENCAN01_SMR</v>
      </c>
      <c r="L39">
        <v>0</v>
      </c>
      <c r="M39">
        <v>0</v>
      </c>
      <c r="N39">
        <v>0</v>
      </c>
      <c r="O39">
        <v>0</v>
      </c>
      <c r="P39" s="33">
        <v>16.3039127444201</v>
      </c>
      <c r="Q39">
        <v>0</v>
      </c>
      <c r="R39" s="33">
        <v>3.6970472845572</v>
      </c>
      <c r="T39" s="29">
        <f>T31-405/40</f>
        <v>374.72476</v>
      </c>
      <c r="U39" s="29">
        <f>U31-22.2357/40</f>
        <v>20.5680225</v>
      </c>
      <c r="W39" s="28">
        <v>0</v>
      </c>
      <c r="X39" s="28">
        <v>0</v>
      </c>
      <c r="Y39" s="28">
        <v>0</v>
      </c>
      <c r="Z39" s="28">
        <v>0</v>
      </c>
      <c r="AA39" s="34">
        <v>278.61124474442</v>
      </c>
      <c r="AB39" s="28">
        <v>0</v>
      </c>
      <c r="AC39" s="34">
        <v>18.0946630345572</v>
      </c>
      <c r="AJ39">
        <f t="shared" si="39"/>
        <v>1</v>
      </c>
      <c r="AK39">
        <f t="shared" si="40"/>
        <v>1</v>
      </c>
      <c r="AL39">
        <f t="shared" si="41"/>
        <v>1</v>
      </c>
      <c r="AM39">
        <f t="shared" si="42"/>
        <v>1</v>
      </c>
      <c r="AN39">
        <f t="shared" si="43"/>
        <v>1</v>
      </c>
      <c r="AO39">
        <f t="shared" si="44"/>
        <v>1</v>
      </c>
      <c r="AP39">
        <f t="shared" si="45"/>
        <v>1</v>
      </c>
    </row>
    <row r="40" spans="6:42">
      <c r="F40" s="16"/>
      <c r="G40" t="str">
        <f t="shared" ref="G40:H40" si="53">G39</f>
        <v>ACT_BND</v>
      </c>
      <c r="H40" t="str">
        <f t="shared" si="53"/>
        <v>UP</v>
      </c>
      <c r="J40" s="28">
        <v>2023</v>
      </c>
      <c r="K40" s="28" t="str">
        <f t="shared" si="33"/>
        <v>ELCSOL00</v>
      </c>
      <c r="L40">
        <f t="shared" si="2"/>
        <v>8.40833423686105</v>
      </c>
      <c r="M40">
        <f t="shared" si="3"/>
        <v>1.5890301487545</v>
      </c>
      <c r="N40">
        <f t="shared" si="4"/>
        <v>0.536462563354932</v>
      </c>
      <c r="O40">
        <f t="shared" si="5"/>
        <v>0.0624555833693305</v>
      </c>
      <c r="P40">
        <f t="shared" si="6"/>
        <v>29.0888871562275</v>
      </c>
      <c r="Q40">
        <f t="shared" si="7"/>
        <v>0.10631580611951</v>
      </c>
      <c r="R40">
        <f t="shared" si="8"/>
        <v>0.0193174282901368</v>
      </c>
      <c r="W40" s="34">
        <v>8.40833423686105</v>
      </c>
      <c r="X40" s="34">
        <v>1.5890301487545</v>
      </c>
      <c r="Y40" s="34">
        <v>0.536462563354932</v>
      </c>
      <c r="Z40" s="34">
        <v>0.0624555833693305</v>
      </c>
      <c r="AA40" s="34">
        <v>29.0888871562275</v>
      </c>
      <c r="AB40" s="34">
        <v>0.10631580611951</v>
      </c>
      <c r="AC40" s="34">
        <v>0.0193174282901368</v>
      </c>
      <c r="AJ40">
        <f t="shared" si="39"/>
        <v>1</v>
      </c>
      <c r="AK40">
        <f t="shared" si="40"/>
        <v>1</v>
      </c>
      <c r="AL40">
        <f t="shared" si="41"/>
        <v>1</v>
      </c>
      <c r="AM40">
        <f t="shared" si="42"/>
        <v>1</v>
      </c>
      <c r="AN40">
        <f t="shared" si="43"/>
        <v>1</v>
      </c>
      <c r="AO40">
        <f t="shared" si="44"/>
        <v>1</v>
      </c>
      <c r="AP40">
        <f t="shared" si="45"/>
        <v>1</v>
      </c>
    </row>
    <row r="41" spans="6:42">
      <c r="F41" s="16"/>
      <c r="G41" t="str">
        <f t="shared" ref="G41:H41" si="54">G40</f>
        <v>ACT_BND</v>
      </c>
      <c r="H41" t="str">
        <f t="shared" si="54"/>
        <v>UP</v>
      </c>
      <c r="J41" s="28">
        <v>2023</v>
      </c>
      <c r="K41" s="28" t="str">
        <f t="shared" si="33"/>
        <v>ELCWIN00</v>
      </c>
      <c r="L41">
        <f t="shared" si="2"/>
        <v>48.1342856011519</v>
      </c>
      <c r="M41">
        <f t="shared" si="3"/>
        <v>7.31959329709503</v>
      </c>
      <c r="N41">
        <f t="shared" si="4"/>
        <v>2.54313173866091</v>
      </c>
      <c r="O41">
        <f t="shared" si="5"/>
        <v>1.93534807451404</v>
      </c>
      <c r="P41">
        <f t="shared" si="6"/>
        <v>65.0719038156948</v>
      </c>
      <c r="Q41">
        <f t="shared" si="7"/>
        <v>51.5584317134629</v>
      </c>
      <c r="R41">
        <f t="shared" si="8"/>
        <v>16.0142731457883</v>
      </c>
      <c r="W41" s="34">
        <v>48.1342856011519</v>
      </c>
      <c r="X41" s="34">
        <v>7.31959329709503</v>
      </c>
      <c r="Y41" s="34">
        <v>2.54313173866091</v>
      </c>
      <c r="Z41" s="34">
        <v>1.93534807451404</v>
      </c>
      <c r="AA41" s="34">
        <v>65.0719038156948</v>
      </c>
      <c r="AB41" s="34">
        <v>51.5584317134629</v>
      </c>
      <c r="AC41" s="34">
        <v>16.0142731457883</v>
      </c>
      <c r="AJ41">
        <f t="shared" si="39"/>
        <v>1</v>
      </c>
      <c r="AK41">
        <f t="shared" si="40"/>
        <v>1</v>
      </c>
      <c r="AL41">
        <f t="shared" si="41"/>
        <v>1</v>
      </c>
      <c r="AM41">
        <f t="shared" si="42"/>
        <v>1</v>
      </c>
      <c r="AN41">
        <f t="shared" si="43"/>
        <v>1</v>
      </c>
      <c r="AO41">
        <f t="shared" si="44"/>
        <v>1</v>
      </c>
      <c r="AP41">
        <f t="shared" si="45"/>
        <v>1</v>
      </c>
    </row>
    <row r="42" spans="6:42">
      <c r="F42" s="16"/>
      <c r="G42" t="str">
        <f t="shared" ref="G42:H42" si="55">G41</f>
        <v>ACT_BND</v>
      </c>
      <c r="H42" t="str">
        <f t="shared" si="55"/>
        <v>UP</v>
      </c>
      <c r="J42" s="28">
        <v>2023</v>
      </c>
      <c r="K42" s="28" t="str">
        <f t="shared" si="33"/>
        <v>ELCWOO00</v>
      </c>
      <c r="L42">
        <f t="shared" si="2"/>
        <v>18.6205704309369</v>
      </c>
      <c r="M42">
        <f t="shared" si="3"/>
        <v>46.748073814296</v>
      </c>
      <c r="N42">
        <f t="shared" si="4"/>
        <v>2.8361879995886</v>
      </c>
      <c r="O42">
        <f t="shared" si="5"/>
        <v>0.808879282114574</v>
      </c>
      <c r="P42">
        <f t="shared" si="6"/>
        <v>15.2265275532243</v>
      </c>
      <c r="Q42">
        <f t="shared" si="7"/>
        <v>16.0996116219274</v>
      </c>
      <c r="R42">
        <f t="shared" si="8"/>
        <v>4.81265536479483</v>
      </c>
      <c r="W42" s="34">
        <v>6.51719965082793</v>
      </c>
      <c r="X42" s="34">
        <v>16.3618258350036</v>
      </c>
      <c r="Y42" s="34">
        <v>0.992665799856011</v>
      </c>
      <c r="Z42" s="34">
        <v>0.283107748740101</v>
      </c>
      <c r="AA42" s="34">
        <v>5.32928464362851</v>
      </c>
      <c r="AB42" s="34">
        <v>5.63486406767459</v>
      </c>
      <c r="AC42" s="34">
        <v>1.68442937767819</v>
      </c>
      <c r="AJ42">
        <f t="shared" si="39"/>
        <v>0.35</v>
      </c>
      <c r="AK42">
        <f t="shared" si="40"/>
        <v>0.35</v>
      </c>
      <c r="AL42">
        <f t="shared" si="41"/>
        <v>0.35</v>
      </c>
      <c r="AM42">
        <f t="shared" si="42"/>
        <v>0.35</v>
      </c>
      <c r="AN42">
        <f t="shared" si="43"/>
        <v>0.35</v>
      </c>
      <c r="AO42">
        <f t="shared" si="44"/>
        <v>0.35</v>
      </c>
      <c r="AP42">
        <f t="shared" si="45"/>
        <v>0.35</v>
      </c>
    </row>
    <row r="43" spans="6:42">
      <c r="F43" s="16"/>
      <c r="G43" t="str">
        <f t="shared" ref="G43:H43" si="56">G42</f>
        <v>ACT_BND</v>
      </c>
      <c r="H43" t="str">
        <f t="shared" si="56"/>
        <v>UP</v>
      </c>
      <c r="J43" s="28">
        <v>2024</v>
      </c>
      <c r="K43" s="28" t="str">
        <f t="shared" si="33"/>
        <v>ELCCOH00</v>
      </c>
      <c r="L43">
        <f t="shared" si="2"/>
        <v>0</v>
      </c>
      <c r="M43">
        <f t="shared" si="3"/>
        <v>0</v>
      </c>
      <c r="N43">
        <f t="shared" si="4"/>
        <v>57.3768216437421</v>
      </c>
      <c r="O43">
        <f t="shared" si="5"/>
        <v>0</v>
      </c>
      <c r="P43">
        <f t="shared" si="6"/>
        <v>0</v>
      </c>
      <c r="Q43">
        <f t="shared" si="7"/>
        <v>0</v>
      </c>
      <c r="R43">
        <f t="shared" si="8"/>
        <v>49.7705512958963</v>
      </c>
      <c r="W43" s="28">
        <v>0</v>
      </c>
      <c r="X43" s="28">
        <v>0</v>
      </c>
      <c r="Y43" s="34">
        <v>21.803192224622</v>
      </c>
      <c r="Z43" s="28">
        <v>0</v>
      </c>
      <c r="AA43" s="28">
        <v>0</v>
      </c>
      <c r="AB43" s="28">
        <v>0</v>
      </c>
      <c r="AC43" s="34">
        <v>18.9128094924406</v>
      </c>
      <c r="AJ43">
        <f t="shared" si="39"/>
        <v>0.38</v>
      </c>
      <c r="AK43">
        <f t="shared" si="40"/>
        <v>0.38</v>
      </c>
      <c r="AL43">
        <f t="shared" si="41"/>
        <v>0.38</v>
      </c>
      <c r="AM43">
        <f t="shared" si="42"/>
        <v>0.38</v>
      </c>
      <c r="AN43">
        <f t="shared" si="43"/>
        <v>0.38</v>
      </c>
      <c r="AO43">
        <f t="shared" si="44"/>
        <v>0.38</v>
      </c>
      <c r="AP43">
        <f t="shared" si="45"/>
        <v>0.38</v>
      </c>
    </row>
    <row r="44" spans="6:42">
      <c r="F44" s="16"/>
      <c r="G44" t="str">
        <f t="shared" ref="G44:H44" si="57">G43</f>
        <v>ACT_BND</v>
      </c>
      <c r="H44" t="str">
        <f t="shared" si="57"/>
        <v>UP</v>
      </c>
      <c r="J44" s="28">
        <v>2024</v>
      </c>
      <c r="K44" s="28" t="str">
        <f t="shared" si="33"/>
        <v>ELCGAS00</v>
      </c>
      <c r="L44">
        <f t="shared" si="2"/>
        <v>627.004139848812</v>
      </c>
      <c r="M44">
        <f t="shared" si="3"/>
        <v>21.2053131853852</v>
      </c>
      <c r="N44">
        <f t="shared" si="4"/>
        <v>99.1316304895607</v>
      </c>
      <c r="O44">
        <f t="shared" si="5"/>
        <v>1.43058754049676</v>
      </c>
      <c r="P44">
        <f t="shared" si="6"/>
        <v>109.95982649388</v>
      </c>
      <c r="Q44">
        <f t="shared" si="7"/>
        <v>4.43347652267818</v>
      </c>
      <c r="R44">
        <f t="shared" si="8"/>
        <v>33.0445002825775</v>
      </c>
      <c r="W44" s="34">
        <v>250.801655939525</v>
      </c>
      <c r="X44" s="34">
        <v>8.48212527415407</v>
      </c>
      <c r="Y44" s="34">
        <v>39.6526521958243</v>
      </c>
      <c r="Z44" s="34">
        <v>0.572235016198704</v>
      </c>
      <c r="AA44" s="34">
        <v>43.9839305975522</v>
      </c>
      <c r="AB44" s="34">
        <v>1.77339060907127</v>
      </c>
      <c r="AC44" s="34">
        <v>13.217800113031</v>
      </c>
      <c r="AJ44">
        <f t="shared" si="39"/>
        <v>0.4</v>
      </c>
      <c r="AK44">
        <f t="shared" si="40"/>
        <v>0.4</v>
      </c>
      <c r="AL44">
        <f t="shared" si="41"/>
        <v>0.4</v>
      </c>
      <c r="AM44">
        <f t="shared" si="42"/>
        <v>0.4</v>
      </c>
      <c r="AN44">
        <f t="shared" si="43"/>
        <v>0.4</v>
      </c>
      <c r="AO44">
        <f t="shared" si="44"/>
        <v>0.4</v>
      </c>
      <c r="AP44">
        <f t="shared" si="45"/>
        <v>0.4</v>
      </c>
    </row>
    <row r="45" spans="6:42">
      <c r="F45" s="16"/>
      <c r="G45" t="str">
        <f t="shared" ref="G45:H45" si="58">G44</f>
        <v>ACT_BND</v>
      </c>
      <c r="H45" t="str">
        <f t="shared" si="58"/>
        <v>UP</v>
      </c>
      <c r="J45" s="28">
        <v>2024</v>
      </c>
      <c r="K45" s="28" t="str">
        <f t="shared" si="33"/>
        <v>ELCHFO00</v>
      </c>
      <c r="L45">
        <f t="shared" si="2"/>
        <v>0.169098272138229</v>
      </c>
      <c r="M45">
        <f t="shared" si="3"/>
        <v>3.14139577741781</v>
      </c>
      <c r="N45">
        <f t="shared" si="4"/>
        <v>0.0110114902807775</v>
      </c>
      <c r="O45">
        <f t="shared" si="5"/>
        <v>0.176477105831533</v>
      </c>
      <c r="P45">
        <f t="shared" si="6"/>
        <v>0.918712095032397</v>
      </c>
      <c r="Q45">
        <f t="shared" si="7"/>
        <v>6.92834168346533</v>
      </c>
      <c r="R45">
        <f t="shared" si="8"/>
        <v>2.57102175965923</v>
      </c>
      <c r="W45" s="34">
        <v>0.0507294816414687</v>
      </c>
      <c r="X45" s="34">
        <v>0.942418733225342</v>
      </c>
      <c r="Y45" s="34">
        <v>0.00330344708423326</v>
      </c>
      <c r="Z45" s="34">
        <v>0.05294313174946</v>
      </c>
      <c r="AA45" s="34">
        <v>0.275613628509719</v>
      </c>
      <c r="AB45" s="34">
        <v>2.0785025050396</v>
      </c>
      <c r="AC45" s="34">
        <v>0.771306527897768</v>
      </c>
      <c r="AJ45">
        <f t="shared" si="39"/>
        <v>0.3</v>
      </c>
      <c r="AK45">
        <f t="shared" si="40"/>
        <v>0.3</v>
      </c>
      <c r="AL45">
        <f t="shared" si="41"/>
        <v>0.3</v>
      </c>
      <c r="AM45">
        <f t="shared" si="42"/>
        <v>0.3</v>
      </c>
      <c r="AN45">
        <f t="shared" si="43"/>
        <v>0.3</v>
      </c>
      <c r="AO45">
        <f t="shared" si="44"/>
        <v>0.3</v>
      </c>
      <c r="AP45">
        <f t="shared" si="45"/>
        <v>0.3</v>
      </c>
    </row>
    <row r="46" spans="6:42">
      <c r="F46" s="16"/>
      <c r="G46" t="str">
        <f t="shared" ref="G46:H46" si="59">G45</f>
        <v>ACT_BND</v>
      </c>
      <c r="H46" t="str">
        <f t="shared" si="59"/>
        <v>UP</v>
      </c>
      <c r="J46" s="28">
        <v>2024</v>
      </c>
      <c r="K46" s="28" t="str">
        <f t="shared" si="33"/>
        <v>ELCHYD00</v>
      </c>
      <c r="L46">
        <f t="shared" si="2"/>
        <v>6.12721077241656</v>
      </c>
      <c r="M46">
        <f t="shared" si="3"/>
        <v>224.624625467777</v>
      </c>
      <c r="N46">
        <f t="shared" si="4"/>
        <v>11.3194739336317</v>
      </c>
      <c r="O46">
        <f t="shared" si="5"/>
        <v>112.388799700147</v>
      </c>
      <c r="P46">
        <f t="shared" si="6"/>
        <v>136.832715555952</v>
      </c>
      <c r="Q46">
        <f t="shared" si="7"/>
        <v>740.340950249754</v>
      </c>
      <c r="R46">
        <f t="shared" si="8"/>
        <v>179.601533531874</v>
      </c>
      <c r="W46" s="34">
        <v>5.94339444924406</v>
      </c>
      <c r="X46" s="34">
        <v>217.885886703744</v>
      </c>
      <c r="Y46" s="34">
        <v>10.9798897156227</v>
      </c>
      <c r="Z46" s="34">
        <v>109.017135709143</v>
      </c>
      <c r="AA46" s="34">
        <v>132.727734089273</v>
      </c>
      <c r="AB46" s="34">
        <v>718.130721742261</v>
      </c>
      <c r="AC46" s="34">
        <v>174.213487525918</v>
      </c>
      <c r="AJ46">
        <f t="shared" si="39"/>
        <v>0.97</v>
      </c>
      <c r="AK46">
        <f t="shared" si="40"/>
        <v>0.97</v>
      </c>
      <c r="AL46">
        <f t="shared" si="41"/>
        <v>0.97</v>
      </c>
      <c r="AM46">
        <f t="shared" si="42"/>
        <v>0.97</v>
      </c>
      <c r="AN46">
        <f t="shared" si="43"/>
        <v>0.97</v>
      </c>
      <c r="AO46">
        <f t="shared" si="44"/>
        <v>0.97</v>
      </c>
      <c r="AP46">
        <f t="shared" si="45"/>
        <v>0.97</v>
      </c>
    </row>
    <row r="47" spans="6:42">
      <c r="F47" s="16"/>
      <c r="G47" t="str">
        <f t="shared" ref="G47:H47" si="60">G46</f>
        <v>ACT_BND</v>
      </c>
      <c r="H47" t="str">
        <f t="shared" si="60"/>
        <v>UP</v>
      </c>
      <c r="J47" s="28">
        <v>2024</v>
      </c>
      <c r="K47" s="28" t="str">
        <f t="shared" si="33"/>
        <v>ENCAN01_SMR</v>
      </c>
      <c r="L47">
        <v>0</v>
      </c>
      <c r="M47">
        <v>0</v>
      </c>
      <c r="N47">
        <v>0</v>
      </c>
      <c r="O47">
        <v>0</v>
      </c>
      <c r="P47" s="33">
        <v>33.9864557249819</v>
      </c>
      <c r="Q47">
        <v>0</v>
      </c>
      <c r="R47" s="33">
        <v>4.76007631101513</v>
      </c>
      <c r="T47" s="29">
        <f>T39-405/40</f>
        <v>364.59976</v>
      </c>
      <c r="U47" s="29">
        <f>U39-22.2357/40</f>
        <v>20.01213</v>
      </c>
      <c r="W47" s="28">
        <v>0</v>
      </c>
      <c r="X47" s="28">
        <v>0</v>
      </c>
      <c r="Y47" s="28">
        <v>0</v>
      </c>
      <c r="Z47" s="28">
        <v>0</v>
      </c>
      <c r="AA47" s="34">
        <v>289.206287724982</v>
      </c>
      <c r="AB47" s="28">
        <v>0</v>
      </c>
      <c r="AC47" s="34">
        <v>18.7685673110151</v>
      </c>
      <c r="AJ47">
        <f t="shared" si="39"/>
        <v>1</v>
      </c>
      <c r="AK47">
        <f t="shared" si="40"/>
        <v>1</v>
      </c>
      <c r="AL47">
        <f t="shared" si="41"/>
        <v>1</v>
      </c>
      <c r="AM47">
        <f t="shared" si="42"/>
        <v>1</v>
      </c>
      <c r="AN47">
        <f t="shared" si="43"/>
        <v>1</v>
      </c>
      <c r="AO47">
        <f t="shared" si="44"/>
        <v>1</v>
      </c>
      <c r="AP47">
        <f t="shared" si="45"/>
        <v>1</v>
      </c>
    </row>
    <row r="48" spans="6:42">
      <c r="F48" s="16"/>
      <c r="G48" t="str">
        <f t="shared" ref="G48:H48" si="61">G47</f>
        <v>ACT_BND</v>
      </c>
      <c r="H48" t="str">
        <f t="shared" si="61"/>
        <v>UP</v>
      </c>
      <c r="J48" s="28">
        <v>2024</v>
      </c>
      <c r="K48" s="28" t="str">
        <f t="shared" si="33"/>
        <v>ELCSOL00</v>
      </c>
      <c r="L48">
        <f t="shared" si="2"/>
        <v>8.40833423686105</v>
      </c>
      <c r="M48">
        <f t="shared" si="3"/>
        <v>1.95748412843053</v>
      </c>
      <c r="N48">
        <f t="shared" si="4"/>
        <v>0.536462563354932</v>
      </c>
      <c r="O48">
        <f t="shared" si="5"/>
        <v>0.0624555833693305</v>
      </c>
      <c r="P48">
        <f t="shared" si="6"/>
        <v>29.4108854391649</v>
      </c>
      <c r="Q48">
        <f t="shared" si="7"/>
        <v>0.10631580611951</v>
      </c>
      <c r="R48">
        <f t="shared" si="8"/>
        <v>0.0193174282901368</v>
      </c>
      <c r="W48" s="34">
        <v>8.40833423686105</v>
      </c>
      <c r="X48" s="34">
        <v>1.95748412843053</v>
      </c>
      <c r="Y48" s="34">
        <v>0.536462563354932</v>
      </c>
      <c r="Z48" s="34">
        <v>0.0624555833693305</v>
      </c>
      <c r="AA48" s="34">
        <v>29.4108854391649</v>
      </c>
      <c r="AB48" s="34">
        <v>0.10631580611951</v>
      </c>
      <c r="AC48" s="34">
        <v>0.0193174282901368</v>
      </c>
      <c r="AJ48">
        <f t="shared" si="39"/>
        <v>1</v>
      </c>
      <c r="AK48">
        <f t="shared" si="40"/>
        <v>1</v>
      </c>
      <c r="AL48">
        <f t="shared" si="41"/>
        <v>1</v>
      </c>
      <c r="AM48">
        <f t="shared" si="42"/>
        <v>1</v>
      </c>
      <c r="AN48">
        <f t="shared" si="43"/>
        <v>1</v>
      </c>
      <c r="AO48">
        <f t="shared" si="44"/>
        <v>1</v>
      </c>
      <c r="AP48">
        <f t="shared" si="45"/>
        <v>1</v>
      </c>
    </row>
    <row r="49" spans="6:42">
      <c r="F49" s="16"/>
      <c r="G49" t="str">
        <f t="shared" ref="G49:H49" si="62">G48</f>
        <v>ACT_BND</v>
      </c>
      <c r="H49" t="str">
        <f t="shared" si="62"/>
        <v>UP</v>
      </c>
      <c r="J49" s="28">
        <v>2024</v>
      </c>
      <c r="K49" s="28" t="str">
        <f t="shared" si="33"/>
        <v>ELCWIN00</v>
      </c>
      <c r="L49">
        <f t="shared" si="2"/>
        <v>48.1342856011519</v>
      </c>
      <c r="M49">
        <f t="shared" si="3"/>
        <v>7.31959329709503</v>
      </c>
      <c r="N49">
        <f t="shared" si="4"/>
        <v>20.1919631605472</v>
      </c>
      <c r="O49">
        <f t="shared" si="5"/>
        <v>1.94446504787617</v>
      </c>
      <c r="P49">
        <f t="shared" si="6"/>
        <v>66.8736881569474</v>
      </c>
      <c r="Q49">
        <f t="shared" si="7"/>
        <v>53.9221041396688</v>
      </c>
      <c r="R49">
        <f t="shared" si="8"/>
        <v>16.0354578722102</v>
      </c>
      <c r="W49" s="34">
        <v>48.1342856011519</v>
      </c>
      <c r="X49" s="34">
        <v>7.31959329709503</v>
      </c>
      <c r="Y49" s="34">
        <v>20.1919631605472</v>
      </c>
      <c r="Z49" s="34">
        <v>1.94446504787617</v>
      </c>
      <c r="AA49" s="34">
        <v>66.8736881569474</v>
      </c>
      <c r="AB49" s="34">
        <v>53.9221041396688</v>
      </c>
      <c r="AC49" s="34">
        <v>16.0354578722102</v>
      </c>
      <c r="AJ49">
        <f t="shared" si="39"/>
        <v>1</v>
      </c>
      <c r="AK49">
        <f t="shared" si="40"/>
        <v>1</v>
      </c>
      <c r="AL49">
        <f t="shared" si="41"/>
        <v>1</v>
      </c>
      <c r="AM49">
        <f t="shared" si="42"/>
        <v>1</v>
      </c>
      <c r="AN49">
        <f t="shared" si="43"/>
        <v>1</v>
      </c>
      <c r="AO49">
        <f t="shared" si="44"/>
        <v>1</v>
      </c>
      <c r="AP49">
        <f t="shared" si="45"/>
        <v>1</v>
      </c>
    </row>
    <row r="50" spans="6:42">
      <c r="F50" s="16"/>
      <c r="G50" t="str">
        <f t="shared" ref="G50:H50" si="63">G49</f>
        <v>ACT_BND</v>
      </c>
      <c r="H50" t="str">
        <f t="shared" si="63"/>
        <v>UP</v>
      </c>
      <c r="J50" s="28">
        <v>2024</v>
      </c>
      <c r="K50" s="28" t="str">
        <f t="shared" si="33"/>
        <v>ELCWOO00</v>
      </c>
      <c r="L50">
        <f t="shared" si="2"/>
        <v>18.7096867222051</v>
      </c>
      <c r="M50">
        <f t="shared" si="3"/>
        <v>42.5845138662757</v>
      </c>
      <c r="N50">
        <f t="shared" si="4"/>
        <v>2.11992148719531</v>
      </c>
      <c r="O50">
        <f t="shared" si="5"/>
        <v>0.64116877548082</v>
      </c>
      <c r="P50">
        <f t="shared" si="6"/>
        <v>15.9165296102026</v>
      </c>
      <c r="Q50">
        <f t="shared" si="7"/>
        <v>16.375347865885</v>
      </c>
      <c r="R50">
        <f t="shared" si="8"/>
        <v>5.59679710732283</v>
      </c>
      <c r="W50" s="34">
        <v>6.54839035277178</v>
      </c>
      <c r="X50" s="34">
        <v>14.9045798531965</v>
      </c>
      <c r="Y50" s="34">
        <v>0.741972520518358</v>
      </c>
      <c r="Z50" s="34">
        <v>0.224409071418287</v>
      </c>
      <c r="AA50" s="34">
        <v>5.57078536357091</v>
      </c>
      <c r="AB50" s="34">
        <v>5.73137175305976</v>
      </c>
      <c r="AC50" s="34">
        <v>1.95887898756299</v>
      </c>
      <c r="AJ50">
        <f t="shared" si="39"/>
        <v>0.35</v>
      </c>
      <c r="AK50">
        <f t="shared" si="40"/>
        <v>0.35</v>
      </c>
      <c r="AL50">
        <f t="shared" si="41"/>
        <v>0.35</v>
      </c>
      <c r="AM50">
        <f t="shared" si="42"/>
        <v>0.35</v>
      </c>
      <c r="AN50">
        <f t="shared" si="43"/>
        <v>0.35</v>
      </c>
      <c r="AO50">
        <f t="shared" si="44"/>
        <v>0.35</v>
      </c>
      <c r="AP50">
        <f t="shared" si="45"/>
        <v>0.35</v>
      </c>
    </row>
    <row r="51" spans="6:42">
      <c r="F51" s="16"/>
      <c r="G51" t="str">
        <f t="shared" ref="G51:H51" si="64">G50</f>
        <v>ACT_BND</v>
      </c>
      <c r="H51" t="str">
        <f t="shared" si="64"/>
        <v>UP</v>
      </c>
      <c r="J51" s="28">
        <v>2025</v>
      </c>
      <c r="K51" s="28" t="str">
        <f t="shared" si="33"/>
        <v>ELCCOH00</v>
      </c>
      <c r="L51">
        <f t="shared" si="2"/>
        <v>0</v>
      </c>
      <c r="M51">
        <f t="shared" si="3"/>
        <v>0</v>
      </c>
      <c r="N51">
        <f t="shared" si="4"/>
        <v>34.6328862112084</v>
      </c>
      <c r="O51">
        <f t="shared" si="5"/>
        <v>0</v>
      </c>
      <c r="P51">
        <f t="shared" si="6"/>
        <v>0</v>
      </c>
      <c r="Q51">
        <f t="shared" si="7"/>
        <v>0</v>
      </c>
      <c r="R51">
        <f t="shared" si="8"/>
        <v>42.8957426395363</v>
      </c>
      <c r="W51" s="28">
        <v>0</v>
      </c>
      <c r="X51" s="28">
        <v>0</v>
      </c>
      <c r="Y51" s="34">
        <v>13.1604967602592</v>
      </c>
      <c r="Z51" s="28">
        <v>0</v>
      </c>
      <c r="AA51" s="28">
        <v>0</v>
      </c>
      <c r="AB51" s="28">
        <v>0</v>
      </c>
      <c r="AC51" s="34">
        <v>16.3003822030238</v>
      </c>
      <c r="AJ51">
        <f t="shared" si="39"/>
        <v>0.38</v>
      </c>
      <c r="AK51">
        <f t="shared" si="40"/>
        <v>0.38</v>
      </c>
      <c r="AL51">
        <f t="shared" si="41"/>
        <v>0.38</v>
      </c>
      <c r="AM51">
        <f t="shared" si="42"/>
        <v>0.38</v>
      </c>
      <c r="AN51">
        <f t="shared" si="43"/>
        <v>0.38</v>
      </c>
      <c r="AO51">
        <f t="shared" si="44"/>
        <v>0.38</v>
      </c>
      <c r="AP51">
        <f t="shared" si="45"/>
        <v>0.38</v>
      </c>
    </row>
    <row r="52" spans="6:42">
      <c r="F52" s="16"/>
      <c r="G52" t="str">
        <f t="shared" ref="G52:H52" si="65">G51</f>
        <v>ACT_BND</v>
      </c>
      <c r="H52" t="str">
        <f t="shared" si="65"/>
        <v>UP</v>
      </c>
      <c r="J52" s="28">
        <v>2025</v>
      </c>
      <c r="K52" s="28" t="str">
        <f t="shared" si="33"/>
        <v>ELCGAS00</v>
      </c>
      <c r="L52">
        <f t="shared" si="2"/>
        <v>619.55678275738</v>
      </c>
      <c r="M52">
        <f t="shared" si="3"/>
        <v>24.3486853097552</v>
      </c>
      <c r="N52">
        <f t="shared" si="4"/>
        <v>95.1153932685385</v>
      </c>
      <c r="O52">
        <f t="shared" si="5"/>
        <v>1.59112816594672</v>
      </c>
      <c r="P52">
        <f t="shared" si="6"/>
        <v>85.9419505039597</v>
      </c>
      <c r="Q52">
        <f t="shared" si="7"/>
        <v>0.0403167746580273</v>
      </c>
      <c r="R52">
        <f t="shared" si="8"/>
        <v>28.3944662526998</v>
      </c>
      <c r="W52" s="34">
        <v>247.822713102952</v>
      </c>
      <c r="X52" s="34">
        <v>9.73947412390209</v>
      </c>
      <c r="Y52" s="34">
        <v>38.0461573074154</v>
      </c>
      <c r="Z52" s="34">
        <v>0.63645126637869</v>
      </c>
      <c r="AA52" s="34">
        <v>34.3767802015839</v>
      </c>
      <c r="AB52" s="34">
        <v>0.0161267098632109</v>
      </c>
      <c r="AC52" s="34">
        <v>11.3577865010799</v>
      </c>
      <c r="AJ52">
        <f t="shared" si="39"/>
        <v>0.4</v>
      </c>
      <c r="AK52">
        <f t="shared" si="40"/>
        <v>0.4</v>
      </c>
      <c r="AL52">
        <f t="shared" si="41"/>
        <v>0.4</v>
      </c>
      <c r="AM52">
        <f t="shared" si="42"/>
        <v>0.4</v>
      </c>
      <c r="AN52">
        <f t="shared" si="43"/>
        <v>0.4</v>
      </c>
      <c r="AO52">
        <f t="shared" si="44"/>
        <v>0.4</v>
      </c>
      <c r="AP52">
        <f t="shared" si="45"/>
        <v>0.4</v>
      </c>
    </row>
    <row r="53" spans="6:42">
      <c r="F53" s="16"/>
      <c r="G53" t="str">
        <f t="shared" ref="G53:H53" si="66">G52</f>
        <v>ACT_BND</v>
      </c>
      <c r="H53" t="str">
        <f t="shared" si="66"/>
        <v>UP</v>
      </c>
      <c r="J53" s="28">
        <v>2025</v>
      </c>
      <c r="K53" s="28" t="str">
        <f t="shared" si="33"/>
        <v>ELCHFO00</v>
      </c>
      <c r="L53">
        <f t="shared" si="2"/>
        <v>0.187886969042477</v>
      </c>
      <c r="M53">
        <f t="shared" si="3"/>
        <v>2.35928348884089</v>
      </c>
      <c r="N53">
        <f t="shared" si="4"/>
        <v>0</v>
      </c>
      <c r="O53">
        <f t="shared" si="5"/>
        <v>0.196085673146148</v>
      </c>
      <c r="P53">
        <f t="shared" si="6"/>
        <v>0.97916702663787</v>
      </c>
      <c r="Q53">
        <f t="shared" si="7"/>
        <v>6.67706012718983</v>
      </c>
      <c r="R53">
        <f t="shared" si="8"/>
        <v>2.75852980321574</v>
      </c>
      <c r="W53" s="34">
        <v>0.056366090712743</v>
      </c>
      <c r="X53" s="34">
        <v>0.707785046652268</v>
      </c>
      <c r="Y53" s="28">
        <v>0</v>
      </c>
      <c r="Z53" s="34">
        <v>0.0588257019438445</v>
      </c>
      <c r="AA53" s="34">
        <v>0.293750107991361</v>
      </c>
      <c r="AB53" s="34">
        <v>2.00311803815695</v>
      </c>
      <c r="AC53" s="34">
        <v>0.827558940964723</v>
      </c>
      <c r="AJ53">
        <f t="shared" si="39"/>
        <v>0.3</v>
      </c>
      <c r="AK53">
        <f t="shared" si="40"/>
        <v>0.3</v>
      </c>
      <c r="AL53">
        <f t="shared" si="41"/>
        <v>0.3</v>
      </c>
      <c r="AM53">
        <f t="shared" si="42"/>
        <v>0.3</v>
      </c>
      <c r="AN53">
        <f t="shared" si="43"/>
        <v>0.3</v>
      </c>
      <c r="AO53">
        <f t="shared" si="44"/>
        <v>0.3</v>
      </c>
      <c r="AP53">
        <f t="shared" si="45"/>
        <v>0.3</v>
      </c>
    </row>
    <row r="54" spans="6:42">
      <c r="F54" s="16"/>
      <c r="G54" t="str">
        <f t="shared" ref="G54:H54" si="67">G53</f>
        <v>ACT_BND</v>
      </c>
      <c r="H54" t="str">
        <f t="shared" si="67"/>
        <v>UP</v>
      </c>
      <c r="J54" s="28">
        <v>2025</v>
      </c>
      <c r="K54" s="28" t="str">
        <f t="shared" si="33"/>
        <v>ELCHYD00</v>
      </c>
      <c r="L54">
        <f t="shared" si="2"/>
        <v>6.12721077241656</v>
      </c>
      <c r="M54">
        <f t="shared" si="3"/>
        <v>238.893083815769</v>
      </c>
      <c r="N54">
        <f t="shared" si="4"/>
        <v>14.1068623685363</v>
      </c>
      <c r="O54">
        <f t="shared" si="5"/>
        <v>112.97885388138</v>
      </c>
      <c r="P54">
        <f t="shared" si="6"/>
        <v>132.607000846118</v>
      </c>
      <c r="Q54">
        <f t="shared" si="7"/>
        <v>808.480245745289</v>
      </c>
      <c r="R54">
        <f t="shared" si="8"/>
        <v>180.783344249738</v>
      </c>
      <c r="W54" s="34">
        <v>5.94339444924406</v>
      </c>
      <c r="X54" s="34">
        <v>231.726291301296</v>
      </c>
      <c r="Y54" s="34">
        <v>13.6836564974802</v>
      </c>
      <c r="Z54" s="34">
        <v>109.589488264939</v>
      </c>
      <c r="AA54" s="34">
        <v>128.628790820734</v>
      </c>
      <c r="AB54" s="34">
        <v>784.22583837293</v>
      </c>
      <c r="AC54" s="34">
        <v>175.359843922246</v>
      </c>
      <c r="AJ54">
        <f t="shared" si="39"/>
        <v>0.97</v>
      </c>
      <c r="AK54">
        <f t="shared" si="40"/>
        <v>0.97</v>
      </c>
      <c r="AL54">
        <f t="shared" si="41"/>
        <v>0.97</v>
      </c>
      <c r="AM54">
        <f t="shared" si="42"/>
        <v>0.97</v>
      </c>
      <c r="AN54">
        <f t="shared" si="43"/>
        <v>0.97</v>
      </c>
      <c r="AO54">
        <f t="shared" si="44"/>
        <v>0.97</v>
      </c>
      <c r="AP54">
        <f t="shared" si="45"/>
        <v>0.97</v>
      </c>
    </row>
    <row r="55" spans="6:42">
      <c r="F55" s="16"/>
      <c r="G55" t="str">
        <f t="shared" ref="G55:H55" si="68">G54</f>
        <v>ACT_BND</v>
      </c>
      <c r="H55" t="str">
        <f t="shared" si="68"/>
        <v>UP</v>
      </c>
      <c r="J55" s="28">
        <v>2025</v>
      </c>
      <c r="K55" s="28" t="str">
        <f t="shared" si="33"/>
        <v>ENCAN01_SMR</v>
      </c>
      <c r="L55">
        <v>0</v>
      </c>
      <c r="M55">
        <v>0</v>
      </c>
      <c r="N55">
        <v>0</v>
      </c>
      <c r="O55">
        <v>0</v>
      </c>
      <c r="P55" s="33">
        <v>16.5169758113753</v>
      </c>
      <c r="Q55">
        <v>0</v>
      </c>
      <c r="R55" s="33">
        <v>4.12524326763856</v>
      </c>
      <c r="T55" s="29">
        <f>T47-405/40</f>
        <v>354.47476</v>
      </c>
      <c r="U55" s="29">
        <f>U47-22.2357/40</f>
        <v>19.4562375</v>
      </c>
      <c r="W55" s="28">
        <v>0</v>
      </c>
      <c r="X55" s="28">
        <v>0</v>
      </c>
      <c r="Y55" s="28">
        <v>0</v>
      </c>
      <c r="Z55" s="28">
        <v>0</v>
      </c>
      <c r="AA55" s="34">
        <v>264.649307811375</v>
      </c>
      <c r="AB55" s="28">
        <v>0</v>
      </c>
      <c r="AC55" s="34">
        <v>17.7446095176386</v>
      </c>
      <c r="AJ55">
        <f t="shared" si="39"/>
        <v>1</v>
      </c>
      <c r="AK55">
        <f t="shared" si="40"/>
        <v>1</v>
      </c>
      <c r="AL55">
        <f t="shared" si="41"/>
        <v>1</v>
      </c>
      <c r="AM55">
        <f t="shared" si="42"/>
        <v>1</v>
      </c>
      <c r="AN55">
        <f t="shared" si="43"/>
        <v>1</v>
      </c>
      <c r="AO55">
        <f t="shared" si="44"/>
        <v>1</v>
      </c>
      <c r="AP55">
        <f t="shared" si="45"/>
        <v>1</v>
      </c>
    </row>
    <row r="56" spans="6:42">
      <c r="F56" s="16"/>
      <c r="G56" t="str">
        <f t="shared" ref="G56:H56" si="69">G55</f>
        <v>ACT_BND</v>
      </c>
      <c r="H56" t="str">
        <f t="shared" si="69"/>
        <v>UP</v>
      </c>
      <c r="J56" s="28">
        <v>2025</v>
      </c>
      <c r="K56" s="28" t="str">
        <f t="shared" si="33"/>
        <v>ELCSOL00</v>
      </c>
      <c r="L56">
        <f t="shared" si="2"/>
        <v>8.71206420446364</v>
      </c>
      <c r="M56">
        <f t="shared" si="3"/>
        <v>4.37636475073434</v>
      </c>
      <c r="N56">
        <f t="shared" si="4"/>
        <v>0.674457787616991</v>
      </c>
      <c r="O56">
        <f t="shared" si="5"/>
        <v>0.0624555833693305</v>
      </c>
      <c r="P56">
        <f t="shared" si="6"/>
        <v>29.7328837257019</v>
      </c>
      <c r="Q56">
        <f t="shared" si="7"/>
        <v>0.10631580611951</v>
      </c>
      <c r="R56">
        <f t="shared" si="8"/>
        <v>0.191638464301656</v>
      </c>
      <c r="W56" s="34">
        <v>8.71206420446364</v>
      </c>
      <c r="X56" s="34">
        <v>4.37636475073434</v>
      </c>
      <c r="Y56" s="34">
        <v>0.674457787616991</v>
      </c>
      <c r="Z56" s="34">
        <v>0.0624555833693305</v>
      </c>
      <c r="AA56" s="34">
        <v>29.7328837257019</v>
      </c>
      <c r="AB56" s="34">
        <v>0.10631580611951</v>
      </c>
      <c r="AC56" s="34">
        <v>0.191638464301656</v>
      </c>
      <c r="AJ56">
        <f t="shared" si="39"/>
        <v>1</v>
      </c>
      <c r="AK56">
        <f t="shared" si="40"/>
        <v>1</v>
      </c>
      <c r="AL56">
        <f t="shared" si="41"/>
        <v>1</v>
      </c>
      <c r="AM56">
        <f t="shared" si="42"/>
        <v>1</v>
      </c>
      <c r="AN56">
        <f t="shared" si="43"/>
        <v>1</v>
      </c>
      <c r="AO56">
        <f t="shared" si="44"/>
        <v>1</v>
      </c>
      <c r="AP56">
        <f t="shared" si="45"/>
        <v>1</v>
      </c>
    </row>
    <row r="57" spans="6:42">
      <c r="F57" s="16"/>
      <c r="G57" t="str">
        <f t="shared" ref="G57:H57" si="70">G56</f>
        <v>ACT_BND</v>
      </c>
      <c r="H57" t="str">
        <f t="shared" si="70"/>
        <v>UP</v>
      </c>
      <c r="J57" s="28">
        <v>2025</v>
      </c>
      <c r="K57" s="28" t="str">
        <f t="shared" si="33"/>
        <v>ELCWIN00</v>
      </c>
      <c r="L57">
        <f t="shared" si="2"/>
        <v>57.7648408567315</v>
      </c>
      <c r="M57">
        <f t="shared" si="3"/>
        <v>8.89725656238301</v>
      </c>
      <c r="N57">
        <f t="shared" si="4"/>
        <v>26.2813570014399</v>
      </c>
      <c r="O57">
        <f t="shared" si="5"/>
        <v>2.57393128185745</v>
      </c>
      <c r="P57">
        <f t="shared" si="6"/>
        <v>64.3228272858171</v>
      </c>
      <c r="Q57">
        <f t="shared" si="7"/>
        <v>53.9221041396688</v>
      </c>
      <c r="R57">
        <f t="shared" si="8"/>
        <v>18.016158149388</v>
      </c>
      <c r="W57" s="34">
        <v>57.7648408567315</v>
      </c>
      <c r="X57" s="34">
        <v>8.89725656238301</v>
      </c>
      <c r="Y57" s="34">
        <v>26.2813570014399</v>
      </c>
      <c r="Z57" s="34">
        <v>2.57393128185745</v>
      </c>
      <c r="AA57" s="34">
        <v>64.3228272858171</v>
      </c>
      <c r="AB57" s="34">
        <v>53.9221041396688</v>
      </c>
      <c r="AC57" s="34">
        <v>18.016158149388</v>
      </c>
      <c r="AJ57">
        <f t="shared" si="39"/>
        <v>1</v>
      </c>
      <c r="AK57">
        <f t="shared" si="40"/>
        <v>1</v>
      </c>
      <c r="AL57">
        <f t="shared" si="41"/>
        <v>1</v>
      </c>
      <c r="AM57">
        <f t="shared" si="42"/>
        <v>1</v>
      </c>
      <c r="AN57">
        <f t="shared" si="43"/>
        <v>1</v>
      </c>
      <c r="AO57">
        <f t="shared" si="44"/>
        <v>1</v>
      </c>
      <c r="AP57">
        <f t="shared" si="45"/>
        <v>1</v>
      </c>
    </row>
    <row r="58" spans="6:42">
      <c r="F58" s="16"/>
      <c r="G58" t="str">
        <f t="shared" ref="G58:H58" si="71">G57</f>
        <v>ACT_BND</v>
      </c>
      <c r="H58" t="str">
        <f t="shared" si="71"/>
        <v>UP</v>
      </c>
      <c r="J58" s="28">
        <v>2025</v>
      </c>
      <c r="K58" s="28" t="str">
        <f t="shared" si="33"/>
        <v>ELCWOO00</v>
      </c>
      <c r="L58">
        <f t="shared" si="2"/>
        <v>14.4828556309781</v>
      </c>
      <c r="M58">
        <f t="shared" si="3"/>
        <v>31.6720491362749</v>
      </c>
      <c r="N58">
        <f t="shared" si="4"/>
        <v>2.46702749665741</v>
      </c>
      <c r="O58">
        <f t="shared" si="5"/>
        <v>0.794086103877403</v>
      </c>
      <c r="P58">
        <f t="shared" si="6"/>
        <v>11.7448295690631</v>
      </c>
      <c r="Q58">
        <f t="shared" si="7"/>
        <v>13.5472251054201</v>
      </c>
      <c r="R58">
        <f t="shared" si="8"/>
        <v>1.79870070950324</v>
      </c>
      <c r="W58" s="34">
        <v>5.06899947084233</v>
      </c>
      <c r="X58" s="34">
        <v>11.0852171976962</v>
      </c>
      <c r="Y58" s="34">
        <v>0.863459623830094</v>
      </c>
      <c r="Z58" s="34">
        <v>0.277930136357091</v>
      </c>
      <c r="AA58" s="34">
        <v>4.11069034917207</v>
      </c>
      <c r="AB58" s="34">
        <v>4.74152878689705</v>
      </c>
      <c r="AC58" s="34">
        <v>0.629545248326134</v>
      </c>
      <c r="AJ58">
        <f t="shared" si="39"/>
        <v>0.35</v>
      </c>
      <c r="AK58">
        <f t="shared" si="40"/>
        <v>0.35</v>
      </c>
      <c r="AL58">
        <f t="shared" si="41"/>
        <v>0.35</v>
      </c>
      <c r="AM58">
        <f t="shared" si="42"/>
        <v>0.35</v>
      </c>
      <c r="AN58">
        <f t="shared" si="43"/>
        <v>0.35</v>
      </c>
      <c r="AO58">
        <f t="shared" si="44"/>
        <v>0.35</v>
      </c>
      <c r="AP58">
        <f t="shared" si="45"/>
        <v>0.35</v>
      </c>
    </row>
    <row r="59" spans="6:42">
      <c r="F59" s="16"/>
      <c r="G59" t="str">
        <f t="shared" ref="G59:H59" si="72">G58</f>
        <v>ACT_BND</v>
      </c>
      <c r="H59" t="str">
        <f t="shared" si="72"/>
        <v>UP</v>
      </c>
      <c r="J59" s="28">
        <v>2026</v>
      </c>
      <c r="K59" s="28" t="str">
        <f t="shared" si="33"/>
        <v>ELCCOH00</v>
      </c>
      <c r="L59">
        <f t="shared" si="2"/>
        <v>0</v>
      </c>
      <c r="M59">
        <f t="shared" si="3"/>
        <v>0</v>
      </c>
      <c r="N59">
        <f t="shared" si="4"/>
        <v>34.6328862112084</v>
      </c>
      <c r="O59">
        <f t="shared" si="5"/>
        <v>0</v>
      </c>
      <c r="P59">
        <f t="shared" si="6"/>
        <v>0</v>
      </c>
      <c r="Q59">
        <f t="shared" si="7"/>
        <v>0</v>
      </c>
      <c r="R59">
        <f t="shared" si="8"/>
        <v>42.9059471979084</v>
      </c>
      <c r="W59" s="28">
        <v>0</v>
      </c>
      <c r="X59" s="28">
        <v>0</v>
      </c>
      <c r="Y59" s="34">
        <v>13.1604967602592</v>
      </c>
      <c r="Z59" s="28">
        <v>0</v>
      </c>
      <c r="AA59" s="28">
        <v>0</v>
      </c>
      <c r="AB59" s="28">
        <v>0</v>
      </c>
      <c r="AC59" s="34">
        <v>16.3042599352052</v>
      </c>
      <c r="AJ59">
        <f t="shared" si="39"/>
        <v>0.38</v>
      </c>
      <c r="AK59">
        <f t="shared" si="40"/>
        <v>0.38</v>
      </c>
      <c r="AL59">
        <f t="shared" si="41"/>
        <v>0.38</v>
      </c>
      <c r="AM59">
        <f t="shared" si="42"/>
        <v>0.38</v>
      </c>
      <c r="AN59">
        <f t="shared" si="43"/>
        <v>0.38</v>
      </c>
      <c r="AO59">
        <f t="shared" si="44"/>
        <v>0.38</v>
      </c>
      <c r="AP59">
        <f t="shared" si="45"/>
        <v>0.38</v>
      </c>
    </row>
    <row r="60" spans="6:42">
      <c r="F60" s="16"/>
      <c r="G60" t="str">
        <f t="shared" ref="G60:H60" si="73">G59</f>
        <v>ACT_BND</v>
      </c>
      <c r="H60" t="str">
        <f t="shared" si="73"/>
        <v>UP</v>
      </c>
      <c r="J60" s="28">
        <v>2026</v>
      </c>
      <c r="K60" s="28" t="str">
        <f t="shared" si="33"/>
        <v>ELCGAS00</v>
      </c>
      <c r="L60">
        <f t="shared" si="2"/>
        <v>624.734586843053</v>
      </c>
      <c r="M60">
        <f t="shared" si="3"/>
        <v>36.5101333684305</v>
      </c>
      <c r="N60">
        <f t="shared" si="4"/>
        <v>97.46663399928</v>
      </c>
      <c r="O60">
        <f t="shared" si="5"/>
        <v>1.58742866180705</v>
      </c>
      <c r="P60">
        <f t="shared" si="6"/>
        <v>104.261874460043</v>
      </c>
      <c r="Q60">
        <f t="shared" si="7"/>
        <v>0.0460649740100792</v>
      </c>
      <c r="R60">
        <f t="shared" si="8"/>
        <v>26.6652615352772</v>
      </c>
      <c r="W60" s="34">
        <v>249.893834737221</v>
      </c>
      <c r="X60" s="34">
        <v>14.6040533473722</v>
      </c>
      <c r="Y60" s="34">
        <v>38.986653599712</v>
      </c>
      <c r="Z60" s="34">
        <v>0.634971464722822</v>
      </c>
      <c r="AA60" s="34">
        <v>41.7047497840173</v>
      </c>
      <c r="AB60" s="34">
        <v>0.0184259896040317</v>
      </c>
      <c r="AC60" s="34">
        <v>10.6661046141109</v>
      </c>
      <c r="AJ60">
        <f t="shared" si="39"/>
        <v>0.4</v>
      </c>
      <c r="AK60">
        <f t="shared" si="40"/>
        <v>0.4</v>
      </c>
      <c r="AL60">
        <f t="shared" si="41"/>
        <v>0.4</v>
      </c>
      <c r="AM60">
        <f t="shared" si="42"/>
        <v>0.4</v>
      </c>
      <c r="AN60">
        <f t="shared" si="43"/>
        <v>0.4</v>
      </c>
      <c r="AO60">
        <f t="shared" si="44"/>
        <v>0.4</v>
      </c>
      <c r="AP60">
        <f t="shared" si="45"/>
        <v>0.4</v>
      </c>
    </row>
    <row r="61" spans="6:42">
      <c r="F61" s="16"/>
      <c r="G61" t="str">
        <f t="shared" ref="G61:H61" si="74">G60</f>
        <v>ACT_BND</v>
      </c>
      <c r="H61" t="str">
        <f t="shared" si="74"/>
        <v>UP</v>
      </c>
      <c r="J61" s="28">
        <v>2026</v>
      </c>
      <c r="K61" s="28" t="str">
        <f t="shared" si="33"/>
        <v>ELCHFO00</v>
      </c>
      <c r="L61">
        <f t="shared" si="2"/>
        <v>0.187886969042477</v>
      </c>
      <c r="M61">
        <f t="shared" si="3"/>
        <v>1.59384128641709</v>
      </c>
      <c r="N61">
        <f t="shared" si="4"/>
        <v>0</v>
      </c>
      <c r="O61">
        <f t="shared" si="5"/>
        <v>0.196085673146148</v>
      </c>
      <c r="P61">
        <f t="shared" si="6"/>
        <v>0.97916702663787</v>
      </c>
      <c r="Q61">
        <f t="shared" si="7"/>
        <v>3.85952723782097</v>
      </c>
      <c r="R61">
        <f t="shared" si="8"/>
        <v>2.78013085361171</v>
      </c>
      <c r="W61" s="34">
        <v>0.056366090712743</v>
      </c>
      <c r="X61" s="34">
        <v>0.478152385925126</v>
      </c>
      <c r="Y61" s="28">
        <v>0</v>
      </c>
      <c r="Z61" s="34">
        <v>0.0588257019438445</v>
      </c>
      <c r="AA61" s="34">
        <v>0.293750107991361</v>
      </c>
      <c r="AB61" s="34">
        <v>1.15785817134629</v>
      </c>
      <c r="AC61" s="34">
        <v>0.834039256083513</v>
      </c>
      <c r="AJ61">
        <f t="shared" si="39"/>
        <v>0.3</v>
      </c>
      <c r="AK61">
        <f t="shared" si="40"/>
        <v>0.3</v>
      </c>
      <c r="AL61">
        <f t="shared" si="41"/>
        <v>0.3</v>
      </c>
      <c r="AM61">
        <f t="shared" si="42"/>
        <v>0.3</v>
      </c>
      <c r="AN61">
        <f t="shared" si="43"/>
        <v>0.3</v>
      </c>
      <c r="AO61">
        <f t="shared" si="44"/>
        <v>0.3</v>
      </c>
      <c r="AP61">
        <f t="shared" si="45"/>
        <v>0.3</v>
      </c>
    </row>
    <row r="62" spans="6:42">
      <c r="F62" s="16"/>
      <c r="G62" t="str">
        <f t="shared" ref="G62:H62" si="75">G61</f>
        <v>ACT_BND</v>
      </c>
      <c r="H62" t="str">
        <f t="shared" si="75"/>
        <v>UP</v>
      </c>
      <c r="J62" s="28">
        <v>2026</v>
      </c>
      <c r="K62" s="28" t="str">
        <f t="shared" si="33"/>
        <v>ELCHYD00</v>
      </c>
      <c r="L62">
        <f t="shared" si="2"/>
        <v>6.12718069441042</v>
      </c>
      <c r="M62">
        <f t="shared" si="3"/>
        <v>237.860596940615</v>
      </c>
      <c r="N62">
        <f t="shared" si="4"/>
        <v>13.9234463086253</v>
      </c>
      <c r="O62">
        <f t="shared" si="5"/>
        <v>116.046372603594</v>
      </c>
      <c r="P62">
        <f t="shared" si="6"/>
        <v>135.637160012766</v>
      </c>
      <c r="Q62">
        <f t="shared" si="7"/>
        <v>842.325160873728</v>
      </c>
      <c r="R62">
        <f t="shared" si="8"/>
        <v>180.481428376122</v>
      </c>
      <c r="W62" s="34">
        <v>5.94336527357811</v>
      </c>
      <c r="X62" s="34">
        <v>230.724779032397</v>
      </c>
      <c r="Y62" s="34">
        <v>13.5057429193665</v>
      </c>
      <c r="Z62" s="34">
        <v>112.564981425486</v>
      </c>
      <c r="AA62" s="34">
        <v>131.568045212383</v>
      </c>
      <c r="AB62" s="34">
        <v>817.055406047516</v>
      </c>
      <c r="AC62" s="34">
        <v>175.066985524838</v>
      </c>
      <c r="AJ62">
        <f t="shared" si="39"/>
        <v>0.97</v>
      </c>
      <c r="AK62">
        <f t="shared" si="40"/>
        <v>0.97</v>
      </c>
      <c r="AL62">
        <f t="shared" si="41"/>
        <v>0.97</v>
      </c>
      <c r="AM62">
        <f t="shared" si="42"/>
        <v>0.97</v>
      </c>
      <c r="AN62">
        <f t="shared" si="43"/>
        <v>0.97</v>
      </c>
      <c r="AO62">
        <f t="shared" si="44"/>
        <v>0.97</v>
      </c>
      <c r="AP62">
        <f t="shared" si="45"/>
        <v>0.97</v>
      </c>
    </row>
    <row r="63" spans="6:42">
      <c r="F63" s="16"/>
      <c r="G63" t="str">
        <f t="shared" ref="G63:H63" si="76">G62</f>
        <v>ACT_BND</v>
      </c>
      <c r="H63" t="str">
        <f t="shared" si="76"/>
        <v>UP</v>
      </c>
      <c r="J63" s="28">
        <v>2026</v>
      </c>
      <c r="K63" s="28" t="str">
        <f t="shared" si="33"/>
        <v>ENCAN01_SMR</v>
      </c>
      <c r="L63">
        <v>0</v>
      </c>
      <c r="M63">
        <v>0</v>
      </c>
      <c r="N63">
        <v>0</v>
      </c>
      <c r="O63">
        <v>0</v>
      </c>
      <c r="P63" s="33">
        <v>14.6916150482361</v>
      </c>
      <c r="Q63">
        <v>0</v>
      </c>
      <c r="R63" s="33">
        <v>4.53836508387331</v>
      </c>
      <c r="T63" s="29">
        <f>T55-405/40</f>
        <v>344.34976</v>
      </c>
      <c r="U63" s="29">
        <f>U55-22.2357/40</f>
        <v>18.900345</v>
      </c>
      <c r="W63" s="28">
        <v>0</v>
      </c>
      <c r="X63" s="28">
        <v>0</v>
      </c>
      <c r="Y63" s="28">
        <v>0</v>
      </c>
      <c r="Z63" s="28">
        <v>0</v>
      </c>
      <c r="AA63" s="34">
        <v>255.736447048236</v>
      </c>
      <c r="AB63" s="28">
        <v>0</v>
      </c>
      <c r="AC63" s="34">
        <v>17.7686065838733</v>
      </c>
      <c r="AJ63">
        <f t="shared" si="39"/>
        <v>1</v>
      </c>
      <c r="AK63">
        <f t="shared" si="40"/>
        <v>1</v>
      </c>
      <c r="AL63">
        <f t="shared" si="41"/>
        <v>1</v>
      </c>
      <c r="AM63">
        <f t="shared" si="42"/>
        <v>1</v>
      </c>
      <c r="AN63">
        <f t="shared" si="43"/>
        <v>1</v>
      </c>
      <c r="AO63">
        <f t="shared" si="44"/>
        <v>1</v>
      </c>
      <c r="AP63">
        <f t="shared" si="45"/>
        <v>1</v>
      </c>
    </row>
    <row r="64" spans="6:42">
      <c r="F64" s="16"/>
      <c r="G64" t="str">
        <f t="shared" ref="G64:H64" si="77">G63</f>
        <v>ACT_BND</v>
      </c>
      <c r="H64" t="str">
        <f t="shared" si="77"/>
        <v>UP</v>
      </c>
      <c r="J64" s="28">
        <v>2026</v>
      </c>
      <c r="K64" s="28" t="str">
        <f t="shared" si="33"/>
        <v>ELCSOL00</v>
      </c>
      <c r="L64">
        <f t="shared" si="2"/>
        <v>10.0109072534197</v>
      </c>
      <c r="M64">
        <f t="shared" si="3"/>
        <v>4.89987018793376</v>
      </c>
      <c r="N64">
        <f t="shared" si="4"/>
        <v>0.763947285097192</v>
      </c>
      <c r="O64">
        <f t="shared" si="5"/>
        <v>0.100037832181425</v>
      </c>
      <c r="P64">
        <f t="shared" si="6"/>
        <v>30.3586253563715</v>
      </c>
      <c r="Q64">
        <f t="shared" si="7"/>
        <v>0.190223798164147</v>
      </c>
      <c r="R64">
        <f t="shared" si="8"/>
        <v>0.2930944824982</v>
      </c>
      <c r="W64" s="34">
        <v>10.0109072534197</v>
      </c>
      <c r="X64" s="34">
        <v>4.89987018793376</v>
      </c>
      <c r="Y64" s="34">
        <v>0.763947285097192</v>
      </c>
      <c r="Z64" s="34">
        <v>0.100037832181425</v>
      </c>
      <c r="AA64" s="34">
        <v>30.3586253563715</v>
      </c>
      <c r="AB64" s="34">
        <v>0.190223798164147</v>
      </c>
      <c r="AC64" s="34">
        <v>0.2930944824982</v>
      </c>
      <c r="AJ64">
        <f t="shared" ref="AJ64:AJ95" si="78">AJ56</f>
        <v>1</v>
      </c>
      <c r="AK64">
        <f t="shared" ref="AK64:AK95" si="79">AK56</f>
        <v>1</v>
      </c>
      <c r="AL64">
        <f t="shared" ref="AL64:AL95" si="80">AL56</f>
        <v>1</v>
      </c>
      <c r="AM64">
        <f t="shared" ref="AM64:AM95" si="81">AM56</f>
        <v>1</v>
      </c>
      <c r="AN64">
        <f t="shared" ref="AN64:AN95" si="82">AN56</f>
        <v>1</v>
      </c>
      <c r="AO64">
        <f t="shared" ref="AO64:AO95" si="83">AO56</f>
        <v>1</v>
      </c>
      <c r="AP64">
        <f t="shared" ref="AP64:AP95" si="84">AP56</f>
        <v>1</v>
      </c>
    </row>
    <row r="65" spans="6:42">
      <c r="F65" s="16"/>
      <c r="G65" t="str">
        <f t="shared" ref="G65:H65" si="85">G64</f>
        <v>ACT_BND</v>
      </c>
      <c r="H65" t="str">
        <f t="shared" si="85"/>
        <v>UP</v>
      </c>
      <c r="J65" s="28">
        <v>2026</v>
      </c>
      <c r="K65" s="28" t="str">
        <f t="shared" si="33"/>
        <v>ELCWIN00</v>
      </c>
      <c r="L65">
        <f t="shared" si="2"/>
        <v>61.709901511879</v>
      </c>
      <c r="M65">
        <f t="shared" si="3"/>
        <v>9.50472922257019</v>
      </c>
      <c r="N65">
        <f t="shared" si="4"/>
        <v>28.2854765766739</v>
      </c>
      <c r="O65">
        <f t="shared" si="5"/>
        <v>2.83049339452844</v>
      </c>
      <c r="P65">
        <f t="shared" si="6"/>
        <v>69.6976522318215</v>
      </c>
      <c r="Q65">
        <f t="shared" si="7"/>
        <v>53.9221041396688</v>
      </c>
      <c r="R65">
        <f t="shared" si="8"/>
        <v>25.3544930701944</v>
      </c>
      <c r="W65" s="34">
        <v>61.709901511879</v>
      </c>
      <c r="X65" s="34">
        <v>9.50472922257019</v>
      </c>
      <c r="Y65" s="34">
        <v>28.2854765766739</v>
      </c>
      <c r="Z65" s="34">
        <v>2.83049339452844</v>
      </c>
      <c r="AA65" s="34">
        <v>69.6976522318215</v>
      </c>
      <c r="AB65" s="34">
        <v>53.9221041396688</v>
      </c>
      <c r="AC65" s="34">
        <v>25.3544930701944</v>
      </c>
      <c r="AJ65">
        <f t="shared" si="78"/>
        <v>1</v>
      </c>
      <c r="AK65">
        <f t="shared" si="79"/>
        <v>1</v>
      </c>
      <c r="AL65">
        <f t="shared" si="80"/>
        <v>1</v>
      </c>
      <c r="AM65">
        <f t="shared" si="81"/>
        <v>1</v>
      </c>
      <c r="AN65">
        <f t="shared" si="82"/>
        <v>1</v>
      </c>
      <c r="AO65">
        <f t="shared" si="83"/>
        <v>1</v>
      </c>
      <c r="AP65">
        <f t="shared" si="84"/>
        <v>1</v>
      </c>
    </row>
    <row r="66" spans="6:42">
      <c r="F66" s="16"/>
      <c r="G66" t="str">
        <f t="shared" ref="G66:H66" si="86">G65</f>
        <v>ACT_BND</v>
      </c>
      <c r="H66" t="str">
        <f t="shared" si="86"/>
        <v>UP</v>
      </c>
      <c r="J66" s="28">
        <v>2026</v>
      </c>
      <c r="K66" s="28" t="str">
        <f t="shared" si="33"/>
        <v>ELCWOO00</v>
      </c>
      <c r="L66">
        <f t="shared" si="2"/>
        <v>14.5761560320889</v>
      </c>
      <c r="M66">
        <f t="shared" si="3"/>
        <v>28.351896730433</v>
      </c>
      <c r="N66">
        <f t="shared" si="4"/>
        <v>2.47692894271315</v>
      </c>
      <c r="O66">
        <f t="shared" si="5"/>
        <v>0.741616744728994</v>
      </c>
      <c r="P66">
        <f t="shared" si="6"/>
        <v>14.2236429291371</v>
      </c>
      <c r="Q66">
        <f t="shared" si="7"/>
        <v>14.3333506530906</v>
      </c>
      <c r="R66">
        <f t="shared" si="8"/>
        <v>1.91709808966369</v>
      </c>
      <c r="W66" s="34">
        <v>5.1016546112311</v>
      </c>
      <c r="X66" s="34">
        <v>9.92316385565154</v>
      </c>
      <c r="Y66" s="34">
        <v>0.866925129949604</v>
      </c>
      <c r="Z66" s="34">
        <v>0.259565860655148</v>
      </c>
      <c r="AA66" s="34">
        <v>4.97827502519798</v>
      </c>
      <c r="AB66" s="34">
        <v>5.01667272858171</v>
      </c>
      <c r="AC66" s="34">
        <v>0.67098433138229</v>
      </c>
      <c r="AJ66">
        <f t="shared" si="78"/>
        <v>0.35</v>
      </c>
      <c r="AK66">
        <f t="shared" si="79"/>
        <v>0.35</v>
      </c>
      <c r="AL66">
        <f t="shared" si="80"/>
        <v>0.35</v>
      </c>
      <c r="AM66">
        <f t="shared" si="81"/>
        <v>0.35</v>
      </c>
      <c r="AN66">
        <f t="shared" si="82"/>
        <v>0.35</v>
      </c>
      <c r="AO66">
        <f t="shared" si="83"/>
        <v>0.35</v>
      </c>
      <c r="AP66">
        <f t="shared" si="84"/>
        <v>0.35</v>
      </c>
    </row>
    <row r="67" spans="6:42">
      <c r="F67" s="16"/>
      <c r="G67" t="str">
        <f t="shared" ref="G67:H67" si="87">G66</f>
        <v>ACT_BND</v>
      </c>
      <c r="H67" t="str">
        <f t="shared" si="87"/>
        <v>UP</v>
      </c>
      <c r="J67" s="28">
        <v>2027</v>
      </c>
      <c r="K67" s="28" t="str">
        <f t="shared" si="33"/>
        <v>ELCCOH00</v>
      </c>
      <c r="L67">
        <f t="shared" si="2"/>
        <v>0</v>
      </c>
      <c r="M67">
        <f t="shared" si="3"/>
        <v>0</v>
      </c>
      <c r="N67">
        <f t="shared" si="4"/>
        <v>27.3884847106968</v>
      </c>
      <c r="O67">
        <f t="shared" si="5"/>
        <v>0</v>
      </c>
      <c r="P67">
        <f t="shared" si="6"/>
        <v>0</v>
      </c>
      <c r="Q67">
        <f t="shared" si="7"/>
        <v>0</v>
      </c>
      <c r="R67">
        <f t="shared" si="8"/>
        <v>42.9110604372703</v>
      </c>
      <c r="W67" s="28">
        <v>0</v>
      </c>
      <c r="X67" s="28">
        <v>0</v>
      </c>
      <c r="Y67" s="34">
        <v>10.4076241900648</v>
      </c>
      <c r="Z67" s="28">
        <v>0</v>
      </c>
      <c r="AA67" s="28">
        <v>0</v>
      </c>
      <c r="AB67" s="28">
        <v>0</v>
      </c>
      <c r="AC67" s="34">
        <v>16.3062029661627</v>
      </c>
      <c r="AJ67">
        <f t="shared" si="78"/>
        <v>0.38</v>
      </c>
      <c r="AK67">
        <f t="shared" si="79"/>
        <v>0.38</v>
      </c>
      <c r="AL67">
        <f t="shared" si="80"/>
        <v>0.38</v>
      </c>
      <c r="AM67">
        <f t="shared" si="81"/>
        <v>0.38</v>
      </c>
      <c r="AN67">
        <f t="shared" si="82"/>
        <v>0.38</v>
      </c>
      <c r="AO67">
        <f t="shared" si="83"/>
        <v>0.38</v>
      </c>
      <c r="AP67">
        <f t="shared" si="84"/>
        <v>0.38</v>
      </c>
    </row>
    <row r="68" spans="6:42">
      <c r="F68" s="16"/>
      <c r="G68" t="str">
        <f t="shared" ref="G68:H68" si="88">G67</f>
        <v>ACT_BND</v>
      </c>
      <c r="H68" t="str">
        <f t="shared" si="88"/>
        <v>UP</v>
      </c>
      <c r="J68" s="28">
        <v>2027</v>
      </c>
      <c r="K68" s="28" t="str">
        <f t="shared" si="33"/>
        <v>ELCGAS00</v>
      </c>
      <c r="L68">
        <f t="shared" si="2"/>
        <v>644.44844825414</v>
      </c>
      <c r="M68">
        <f t="shared" si="3"/>
        <v>47.5650658324335</v>
      </c>
      <c r="N68">
        <f t="shared" si="4"/>
        <v>107.037627339813</v>
      </c>
      <c r="O68">
        <f t="shared" si="5"/>
        <v>1.60005560205183</v>
      </c>
      <c r="P68">
        <f t="shared" si="6"/>
        <v>125.93714686825</v>
      </c>
      <c r="Q68">
        <f t="shared" si="7"/>
        <v>0.054458505588553</v>
      </c>
      <c r="R68">
        <f t="shared" si="8"/>
        <v>27.2851285727142</v>
      </c>
      <c r="W68" s="34">
        <v>257.779379301656</v>
      </c>
      <c r="X68" s="34">
        <v>19.0260263329734</v>
      </c>
      <c r="Y68" s="34">
        <v>42.8150509359251</v>
      </c>
      <c r="Z68" s="34">
        <v>0.640022240820734</v>
      </c>
      <c r="AA68" s="34">
        <v>50.3748587473002</v>
      </c>
      <c r="AB68" s="34">
        <v>0.0217834022354212</v>
      </c>
      <c r="AC68" s="34">
        <v>10.9140514290857</v>
      </c>
      <c r="AJ68">
        <f t="shared" si="78"/>
        <v>0.4</v>
      </c>
      <c r="AK68">
        <f t="shared" si="79"/>
        <v>0.4</v>
      </c>
      <c r="AL68">
        <f t="shared" si="80"/>
        <v>0.4</v>
      </c>
      <c r="AM68">
        <f t="shared" si="81"/>
        <v>0.4</v>
      </c>
      <c r="AN68">
        <f t="shared" si="82"/>
        <v>0.4</v>
      </c>
      <c r="AO68">
        <f t="shared" si="83"/>
        <v>0.4</v>
      </c>
      <c r="AP68">
        <f t="shared" si="84"/>
        <v>0.4</v>
      </c>
    </row>
    <row r="69" spans="6:42">
      <c r="F69" s="16"/>
      <c r="G69" t="str">
        <f t="shared" ref="G69:H69" si="89">G68</f>
        <v>ACT_BND</v>
      </c>
      <c r="H69" t="str">
        <f t="shared" si="89"/>
        <v>UP</v>
      </c>
      <c r="J69" s="28">
        <v>2027</v>
      </c>
      <c r="K69" s="28" t="str">
        <f t="shared" si="33"/>
        <v>ELCHFO00</v>
      </c>
      <c r="L69">
        <f t="shared" si="2"/>
        <v>0.187886969042477</v>
      </c>
      <c r="M69">
        <f t="shared" si="3"/>
        <v>1.40297617614591</v>
      </c>
      <c r="N69">
        <f t="shared" si="4"/>
        <v>0</v>
      </c>
      <c r="O69">
        <f t="shared" si="5"/>
        <v>0.196936273098152</v>
      </c>
      <c r="P69">
        <f t="shared" si="6"/>
        <v>0.97916702663787</v>
      </c>
      <c r="Q69">
        <f t="shared" si="7"/>
        <v>3.8631109887209</v>
      </c>
      <c r="R69">
        <f t="shared" si="8"/>
        <v>2.82813300407967</v>
      </c>
      <c r="W69" s="34">
        <v>0.056366090712743</v>
      </c>
      <c r="X69" s="34">
        <v>0.420892852843772</v>
      </c>
      <c r="Y69" s="28">
        <v>0</v>
      </c>
      <c r="Z69" s="34">
        <v>0.0590808819294456</v>
      </c>
      <c r="AA69" s="34">
        <v>0.293750107991361</v>
      </c>
      <c r="AB69" s="34">
        <v>1.15893329661627</v>
      </c>
      <c r="AC69" s="34">
        <v>0.848439901223902</v>
      </c>
      <c r="AJ69">
        <f t="shared" si="78"/>
        <v>0.3</v>
      </c>
      <c r="AK69">
        <f t="shared" si="79"/>
        <v>0.3</v>
      </c>
      <c r="AL69">
        <f t="shared" si="80"/>
        <v>0.3</v>
      </c>
      <c r="AM69">
        <f t="shared" si="81"/>
        <v>0.3</v>
      </c>
      <c r="AN69">
        <f t="shared" si="82"/>
        <v>0.3</v>
      </c>
      <c r="AO69">
        <f t="shared" si="83"/>
        <v>0.3</v>
      </c>
      <c r="AP69">
        <f t="shared" si="84"/>
        <v>0.3</v>
      </c>
    </row>
    <row r="70" spans="6:42">
      <c r="F70" s="16"/>
      <c r="G70" t="str">
        <f t="shared" ref="G70:H70" si="90">G69</f>
        <v>ACT_BND</v>
      </c>
      <c r="H70" t="str">
        <f t="shared" si="90"/>
        <v>UP</v>
      </c>
      <c r="J70" s="28">
        <v>2027</v>
      </c>
      <c r="K70" s="28" t="str">
        <f t="shared" si="33"/>
        <v>ELCHYD00</v>
      </c>
      <c r="L70">
        <f t="shared" si="2"/>
        <v>6.12721077241656</v>
      </c>
      <c r="M70">
        <f t="shared" si="3"/>
        <v>237.717252749141</v>
      </c>
      <c r="N70">
        <f t="shared" si="4"/>
        <v>14.0767339924146</v>
      </c>
      <c r="O70">
        <f t="shared" si="5"/>
        <v>123.579461713166</v>
      </c>
      <c r="P70">
        <f t="shared" si="6"/>
        <v>136.87184004661</v>
      </c>
      <c r="Q70">
        <f t="shared" si="7"/>
        <v>866.726668299526</v>
      </c>
      <c r="R70">
        <f t="shared" si="8"/>
        <v>180.273521215293</v>
      </c>
      <c r="W70" s="34">
        <v>5.94339444924406</v>
      </c>
      <c r="X70" s="34">
        <v>230.585735166667</v>
      </c>
      <c r="Y70" s="34">
        <v>13.6544319726422</v>
      </c>
      <c r="Z70" s="34">
        <v>119.872077861771</v>
      </c>
      <c r="AA70" s="34">
        <v>132.765684845212</v>
      </c>
      <c r="AB70" s="34">
        <v>840.72486825054</v>
      </c>
      <c r="AC70" s="34">
        <v>174.865315578834</v>
      </c>
      <c r="AJ70">
        <f t="shared" si="78"/>
        <v>0.97</v>
      </c>
      <c r="AK70">
        <f t="shared" si="79"/>
        <v>0.97</v>
      </c>
      <c r="AL70">
        <f t="shared" si="80"/>
        <v>0.97</v>
      </c>
      <c r="AM70">
        <f t="shared" si="81"/>
        <v>0.97</v>
      </c>
      <c r="AN70">
        <f t="shared" si="82"/>
        <v>0.97</v>
      </c>
      <c r="AO70">
        <f t="shared" si="83"/>
        <v>0.97</v>
      </c>
      <c r="AP70">
        <f t="shared" si="84"/>
        <v>0.97</v>
      </c>
    </row>
    <row r="71" spans="6:42">
      <c r="F71" s="16"/>
      <c r="G71" t="str">
        <f t="shared" ref="G71:H71" si="91">G70</f>
        <v>ACT_BND</v>
      </c>
      <c r="H71" t="str">
        <f t="shared" si="91"/>
        <v>UP</v>
      </c>
      <c r="J71" s="28">
        <v>2027</v>
      </c>
      <c r="K71" s="28" t="str">
        <f t="shared" si="33"/>
        <v>ENCAN01_SMR</v>
      </c>
      <c r="L71">
        <v>0</v>
      </c>
      <c r="M71">
        <v>0</v>
      </c>
      <c r="N71">
        <v>0</v>
      </c>
      <c r="O71">
        <v>0</v>
      </c>
      <c r="P71" s="33">
        <v>21.2483497854572</v>
      </c>
      <c r="Q71">
        <v>0</v>
      </c>
      <c r="R71" s="33">
        <v>5.09423850557957</v>
      </c>
      <c r="T71" s="29">
        <f>T63-405/40</f>
        <v>334.22476</v>
      </c>
      <c r="U71" s="29">
        <f>U63-22.2357/40</f>
        <v>18.3444525</v>
      </c>
      <c r="W71" s="28">
        <v>0</v>
      </c>
      <c r="X71" s="28">
        <v>0</v>
      </c>
      <c r="Y71" s="28">
        <v>0</v>
      </c>
      <c r="Z71" s="28">
        <v>0</v>
      </c>
      <c r="AA71" s="34">
        <v>255.205681785457</v>
      </c>
      <c r="AB71" s="28">
        <v>0</v>
      </c>
      <c r="AC71" s="34">
        <v>17.9353552555796</v>
      </c>
      <c r="AJ71">
        <f t="shared" si="78"/>
        <v>1</v>
      </c>
      <c r="AK71">
        <f t="shared" si="79"/>
        <v>1</v>
      </c>
      <c r="AL71">
        <f t="shared" si="80"/>
        <v>1</v>
      </c>
      <c r="AM71">
        <f t="shared" si="81"/>
        <v>1</v>
      </c>
      <c r="AN71">
        <f t="shared" si="82"/>
        <v>1</v>
      </c>
      <c r="AO71">
        <f t="shared" si="83"/>
        <v>1</v>
      </c>
      <c r="AP71">
        <f t="shared" si="84"/>
        <v>1</v>
      </c>
    </row>
    <row r="72" spans="6:42">
      <c r="F72" s="16"/>
      <c r="G72" t="str">
        <f t="shared" ref="G72:H72" si="92">G71</f>
        <v>ACT_BND</v>
      </c>
      <c r="H72" t="str">
        <f t="shared" si="92"/>
        <v>UP</v>
      </c>
      <c r="J72" s="28">
        <v>2027</v>
      </c>
      <c r="K72" s="28" t="str">
        <f t="shared" si="33"/>
        <v>ELCSOL00</v>
      </c>
      <c r="L72">
        <f t="shared" si="2"/>
        <v>11.3097503059755</v>
      </c>
      <c r="M72">
        <f t="shared" si="3"/>
        <v>5.42337562513679</v>
      </c>
      <c r="N72">
        <f t="shared" si="4"/>
        <v>0.853436783657307</v>
      </c>
      <c r="O72">
        <f t="shared" si="5"/>
        <v>0.13762008099352</v>
      </c>
      <c r="P72">
        <f t="shared" si="6"/>
        <v>31.1145057199424</v>
      </c>
      <c r="Q72">
        <f t="shared" si="7"/>
        <v>0.27413179024478</v>
      </c>
      <c r="R72">
        <f t="shared" si="8"/>
        <v>0.39231338362851</v>
      </c>
      <c r="W72" s="34">
        <v>11.3097503059755</v>
      </c>
      <c r="X72" s="34">
        <v>5.42337562513679</v>
      </c>
      <c r="Y72" s="34">
        <v>0.853436783657307</v>
      </c>
      <c r="Z72" s="34">
        <v>0.13762008099352</v>
      </c>
      <c r="AA72" s="34">
        <v>31.1145057199424</v>
      </c>
      <c r="AB72" s="34">
        <v>0.27413179024478</v>
      </c>
      <c r="AC72" s="34">
        <v>0.39231338362851</v>
      </c>
      <c r="AJ72">
        <f t="shared" si="78"/>
        <v>1</v>
      </c>
      <c r="AK72">
        <f t="shared" si="79"/>
        <v>1</v>
      </c>
      <c r="AL72">
        <f t="shared" si="80"/>
        <v>1</v>
      </c>
      <c r="AM72">
        <f t="shared" si="81"/>
        <v>1</v>
      </c>
      <c r="AN72">
        <f t="shared" si="82"/>
        <v>1</v>
      </c>
      <c r="AO72">
        <f t="shared" si="83"/>
        <v>1</v>
      </c>
      <c r="AP72">
        <f t="shared" si="84"/>
        <v>1</v>
      </c>
    </row>
    <row r="73" spans="6:42">
      <c r="F73" s="16"/>
      <c r="G73" t="str">
        <f t="shared" ref="G73:H73" si="93">G72</f>
        <v>ACT_BND</v>
      </c>
      <c r="H73" t="str">
        <f t="shared" si="93"/>
        <v>UP</v>
      </c>
      <c r="J73" s="28">
        <v>2027</v>
      </c>
      <c r="K73" s="28" t="str">
        <f t="shared" si="33"/>
        <v>ELCWIN00</v>
      </c>
      <c r="L73">
        <f t="shared" si="2"/>
        <v>65.6549621670266</v>
      </c>
      <c r="M73">
        <f t="shared" si="3"/>
        <v>10.1122018863571</v>
      </c>
      <c r="N73">
        <f t="shared" si="4"/>
        <v>30.4616100467963</v>
      </c>
      <c r="O73">
        <f t="shared" si="5"/>
        <v>3.10179468430526</v>
      </c>
      <c r="P73">
        <f t="shared" si="6"/>
        <v>75.1114277537797</v>
      </c>
      <c r="Q73">
        <f t="shared" si="7"/>
        <v>53.9221041396688</v>
      </c>
      <c r="R73">
        <f t="shared" si="8"/>
        <v>32.6397070154788</v>
      </c>
      <c r="W73" s="34">
        <v>65.6549621670266</v>
      </c>
      <c r="X73" s="34">
        <v>10.1122018863571</v>
      </c>
      <c r="Y73" s="34">
        <v>30.4616100467963</v>
      </c>
      <c r="Z73" s="34">
        <v>3.10179468430526</v>
      </c>
      <c r="AA73" s="34">
        <v>75.1114277537797</v>
      </c>
      <c r="AB73" s="34">
        <v>53.9221041396688</v>
      </c>
      <c r="AC73" s="34">
        <v>32.6397070154788</v>
      </c>
      <c r="AJ73">
        <f t="shared" si="78"/>
        <v>1</v>
      </c>
      <c r="AK73">
        <f t="shared" si="79"/>
        <v>1</v>
      </c>
      <c r="AL73">
        <f t="shared" si="80"/>
        <v>1</v>
      </c>
      <c r="AM73">
        <f t="shared" si="81"/>
        <v>1</v>
      </c>
      <c r="AN73">
        <f t="shared" si="82"/>
        <v>1</v>
      </c>
      <c r="AO73">
        <f t="shared" si="83"/>
        <v>1</v>
      </c>
      <c r="AP73">
        <f t="shared" si="84"/>
        <v>1</v>
      </c>
    </row>
    <row r="74" spans="6:42">
      <c r="F74" s="16"/>
      <c r="G74" t="str">
        <f t="shared" ref="G74:H74" si="94">G73</f>
        <v>ACT_BND</v>
      </c>
      <c r="H74" t="str">
        <f t="shared" si="94"/>
        <v>UP</v>
      </c>
      <c r="J74" s="28">
        <v>2027</v>
      </c>
      <c r="K74" s="28" t="str">
        <f t="shared" si="33"/>
        <v>ELCWOO00</v>
      </c>
      <c r="L74">
        <f t="shared" si="2"/>
        <v>14.7079740203641</v>
      </c>
      <c r="M74">
        <f t="shared" si="3"/>
        <v>26.8998210038054</v>
      </c>
      <c r="N74">
        <f t="shared" si="4"/>
        <v>2.51994265350201</v>
      </c>
      <c r="O74">
        <f t="shared" si="5"/>
        <v>0.828674277486371</v>
      </c>
      <c r="P74">
        <f t="shared" si="6"/>
        <v>17.0361764167438</v>
      </c>
      <c r="Q74">
        <f t="shared" si="7"/>
        <v>15.1003077445233</v>
      </c>
      <c r="R74">
        <f t="shared" si="8"/>
        <v>2.56328505399568</v>
      </c>
      <c r="W74" s="34">
        <v>5.14779090712743</v>
      </c>
      <c r="X74" s="34">
        <v>9.41493735133189</v>
      </c>
      <c r="Y74" s="34">
        <v>0.881979928725702</v>
      </c>
      <c r="Z74" s="34">
        <v>0.29003599712023</v>
      </c>
      <c r="AA74" s="34">
        <v>5.96266174586033</v>
      </c>
      <c r="AB74" s="34">
        <v>5.28510771058315</v>
      </c>
      <c r="AC74" s="34">
        <v>0.897149768898488</v>
      </c>
      <c r="AJ74">
        <f t="shared" si="78"/>
        <v>0.35</v>
      </c>
      <c r="AK74">
        <f t="shared" si="79"/>
        <v>0.35</v>
      </c>
      <c r="AL74">
        <f t="shared" si="80"/>
        <v>0.35</v>
      </c>
      <c r="AM74">
        <f t="shared" si="81"/>
        <v>0.35</v>
      </c>
      <c r="AN74">
        <f t="shared" si="82"/>
        <v>0.35</v>
      </c>
      <c r="AO74">
        <f t="shared" si="83"/>
        <v>0.35</v>
      </c>
      <c r="AP74">
        <f t="shared" si="84"/>
        <v>0.35</v>
      </c>
    </row>
    <row r="75" spans="6:42">
      <c r="F75" s="16"/>
      <c r="G75" t="str">
        <f t="shared" ref="G75:H75" si="95">G74</f>
        <v>ACT_BND</v>
      </c>
      <c r="H75" t="str">
        <f t="shared" si="95"/>
        <v>UP</v>
      </c>
      <c r="J75" s="28">
        <v>2028</v>
      </c>
      <c r="K75" s="28" t="str">
        <f t="shared" si="33"/>
        <v>ELCCOH00</v>
      </c>
      <c r="L75">
        <f t="shared" si="2"/>
        <v>0</v>
      </c>
      <c r="M75">
        <f t="shared" si="3"/>
        <v>0</v>
      </c>
      <c r="N75">
        <f t="shared" si="4"/>
        <v>27.2154654996021</v>
      </c>
      <c r="O75">
        <f t="shared" si="5"/>
        <v>0</v>
      </c>
      <c r="P75">
        <f t="shared" si="6"/>
        <v>0</v>
      </c>
      <c r="Q75">
        <f t="shared" si="7"/>
        <v>0</v>
      </c>
      <c r="R75">
        <f t="shared" si="8"/>
        <v>32.0258521844568</v>
      </c>
      <c r="W75" s="28">
        <v>0</v>
      </c>
      <c r="X75" s="28">
        <v>0</v>
      </c>
      <c r="Y75" s="34">
        <v>10.3418768898488</v>
      </c>
      <c r="Z75" s="28">
        <v>0</v>
      </c>
      <c r="AA75" s="28">
        <v>0</v>
      </c>
      <c r="AB75" s="28">
        <v>0</v>
      </c>
      <c r="AC75" s="34">
        <v>12.1698238300936</v>
      </c>
      <c r="AJ75">
        <f t="shared" si="78"/>
        <v>0.38</v>
      </c>
      <c r="AK75">
        <f t="shared" si="79"/>
        <v>0.38</v>
      </c>
      <c r="AL75">
        <f t="shared" si="80"/>
        <v>0.38</v>
      </c>
      <c r="AM75">
        <f t="shared" si="81"/>
        <v>0.38</v>
      </c>
      <c r="AN75">
        <f t="shared" si="82"/>
        <v>0.38</v>
      </c>
      <c r="AO75">
        <f t="shared" si="83"/>
        <v>0.38</v>
      </c>
      <c r="AP75">
        <f t="shared" si="84"/>
        <v>0.38</v>
      </c>
    </row>
    <row r="76" spans="6:42">
      <c r="F76" s="16"/>
      <c r="G76" t="str">
        <f t="shared" ref="G76:H76" si="96">G75</f>
        <v>ACT_BND</v>
      </c>
      <c r="H76" t="str">
        <f t="shared" si="96"/>
        <v>UP</v>
      </c>
      <c r="J76" s="28">
        <v>2028</v>
      </c>
      <c r="K76" s="28" t="str">
        <f t="shared" si="33"/>
        <v>ELCGAS00</v>
      </c>
      <c r="L76">
        <f t="shared" ref="L76:L139" si="97">W76/AJ76</f>
        <v>667.330590082792</v>
      </c>
      <c r="M76">
        <f t="shared" ref="M76:M139" si="98">X76/AK76</f>
        <v>54.2430824222462</v>
      </c>
      <c r="N76">
        <f t="shared" ref="N76:N139" si="99">Y76/AL76</f>
        <v>104.962379229662</v>
      </c>
      <c r="O76">
        <f t="shared" ref="O76:O139" si="100">Z76/AM76</f>
        <v>1.35764976511879</v>
      </c>
      <c r="P76">
        <f t="shared" ref="P76:P139" si="101">AA76/AN76</f>
        <v>149.370414866811</v>
      </c>
      <c r="Q76">
        <f t="shared" ref="Q76:Q139" si="102">AB76/AO76</f>
        <v>5.78262026187905</v>
      </c>
      <c r="R76">
        <f t="shared" ref="R76:R139" si="103">AC76/AP76</f>
        <v>17.42149424946</v>
      </c>
      <c r="W76" s="34">
        <v>266.932236033117</v>
      </c>
      <c r="X76" s="34">
        <v>21.6972329688985</v>
      </c>
      <c r="Y76" s="34">
        <v>41.9849516918647</v>
      </c>
      <c r="Z76" s="34">
        <v>0.543059906047516</v>
      </c>
      <c r="AA76" s="34">
        <v>59.7481659467243</v>
      </c>
      <c r="AB76" s="34">
        <v>2.31304810475162</v>
      </c>
      <c r="AC76" s="34">
        <v>6.96859769978402</v>
      </c>
      <c r="AJ76">
        <f t="shared" si="78"/>
        <v>0.4</v>
      </c>
      <c r="AK76">
        <f t="shared" si="79"/>
        <v>0.4</v>
      </c>
      <c r="AL76">
        <f t="shared" si="80"/>
        <v>0.4</v>
      </c>
      <c r="AM76">
        <f t="shared" si="81"/>
        <v>0.4</v>
      </c>
      <c r="AN76">
        <f t="shared" si="82"/>
        <v>0.4</v>
      </c>
      <c r="AO76">
        <f t="shared" si="83"/>
        <v>0.4</v>
      </c>
      <c r="AP76">
        <f t="shared" si="84"/>
        <v>0.4</v>
      </c>
    </row>
    <row r="77" spans="6:42">
      <c r="F77" s="16"/>
      <c r="G77" t="str">
        <f t="shared" ref="G77:H77" si="104">G76</f>
        <v>ACT_BND</v>
      </c>
      <c r="H77" t="str">
        <f t="shared" si="104"/>
        <v>UP</v>
      </c>
      <c r="J77" s="28">
        <v>2028</v>
      </c>
      <c r="K77" s="28" t="str">
        <f t="shared" si="33"/>
        <v>ELCHFO00</v>
      </c>
      <c r="L77">
        <f t="shared" si="97"/>
        <v>0.142728401727862</v>
      </c>
      <c r="M77">
        <f t="shared" si="98"/>
        <v>0.96581662586993</v>
      </c>
      <c r="N77">
        <f t="shared" si="99"/>
        <v>0.0062541396688265</v>
      </c>
      <c r="O77">
        <f t="shared" si="100"/>
        <v>0.170656493280538</v>
      </c>
      <c r="P77">
        <f t="shared" si="101"/>
        <v>0.776898164146867</v>
      </c>
      <c r="Q77">
        <f t="shared" si="102"/>
        <v>5.8113269510439</v>
      </c>
      <c r="R77">
        <f t="shared" si="103"/>
        <v>4.8068438086153</v>
      </c>
      <c r="W77" s="34">
        <v>0.0428185205183585</v>
      </c>
      <c r="X77" s="34">
        <v>0.289744987760979</v>
      </c>
      <c r="Y77" s="34">
        <v>0.00187624190064795</v>
      </c>
      <c r="Z77" s="34">
        <v>0.0511969479841613</v>
      </c>
      <c r="AA77" s="34">
        <v>0.23306944924406</v>
      </c>
      <c r="AB77" s="34">
        <v>1.74339808531317</v>
      </c>
      <c r="AC77" s="34">
        <v>1.44205314258459</v>
      </c>
      <c r="AJ77">
        <f t="shared" si="78"/>
        <v>0.3</v>
      </c>
      <c r="AK77">
        <f t="shared" si="79"/>
        <v>0.3</v>
      </c>
      <c r="AL77">
        <f t="shared" si="80"/>
        <v>0.3</v>
      </c>
      <c r="AM77">
        <f t="shared" si="81"/>
        <v>0.3</v>
      </c>
      <c r="AN77">
        <f t="shared" si="82"/>
        <v>0.3</v>
      </c>
      <c r="AO77">
        <f t="shared" si="83"/>
        <v>0.3</v>
      </c>
      <c r="AP77">
        <f t="shared" si="84"/>
        <v>0.3</v>
      </c>
    </row>
    <row r="78" spans="6:42">
      <c r="F78" s="16"/>
      <c r="G78" t="str">
        <f t="shared" ref="G78:H78" si="105">G77</f>
        <v>ACT_BND</v>
      </c>
      <c r="H78" t="str">
        <f t="shared" si="105"/>
        <v>UP</v>
      </c>
      <c r="J78" s="28">
        <v>2028</v>
      </c>
      <c r="K78" s="28" t="str">
        <f t="shared" si="33"/>
        <v>ELCHYD00</v>
      </c>
      <c r="L78">
        <f t="shared" si="97"/>
        <v>6.12721077241656</v>
      </c>
      <c r="M78">
        <f t="shared" si="98"/>
        <v>237.740903037118</v>
      </c>
      <c r="N78">
        <f t="shared" si="99"/>
        <v>14.1283342610941</v>
      </c>
      <c r="O78">
        <f t="shared" si="100"/>
        <v>127.100803700653</v>
      </c>
      <c r="P78">
        <f t="shared" si="101"/>
        <v>138.982061187682</v>
      </c>
      <c r="Q78">
        <f t="shared" si="102"/>
        <v>889.128161252255</v>
      </c>
      <c r="R78">
        <f t="shared" si="103"/>
        <v>181.166243157578</v>
      </c>
      <c r="W78" s="34">
        <v>5.94339444924406</v>
      </c>
      <c r="X78" s="34">
        <v>230.608675946004</v>
      </c>
      <c r="Y78" s="34">
        <v>13.7044842332613</v>
      </c>
      <c r="Z78" s="34">
        <v>123.287779589633</v>
      </c>
      <c r="AA78" s="34">
        <v>134.812599352052</v>
      </c>
      <c r="AB78" s="34">
        <v>862.454316414687</v>
      </c>
      <c r="AC78" s="34">
        <v>175.731255862851</v>
      </c>
      <c r="AJ78">
        <f t="shared" si="78"/>
        <v>0.97</v>
      </c>
      <c r="AK78">
        <f t="shared" si="79"/>
        <v>0.97</v>
      </c>
      <c r="AL78">
        <f t="shared" si="80"/>
        <v>0.97</v>
      </c>
      <c r="AM78">
        <f t="shared" si="81"/>
        <v>0.97</v>
      </c>
      <c r="AN78">
        <f t="shared" si="82"/>
        <v>0.97</v>
      </c>
      <c r="AO78">
        <f t="shared" si="83"/>
        <v>0.97</v>
      </c>
      <c r="AP78">
        <f t="shared" si="84"/>
        <v>0.97</v>
      </c>
    </row>
    <row r="79" spans="6:42">
      <c r="F79" s="16"/>
      <c r="G79" t="str">
        <f t="shared" ref="G79:H79" si="106">G78</f>
        <v>ACT_BND</v>
      </c>
      <c r="H79" t="str">
        <f t="shared" si="106"/>
        <v>UP</v>
      </c>
      <c r="J79" s="28">
        <v>2028</v>
      </c>
      <c r="K79" s="28" t="str">
        <f t="shared" si="33"/>
        <v>ENCAN01_SMR</v>
      </c>
      <c r="L79">
        <v>0</v>
      </c>
      <c r="M79">
        <v>0</v>
      </c>
      <c r="N79">
        <v>0</v>
      </c>
      <c r="O79">
        <v>0</v>
      </c>
      <c r="P79" s="33">
        <v>38.551652053276</v>
      </c>
      <c r="Q79">
        <v>0</v>
      </c>
      <c r="R79" s="33">
        <v>5.81355733765302</v>
      </c>
      <c r="T79" s="29">
        <f>T71-405/40</f>
        <v>324.09976</v>
      </c>
      <c r="U79" s="29">
        <f>U71-22.2357/40</f>
        <v>17.78856</v>
      </c>
      <c r="W79" s="28">
        <v>0</v>
      </c>
      <c r="X79" s="28">
        <v>0</v>
      </c>
      <c r="Y79" s="28">
        <v>0</v>
      </c>
      <c r="Z79" s="28">
        <v>0</v>
      </c>
      <c r="AA79" s="34">
        <v>265.421484053276</v>
      </c>
      <c r="AB79" s="28">
        <v>0</v>
      </c>
      <c r="AC79" s="34">
        <v>18.265549337653</v>
      </c>
      <c r="AJ79">
        <f t="shared" si="78"/>
        <v>1</v>
      </c>
      <c r="AK79">
        <f t="shared" si="79"/>
        <v>1</v>
      </c>
      <c r="AL79">
        <f t="shared" si="80"/>
        <v>1</v>
      </c>
      <c r="AM79">
        <f t="shared" si="81"/>
        <v>1</v>
      </c>
      <c r="AN79">
        <f t="shared" si="82"/>
        <v>1</v>
      </c>
      <c r="AO79">
        <f t="shared" si="83"/>
        <v>1</v>
      </c>
      <c r="AP79">
        <f t="shared" si="84"/>
        <v>1</v>
      </c>
    </row>
    <row r="80" spans="6:42">
      <c r="F80" s="16"/>
      <c r="G80" t="str">
        <f t="shared" ref="G80:H80" si="107">G79</f>
        <v>ACT_BND</v>
      </c>
      <c r="H80" t="str">
        <f t="shared" si="107"/>
        <v>UP</v>
      </c>
      <c r="J80" s="28">
        <v>2028</v>
      </c>
      <c r="K80" s="28" t="str">
        <f t="shared" si="33"/>
        <v>ELCSOL00</v>
      </c>
      <c r="L80">
        <f t="shared" si="97"/>
        <v>12.6085933585313</v>
      </c>
      <c r="M80">
        <f t="shared" si="98"/>
        <v>5.94688106594313</v>
      </c>
      <c r="N80">
        <f t="shared" si="99"/>
        <v>0.942926281857451</v>
      </c>
      <c r="O80">
        <f t="shared" si="100"/>
        <v>0.175202329769618</v>
      </c>
      <c r="P80">
        <f t="shared" si="101"/>
        <v>31.8965886105112</v>
      </c>
      <c r="Q80">
        <f t="shared" si="102"/>
        <v>0.358039782289417</v>
      </c>
      <c r="R80">
        <f t="shared" si="103"/>
        <v>0.491285852969762</v>
      </c>
      <c r="W80" s="34">
        <v>12.6085933585313</v>
      </c>
      <c r="X80" s="34">
        <v>5.94688106594313</v>
      </c>
      <c r="Y80" s="34">
        <v>0.942926281857451</v>
      </c>
      <c r="Z80" s="34">
        <v>0.175202329769618</v>
      </c>
      <c r="AA80" s="34">
        <v>31.8965886105112</v>
      </c>
      <c r="AB80" s="34">
        <v>0.358039782289417</v>
      </c>
      <c r="AC80" s="34">
        <v>0.491285852969762</v>
      </c>
      <c r="AJ80">
        <f t="shared" si="78"/>
        <v>1</v>
      </c>
      <c r="AK80">
        <f t="shared" si="79"/>
        <v>1</v>
      </c>
      <c r="AL80">
        <f t="shared" si="80"/>
        <v>1</v>
      </c>
      <c r="AM80">
        <f t="shared" si="81"/>
        <v>1</v>
      </c>
      <c r="AN80">
        <f t="shared" si="82"/>
        <v>1</v>
      </c>
      <c r="AO80">
        <f t="shared" si="83"/>
        <v>1</v>
      </c>
      <c r="AP80">
        <f t="shared" si="84"/>
        <v>1</v>
      </c>
    </row>
    <row r="81" spans="6:42">
      <c r="F81" s="16"/>
      <c r="G81" t="str">
        <f t="shared" ref="G81:H81" si="108">G80</f>
        <v>ACT_BND</v>
      </c>
      <c r="H81" t="str">
        <f t="shared" si="108"/>
        <v>UP</v>
      </c>
      <c r="J81" s="28">
        <v>2028</v>
      </c>
      <c r="K81" s="28" t="str">
        <f t="shared" si="33"/>
        <v>ELCWIN00</v>
      </c>
      <c r="L81">
        <f t="shared" si="97"/>
        <v>69.6000228221742</v>
      </c>
      <c r="M81">
        <f t="shared" si="98"/>
        <v>10.7196745465443</v>
      </c>
      <c r="N81">
        <f t="shared" si="99"/>
        <v>32.5975545644348</v>
      </c>
      <c r="O81">
        <f t="shared" si="100"/>
        <v>3.36893233405328</v>
      </c>
      <c r="P81">
        <f t="shared" si="101"/>
        <v>81.8042065154788</v>
      </c>
      <c r="Q81">
        <f t="shared" si="102"/>
        <v>53.9221041396688</v>
      </c>
      <c r="R81">
        <f t="shared" si="103"/>
        <v>40.0383784085673</v>
      </c>
      <c r="W81" s="34">
        <v>69.6000228221742</v>
      </c>
      <c r="X81" s="34">
        <v>10.7196745465443</v>
      </c>
      <c r="Y81" s="34">
        <v>32.5975545644348</v>
      </c>
      <c r="Z81" s="34">
        <v>3.36893233405328</v>
      </c>
      <c r="AA81" s="34">
        <v>81.8042065154788</v>
      </c>
      <c r="AB81" s="34">
        <v>53.9221041396688</v>
      </c>
      <c r="AC81" s="34">
        <v>40.0383784085673</v>
      </c>
      <c r="AJ81">
        <f t="shared" si="78"/>
        <v>1</v>
      </c>
      <c r="AK81">
        <f t="shared" si="79"/>
        <v>1</v>
      </c>
      <c r="AL81">
        <f t="shared" si="80"/>
        <v>1</v>
      </c>
      <c r="AM81">
        <f t="shared" si="81"/>
        <v>1</v>
      </c>
      <c r="AN81">
        <f t="shared" si="82"/>
        <v>1</v>
      </c>
      <c r="AO81">
        <f t="shared" si="83"/>
        <v>1</v>
      </c>
      <c r="AP81">
        <f t="shared" si="84"/>
        <v>1</v>
      </c>
    </row>
    <row r="82" spans="6:42">
      <c r="F82" s="16"/>
      <c r="G82" t="str">
        <f t="shared" ref="G82:H82" si="109">G81</f>
        <v>ACT_BND</v>
      </c>
      <c r="H82" t="str">
        <f t="shared" si="109"/>
        <v>UP</v>
      </c>
      <c r="J82" s="28">
        <v>2028</v>
      </c>
      <c r="K82" s="28" t="str">
        <f t="shared" si="33"/>
        <v>ELCWOO00</v>
      </c>
      <c r="L82">
        <f t="shared" si="97"/>
        <v>13.6741391545819</v>
      </c>
      <c r="M82">
        <f t="shared" si="98"/>
        <v>28.1156078843978</v>
      </c>
      <c r="N82">
        <f t="shared" si="99"/>
        <v>2.54225365010799</v>
      </c>
      <c r="O82">
        <f t="shared" si="100"/>
        <v>0.803579142240049</v>
      </c>
      <c r="P82">
        <f t="shared" si="101"/>
        <v>17.3317746066029</v>
      </c>
      <c r="Q82">
        <f t="shared" si="102"/>
        <v>15.5753941787514</v>
      </c>
      <c r="R82">
        <f t="shared" si="103"/>
        <v>3.08862210767254</v>
      </c>
      <c r="W82" s="34">
        <v>4.78594870410367</v>
      </c>
      <c r="X82" s="34">
        <v>9.84046275953924</v>
      </c>
      <c r="Y82" s="34">
        <v>0.889788777537797</v>
      </c>
      <c r="Z82" s="34">
        <v>0.281252699784017</v>
      </c>
      <c r="AA82" s="34">
        <v>6.06612111231101</v>
      </c>
      <c r="AB82" s="34">
        <v>5.45138796256299</v>
      </c>
      <c r="AC82" s="34">
        <v>1.08101773768539</v>
      </c>
      <c r="AJ82">
        <f t="shared" si="78"/>
        <v>0.35</v>
      </c>
      <c r="AK82">
        <f t="shared" si="79"/>
        <v>0.35</v>
      </c>
      <c r="AL82">
        <f t="shared" si="80"/>
        <v>0.35</v>
      </c>
      <c r="AM82">
        <f t="shared" si="81"/>
        <v>0.35</v>
      </c>
      <c r="AN82">
        <f t="shared" si="82"/>
        <v>0.35</v>
      </c>
      <c r="AO82">
        <f t="shared" si="83"/>
        <v>0.35</v>
      </c>
      <c r="AP82">
        <f t="shared" si="84"/>
        <v>0.35</v>
      </c>
    </row>
    <row r="83" spans="6:42">
      <c r="F83" s="16"/>
      <c r="G83" t="str">
        <f t="shared" ref="G83:H83" si="110">G82</f>
        <v>ACT_BND</v>
      </c>
      <c r="H83" t="str">
        <f t="shared" si="110"/>
        <v>UP</v>
      </c>
      <c r="J83" s="28">
        <v>2029</v>
      </c>
      <c r="K83" s="28" t="str">
        <f t="shared" si="33"/>
        <v>ELCCOH00</v>
      </c>
      <c r="L83">
        <f t="shared" si="97"/>
        <v>0</v>
      </c>
      <c r="M83">
        <f t="shared" si="98"/>
        <v>0</v>
      </c>
      <c r="N83">
        <f t="shared" si="99"/>
        <v>9.99918267591224</v>
      </c>
      <c r="O83">
        <f t="shared" si="100"/>
        <v>0</v>
      </c>
      <c r="P83">
        <f t="shared" si="101"/>
        <v>0</v>
      </c>
      <c r="Q83">
        <f t="shared" si="102"/>
        <v>0</v>
      </c>
      <c r="R83">
        <f t="shared" si="103"/>
        <v>24.1636943749763</v>
      </c>
      <c r="W83" s="28">
        <v>0</v>
      </c>
      <c r="X83" s="28">
        <v>0</v>
      </c>
      <c r="Y83" s="34">
        <v>3.79968941684665</v>
      </c>
      <c r="Z83" s="28">
        <v>0</v>
      </c>
      <c r="AA83" s="28">
        <v>0</v>
      </c>
      <c r="AB83" s="28">
        <v>0</v>
      </c>
      <c r="AC83" s="28">
        <v>9.182203862491</v>
      </c>
      <c r="AJ83">
        <f t="shared" si="78"/>
        <v>0.38</v>
      </c>
      <c r="AK83">
        <f t="shared" si="79"/>
        <v>0.38</v>
      </c>
      <c r="AL83">
        <f t="shared" si="80"/>
        <v>0.38</v>
      </c>
      <c r="AM83">
        <f t="shared" si="81"/>
        <v>0.38</v>
      </c>
      <c r="AN83">
        <f t="shared" si="82"/>
        <v>0.38</v>
      </c>
      <c r="AO83">
        <f t="shared" si="83"/>
        <v>0.38</v>
      </c>
      <c r="AP83">
        <f t="shared" si="84"/>
        <v>0.38</v>
      </c>
    </row>
    <row r="84" spans="6:42">
      <c r="F84" s="16"/>
      <c r="G84" t="str">
        <f t="shared" ref="G84:H84" si="111">G83</f>
        <v>ACT_BND</v>
      </c>
      <c r="H84" t="str">
        <f t="shared" si="111"/>
        <v>UP</v>
      </c>
      <c r="J84" s="28">
        <v>2029</v>
      </c>
      <c r="K84" s="28" t="str">
        <f t="shared" si="33"/>
        <v>ELCGAS00</v>
      </c>
      <c r="L84">
        <f t="shared" si="97"/>
        <v>683.671973452125</v>
      </c>
      <c r="M84">
        <f t="shared" si="98"/>
        <v>89.4458562426205</v>
      </c>
      <c r="N84">
        <f t="shared" si="99"/>
        <v>120.559002609791</v>
      </c>
      <c r="O84">
        <f t="shared" si="100"/>
        <v>0.984189595932325</v>
      </c>
      <c r="P84">
        <f t="shared" si="101"/>
        <v>165.584815154787</v>
      </c>
      <c r="Q84">
        <f t="shared" si="102"/>
        <v>4.15409482811375</v>
      </c>
      <c r="R84">
        <f t="shared" si="103"/>
        <v>14.1285732778978</v>
      </c>
      <c r="W84" s="34">
        <v>273.46878938085</v>
      </c>
      <c r="X84" s="34">
        <v>35.7783424970482</v>
      </c>
      <c r="Y84" s="34">
        <v>48.2236010439165</v>
      </c>
      <c r="Z84" s="34">
        <v>0.39367583837293</v>
      </c>
      <c r="AA84" s="34">
        <v>66.233926061915</v>
      </c>
      <c r="AB84" s="34">
        <v>1.6616379312455</v>
      </c>
      <c r="AC84" s="34">
        <v>5.65142931115911</v>
      </c>
      <c r="AJ84">
        <f t="shared" si="78"/>
        <v>0.4</v>
      </c>
      <c r="AK84">
        <f t="shared" si="79"/>
        <v>0.4</v>
      </c>
      <c r="AL84">
        <f t="shared" si="80"/>
        <v>0.4</v>
      </c>
      <c r="AM84">
        <f t="shared" si="81"/>
        <v>0.4</v>
      </c>
      <c r="AN84">
        <f t="shared" si="82"/>
        <v>0.4</v>
      </c>
      <c r="AO84">
        <f t="shared" si="83"/>
        <v>0.4</v>
      </c>
      <c r="AP84">
        <f t="shared" si="84"/>
        <v>0.4</v>
      </c>
    </row>
    <row r="85" spans="6:42">
      <c r="F85" s="16"/>
      <c r="G85" t="str">
        <f t="shared" ref="G85:H85" si="112">G84</f>
        <v>ACT_BND</v>
      </c>
      <c r="H85" t="str">
        <f t="shared" si="112"/>
        <v>UP</v>
      </c>
      <c r="J85" s="28">
        <v>2029</v>
      </c>
      <c r="K85" s="28" t="str">
        <f t="shared" si="33"/>
        <v>ELCHFO00</v>
      </c>
      <c r="L85">
        <f t="shared" si="97"/>
        <v>0.092773487401008</v>
      </c>
      <c r="M85">
        <f t="shared" si="98"/>
        <v>0.94183462023038</v>
      </c>
      <c r="N85">
        <f t="shared" si="99"/>
        <v>0.00406519078473723</v>
      </c>
      <c r="O85">
        <f t="shared" si="100"/>
        <v>0.120436174466043</v>
      </c>
      <c r="P85">
        <f t="shared" si="101"/>
        <v>0.50498372786177</v>
      </c>
      <c r="Q85">
        <f t="shared" si="102"/>
        <v>3.7885894936405</v>
      </c>
      <c r="R85">
        <f t="shared" si="103"/>
        <v>3.33595163042957</v>
      </c>
      <c r="W85" s="34">
        <v>0.0278320462203024</v>
      </c>
      <c r="X85" s="34">
        <v>0.282550386069114</v>
      </c>
      <c r="Y85" s="34">
        <v>0.00121955723542117</v>
      </c>
      <c r="Z85" s="34">
        <v>0.0361308523398128</v>
      </c>
      <c r="AA85" s="34">
        <v>0.151495118358531</v>
      </c>
      <c r="AB85" s="34">
        <v>1.13657684809215</v>
      </c>
      <c r="AC85" s="34">
        <v>1.00078548912887</v>
      </c>
      <c r="AJ85">
        <f t="shared" si="78"/>
        <v>0.3</v>
      </c>
      <c r="AK85">
        <f t="shared" si="79"/>
        <v>0.3</v>
      </c>
      <c r="AL85">
        <f t="shared" si="80"/>
        <v>0.3</v>
      </c>
      <c r="AM85">
        <f t="shared" si="81"/>
        <v>0.3</v>
      </c>
      <c r="AN85">
        <f t="shared" si="82"/>
        <v>0.3</v>
      </c>
      <c r="AO85">
        <f t="shared" si="83"/>
        <v>0.3</v>
      </c>
      <c r="AP85">
        <f t="shared" si="84"/>
        <v>0.3</v>
      </c>
    </row>
    <row r="86" spans="6:42">
      <c r="F86" s="16"/>
      <c r="G86" t="str">
        <f t="shared" ref="G86:H86" si="113">G85</f>
        <v>ACT_BND</v>
      </c>
      <c r="H86" t="str">
        <f t="shared" si="113"/>
        <v>UP</v>
      </c>
      <c r="J86" s="28">
        <v>2029</v>
      </c>
      <c r="K86" s="28" t="str">
        <f t="shared" si="33"/>
        <v>ELCHYD00</v>
      </c>
      <c r="L86">
        <f t="shared" si="97"/>
        <v>6.12721077241656</v>
      </c>
      <c r="M86">
        <f t="shared" si="98"/>
        <v>237.835754718963</v>
      </c>
      <c r="N86">
        <f t="shared" si="99"/>
        <v>14.9538083914111</v>
      </c>
      <c r="O86">
        <f t="shared" si="100"/>
        <v>146.534095396079</v>
      </c>
      <c r="P86">
        <f t="shared" si="101"/>
        <v>139.980997305782</v>
      </c>
      <c r="Q86">
        <f t="shared" si="102"/>
        <v>907.225223961465</v>
      </c>
      <c r="R86">
        <f t="shared" si="103"/>
        <v>181.833592197902</v>
      </c>
      <c r="W86" s="34">
        <v>5.94339444924406</v>
      </c>
      <c r="X86" s="34">
        <v>230.700682077394</v>
      </c>
      <c r="Y86" s="34">
        <v>14.5051941396688</v>
      </c>
      <c r="Z86" s="34">
        <v>142.138072534197</v>
      </c>
      <c r="AA86" s="34">
        <v>135.781567386609</v>
      </c>
      <c r="AB86" s="34">
        <v>880.008467242621</v>
      </c>
      <c r="AC86" s="34">
        <v>176.378584431965</v>
      </c>
      <c r="AJ86">
        <f t="shared" si="78"/>
        <v>0.97</v>
      </c>
      <c r="AK86">
        <f t="shared" si="79"/>
        <v>0.97</v>
      </c>
      <c r="AL86">
        <f t="shared" si="80"/>
        <v>0.97</v>
      </c>
      <c r="AM86">
        <f t="shared" si="81"/>
        <v>0.97</v>
      </c>
      <c r="AN86">
        <f t="shared" si="82"/>
        <v>0.97</v>
      </c>
      <c r="AO86">
        <f t="shared" si="83"/>
        <v>0.97</v>
      </c>
      <c r="AP86">
        <f t="shared" si="84"/>
        <v>0.97</v>
      </c>
    </row>
    <row r="87" spans="6:42">
      <c r="F87" s="16"/>
      <c r="G87" t="str">
        <f t="shared" ref="G87:H87" si="114">G86</f>
        <v>ACT_BND</v>
      </c>
      <c r="H87" t="str">
        <f t="shared" si="114"/>
        <v>UP</v>
      </c>
      <c r="J87" s="28">
        <v>2029</v>
      </c>
      <c r="K87" s="28" t="str">
        <f t="shared" si="33"/>
        <v>ENCAN01_SMR</v>
      </c>
      <c r="L87">
        <v>0</v>
      </c>
      <c r="M87">
        <v>0</v>
      </c>
      <c r="N87">
        <v>0</v>
      </c>
      <c r="O87">
        <v>0</v>
      </c>
      <c r="P87" s="33">
        <v>54.0797021612673</v>
      </c>
      <c r="Q87">
        <v>0</v>
      </c>
      <c r="R87" s="33">
        <v>6.4487497442405</v>
      </c>
      <c r="T87" s="29">
        <f>T79-405/40</f>
        <v>313.97476</v>
      </c>
      <c r="U87" s="29">
        <f>U79-22.2357/40</f>
        <v>17.2326675</v>
      </c>
      <c r="W87" s="28">
        <v>0</v>
      </c>
      <c r="X87" s="28">
        <v>0</v>
      </c>
      <c r="Y87" s="28">
        <v>0</v>
      </c>
      <c r="Z87" s="28">
        <v>0</v>
      </c>
      <c r="AA87" s="34">
        <v>273.862034161267</v>
      </c>
      <c r="AB87" s="28">
        <v>0</v>
      </c>
      <c r="AC87" s="34">
        <v>18.5116169942405</v>
      </c>
      <c r="AJ87">
        <f t="shared" si="78"/>
        <v>1</v>
      </c>
      <c r="AK87">
        <f t="shared" si="79"/>
        <v>1</v>
      </c>
      <c r="AL87">
        <f t="shared" si="80"/>
        <v>1</v>
      </c>
      <c r="AM87">
        <f t="shared" si="81"/>
        <v>1</v>
      </c>
      <c r="AN87">
        <f t="shared" si="82"/>
        <v>1</v>
      </c>
      <c r="AO87">
        <f t="shared" si="83"/>
        <v>1</v>
      </c>
      <c r="AP87">
        <f t="shared" si="84"/>
        <v>1</v>
      </c>
    </row>
    <row r="88" spans="6:42">
      <c r="F88" s="16"/>
      <c r="G88" t="str">
        <f t="shared" ref="G88:H88" si="115">G87</f>
        <v>ACT_BND</v>
      </c>
      <c r="H88" t="str">
        <f t="shared" si="115"/>
        <v>UP</v>
      </c>
      <c r="J88" s="28">
        <v>2029</v>
      </c>
      <c r="K88" s="28" t="str">
        <f t="shared" si="33"/>
        <v>ELCSOL00</v>
      </c>
      <c r="L88">
        <f t="shared" si="97"/>
        <v>13.9074364074874</v>
      </c>
      <c r="M88">
        <f t="shared" si="98"/>
        <v>6.47038649954284</v>
      </c>
      <c r="N88">
        <f t="shared" si="99"/>
        <v>1.03241578113751</v>
      </c>
      <c r="O88">
        <f t="shared" si="100"/>
        <v>0.212784578581713</v>
      </c>
      <c r="P88">
        <f t="shared" si="101"/>
        <v>32.6858314866811</v>
      </c>
      <c r="Q88">
        <f t="shared" si="102"/>
        <v>0.441947774298056</v>
      </c>
      <c r="R88">
        <f t="shared" si="103"/>
        <v>0.592870442901368</v>
      </c>
      <c r="W88" s="34">
        <v>13.9074364074874</v>
      </c>
      <c r="X88" s="34">
        <v>6.47038649954284</v>
      </c>
      <c r="Y88" s="34">
        <v>1.03241578113751</v>
      </c>
      <c r="Z88" s="34">
        <v>0.212784578581713</v>
      </c>
      <c r="AA88" s="34">
        <v>32.6858314866811</v>
      </c>
      <c r="AB88" s="34">
        <v>0.441947774298056</v>
      </c>
      <c r="AC88" s="34">
        <v>0.592870442901368</v>
      </c>
      <c r="AJ88">
        <f t="shared" si="78"/>
        <v>1</v>
      </c>
      <c r="AK88">
        <f t="shared" si="79"/>
        <v>1</v>
      </c>
      <c r="AL88">
        <f t="shared" si="80"/>
        <v>1</v>
      </c>
      <c r="AM88">
        <f t="shared" si="81"/>
        <v>1</v>
      </c>
      <c r="AN88">
        <f t="shared" si="82"/>
        <v>1</v>
      </c>
      <c r="AO88">
        <f t="shared" si="83"/>
        <v>1</v>
      </c>
      <c r="AP88">
        <f t="shared" si="84"/>
        <v>1</v>
      </c>
    </row>
    <row r="89" spans="6:42">
      <c r="F89" s="16"/>
      <c r="G89" t="str">
        <f t="shared" ref="G89:H89" si="116">G88</f>
        <v>ACT_BND</v>
      </c>
      <c r="H89" t="str">
        <f t="shared" si="116"/>
        <v>UP</v>
      </c>
      <c r="J89" s="28">
        <v>2029</v>
      </c>
      <c r="K89" s="28" t="str">
        <f t="shared" si="33"/>
        <v>ELCWIN00</v>
      </c>
      <c r="L89">
        <f t="shared" si="97"/>
        <v>73.5450834773218</v>
      </c>
      <c r="M89">
        <f t="shared" si="98"/>
        <v>11.3271472067315</v>
      </c>
      <c r="N89">
        <f t="shared" si="99"/>
        <v>35.0683897336213</v>
      </c>
      <c r="O89">
        <f t="shared" si="100"/>
        <v>3.67763831173506</v>
      </c>
      <c r="P89">
        <f t="shared" si="101"/>
        <v>88.2534771058315</v>
      </c>
      <c r="Q89">
        <f t="shared" si="102"/>
        <v>53.9221041396688</v>
      </c>
      <c r="R89">
        <f t="shared" si="103"/>
        <v>47.3587952912167</v>
      </c>
      <c r="W89" s="34">
        <v>73.5450834773218</v>
      </c>
      <c r="X89" s="34">
        <v>11.3271472067315</v>
      </c>
      <c r="Y89" s="34">
        <v>35.0683897336213</v>
      </c>
      <c r="Z89" s="34">
        <v>3.67763831173506</v>
      </c>
      <c r="AA89" s="34">
        <v>88.2534771058315</v>
      </c>
      <c r="AB89" s="34">
        <v>53.9221041396688</v>
      </c>
      <c r="AC89" s="34">
        <v>47.3587952912167</v>
      </c>
      <c r="AJ89">
        <f t="shared" si="78"/>
        <v>1</v>
      </c>
      <c r="AK89">
        <f t="shared" si="79"/>
        <v>1</v>
      </c>
      <c r="AL89">
        <f t="shared" si="80"/>
        <v>1</v>
      </c>
      <c r="AM89">
        <f t="shared" si="81"/>
        <v>1</v>
      </c>
      <c r="AN89">
        <f t="shared" si="82"/>
        <v>1</v>
      </c>
      <c r="AO89">
        <f t="shared" si="83"/>
        <v>1</v>
      </c>
      <c r="AP89">
        <f t="shared" si="84"/>
        <v>1</v>
      </c>
    </row>
    <row r="90" spans="6:42">
      <c r="F90" s="16"/>
      <c r="G90" t="str">
        <f t="shared" ref="G90:H90" si="117">G89</f>
        <v>ACT_BND</v>
      </c>
      <c r="H90" t="str">
        <f t="shared" si="117"/>
        <v>UP</v>
      </c>
      <c r="J90" s="28">
        <v>2029</v>
      </c>
      <c r="K90" s="28" t="str">
        <f t="shared" si="33"/>
        <v>ELCWOO00</v>
      </c>
      <c r="L90">
        <f t="shared" si="97"/>
        <v>15.4916003496863</v>
      </c>
      <c r="M90">
        <f t="shared" si="98"/>
        <v>31.0930725804791</v>
      </c>
      <c r="N90">
        <f t="shared" si="99"/>
        <v>2.78604430217011</v>
      </c>
      <c r="O90">
        <f t="shared" si="100"/>
        <v>0.76473664074874</v>
      </c>
      <c r="P90">
        <f t="shared" si="101"/>
        <v>12.6834412218451</v>
      </c>
      <c r="Q90">
        <f t="shared" si="102"/>
        <v>16.1881059960917</v>
      </c>
      <c r="R90">
        <f t="shared" si="103"/>
        <v>3.60815402555794</v>
      </c>
      <c r="W90" s="34">
        <v>5.42206012239021</v>
      </c>
      <c r="X90" s="34">
        <v>10.8825754031677</v>
      </c>
      <c r="Y90" s="34">
        <v>0.975115505759539</v>
      </c>
      <c r="Z90" s="34">
        <v>0.267657824262059</v>
      </c>
      <c r="AA90" s="34">
        <v>4.43920442764579</v>
      </c>
      <c r="AB90" s="34">
        <v>5.66583709863211</v>
      </c>
      <c r="AC90" s="34">
        <v>1.26285390894528</v>
      </c>
      <c r="AJ90">
        <f t="shared" si="78"/>
        <v>0.35</v>
      </c>
      <c r="AK90">
        <f t="shared" si="79"/>
        <v>0.35</v>
      </c>
      <c r="AL90">
        <f t="shared" si="80"/>
        <v>0.35</v>
      </c>
      <c r="AM90">
        <f t="shared" si="81"/>
        <v>0.35</v>
      </c>
      <c r="AN90">
        <f t="shared" si="82"/>
        <v>0.35</v>
      </c>
      <c r="AO90">
        <f t="shared" si="83"/>
        <v>0.35</v>
      </c>
      <c r="AP90">
        <f t="shared" si="84"/>
        <v>0.35</v>
      </c>
    </row>
    <row r="91" spans="6:42">
      <c r="F91" s="16"/>
      <c r="G91" t="str">
        <f t="shared" ref="G91:H91" si="118">G90</f>
        <v>ACT_BND</v>
      </c>
      <c r="H91" t="str">
        <f t="shared" si="118"/>
        <v>UP</v>
      </c>
      <c r="J91" s="28">
        <v>2030</v>
      </c>
      <c r="K91" s="28" t="str">
        <f t="shared" ref="K91:K154" si="119">K83</f>
        <v>ELCCOH00</v>
      </c>
      <c r="L91">
        <f t="shared" si="97"/>
        <v>0</v>
      </c>
      <c r="M91">
        <f t="shared" si="98"/>
        <v>0</v>
      </c>
      <c r="N91">
        <f t="shared" si="99"/>
        <v>6.20296692054111</v>
      </c>
      <c r="O91">
        <f t="shared" si="100"/>
        <v>0</v>
      </c>
      <c r="P91">
        <f t="shared" si="101"/>
        <v>0</v>
      </c>
      <c r="Q91">
        <f t="shared" si="102"/>
        <v>0</v>
      </c>
      <c r="R91">
        <f t="shared" si="103"/>
        <v>0.0126302924102914</v>
      </c>
      <c r="W91" s="28">
        <v>0</v>
      </c>
      <c r="X91" s="28">
        <v>0</v>
      </c>
      <c r="Y91" s="34">
        <v>2.35712742980562</v>
      </c>
      <c r="Z91" s="28">
        <v>0</v>
      </c>
      <c r="AA91" s="28">
        <v>0</v>
      </c>
      <c r="AB91" s="28">
        <v>0</v>
      </c>
      <c r="AC91" s="34">
        <v>0.00479951111591073</v>
      </c>
      <c r="AJ91">
        <f t="shared" si="78"/>
        <v>0.38</v>
      </c>
      <c r="AK91">
        <f t="shared" si="79"/>
        <v>0.38</v>
      </c>
      <c r="AL91">
        <f t="shared" si="80"/>
        <v>0.38</v>
      </c>
      <c r="AM91">
        <f t="shared" si="81"/>
        <v>0.38</v>
      </c>
      <c r="AN91">
        <f t="shared" si="82"/>
        <v>0.38</v>
      </c>
      <c r="AO91">
        <f t="shared" si="83"/>
        <v>0.38</v>
      </c>
      <c r="AP91">
        <f t="shared" si="84"/>
        <v>0.38</v>
      </c>
    </row>
    <row r="92" spans="6:42">
      <c r="F92" s="16"/>
      <c r="G92" t="str">
        <f t="shared" ref="G92:H92" si="120">G91</f>
        <v>ACT_BND</v>
      </c>
      <c r="H92" t="str">
        <f t="shared" si="120"/>
        <v>UP</v>
      </c>
      <c r="J92" s="28">
        <v>2030</v>
      </c>
      <c r="K92" s="28" t="str">
        <f t="shared" si="119"/>
        <v>ELCGAS00</v>
      </c>
      <c r="L92">
        <f t="shared" si="97"/>
        <v>699.893592332612</v>
      </c>
      <c r="M92">
        <f t="shared" si="98"/>
        <v>119.993582709143</v>
      </c>
      <c r="N92">
        <f t="shared" si="99"/>
        <v>125.333444384449</v>
      </c>
      <c r="O92">
        <f t="shared" si="100"/>
        <v>0.0968052606191505</v>
      </c>
      <c r="P92">
        <f t="shared" si="101"/>
        <v>191.23844600432</v>
      </c>
      <c r="Q92">
        <f t="shared" si="102"/>
        <v>1.01734012149028</v>
      </c>
      <c r="R92">
        <f t="shared" si="103"/>
        <v>8.518012274847</v>
      </c>
      <c r="W92" s="34">
        <v>279.957436933045</v>
      </c>
      <c r="X92" s="34">
        <v>47.9974330836573</v>
      </c>
      <c r="Y92" s="34">
        <v>50.1333777537797</v>
      </c>
      <c r="Z92" s="34">
        <v>0.0387221042476602</v>
      </c>
      <c r="AA92" s="34">
        <v>76.4953784017279</v>
      </c>
      <c r="AB92" s="34">
        <v>0.406936048596112</v>
      </c>
      <c r="AC92" s="34">
        <v>3.4072049099388</v>
      </c>
      <c r="AJ92">
        <f t="shared" si="78"/>
        <v>0.4</v>
      </c>
      <c r="AK92">
        <f t="shared" si="79"/>
        <v>0.4</v>
      </c>
      <c r="AL92">
        <f t="shared" si="80"/>
        <v>0.4</v>
      </c>
      <c r="AM92">
        <f t="shared" si="81"/>
        <v>0.4</v>
      </c>
      <c r="AN92">
        <f t="shared" si="82"/>
        <v>0.4</v>
      </c>
      <c r="AO92">
        <f t="shared" si="83"/>
        <v>0.4</v>
      </c>
      <c r="AP92">
        <f t="shared" si="84"/>
        <v>0.4</v>
      </c>
    </row>
    <row r="93" spans="6:42">
      <c r="F93" s="16"/>
      <c r="G93" t="str">
        <f t="shared" ref="G93:H93" si="121">G92</f>
        <v>ACT_BND</v>
      </c>
      <c r="H93" t="str">
        <f t="shared" si="121"/>
        <v>UP</v>
      </c>
      <c r="J93" s="28">
        <v>2030</v>
      </c>
      <c r="K93" s="28" t="str">
        <f t="shared" si="119"/>
        <v>ELCHFO00</v>
      </c>
      <c r="L93">
        <f t="shared" si="97"/>
        <v>0</v>
      </c>
      <c r="M93">
        <f t="shared" si="98"/>
        <v>1.5294414062875</v>
      </c>
      <c r="N93">
        <f t="shared" si="99"/>
        <v>0</v>
      </c>
      <c r="O93">
        <f t="shared" si="100"/>
        <v>0.0078416395848332</v>
      </c>
      <c r="P93">
        <f t="shared" si="101"/>
        <v>0.163931616990641</v>
      </c>
      <c r="Q93">
        <f t="shared" si="102"/>
        <v>3.86948164146867</v>
      </c>
      <c r="R93">
        <f t="shared" si="103"/>
        <v>0.584779213582913</v>
      </c>
      <c r="W93" s="28">
        <v>0</v>
      </c>
      <c r="X93" s="34">
        <v>0.458832421886249</v>
      </c>
      <c r="Y93" s="28">
        <v>0</v>
      </c>
      <c r="Z93" s="34">
        <v>0.00235249187544996</v>
      </c>
      <c r="AA93" s="34">
        <v>0.0491794850971922</v>
      </c>
      <c r="AB93" s="34">
        <v>1.1608444924406</v>
      </c>
      <c r="AC93" s="34">
        <v>0.175433764074874</v>
      </c>
      <c r="AJ93">
        <f t="shared" si="78"/>
        <v>0.3</v>
      </c>
      <c r="AK93">
        <f t="shared" si="79"/>
        <v>0.3</v>
      </c>
      <c r="AL93">
        <f t="shared" si="80"/>
        <v>0.3</v>
      </c>
      <c r="AM93">
        <f t="shared" si="81"/>
        <v>0.3</v>
      </c>
      <c r="AN93">
        <f t="shared" si="82"/>
        <v>0.3</v>
      </c>
      <c r="AO93">
        <f t="shared" si="83"/>
        <v>0.3</v>
      </c>
      <c r="AP93">
        <f t="shared" si="84"/>
        <v>0.3</v>
      </c>
    </row>
    <row r="94" spans="6:42">
      <c r="F94" s="16"/>
      <c r="G94" t="str">
        <f t="shared" ref="G94:H94" si="122">G93</f>
        <v>ACT_BND</v>
      </c>
      <c r="H94" t="str">
        <f t="shared" si="122"/>
        <v>UP</v>
      </c>
      <c r="J94" s="28">
        <v>2030</v>
      </c>
      <c r="K94" s="28" t="str">
        <f t="shared" si="119"/>
        <v>ELCHYD00</v>
      </c>
      <c r="L94">
        <f t="shared" si="97"/>
        <v>6.12721077241656</v>
      </c>
      <c r="M94">
        <f t="shared" si="98"/>
        <v>237.836761101957</v>
      </c>
      <c r="N94">
        <f t="shared" si="99"/>
        <v>15.3198571470984</v>
      </c>
      <c r="O94">
        <f t="shared" si="100"/>
        <v>151.439878648884</v>
      </c>
      <c r="P94">
        <f t="shared" si="101"/>
        <v>141.891874336651</v>
      </c>
      <c r="Q94">
        <f t="shared" si="102"/>
        <v>926.715137716818</v>
      </c>
      <c r="R94">
        <f t="shared" si="103"/>
        <v>182.691157706353</v>
      </c>
      <c r="W94" s="34">
        <v>5.94339444924406</v>
      </c>
      <c r="X94" s="34">
        <v>230.701658268898</v>
      </c>
      <c r="Y94" s="34">
        <v>14.8602614326854</v>
      </c>
      <c r="Z94" s="34">
        <v>146.896682289417</v>
      </c>
      <c r="AA94" s="34">
        <v>137.635118106551</v>
      </c>
      <c r="AB94" s="34">
        <v>898.913683585313</v>
      </c>
      <c r="AC94" s="34">
        <v>177.210422975162</v>
      </c>
      <c r="AJ94">
        <f t="shared" si="78"/>
        <v>0.97</v>
      </c>
      <c r="AK94">
        <f t="shared" si="79"/>
        <v>0.97</v>
      </c>
      <c r="AL94">
        <f t="shared" si="80"/>
        <v>0.97</v>
      </c>
      <c r="AM94">
        <f t="shared" si="81"/>
        <v>0.97</v>
      </c>
      <c r="AN94">
        <f t="shared" si="82"/>
        <v>0.97</v>
      </c>
      <c r="AO94">
        <f t="shared" si="83"/>
        <v>0.97</v>
      </c>
      <c r="AP94">
        <f t="shared" si="84"/>
        <v>0.97</v>
      </c>
    </row>
    <row r="95" spans="6:42">
      <c r="F95" s="16"/>
      <c r="G95" t="str">
        <f t="shared" ref="G95:H95" si="123">G94</f>
        <v>ACT_BND</v>
      </c>
      <c r="H95" t="str">
        <f t="shared" si="123"/>
        <v>UP</v>
      </c>
      <c r="J95" s="28">
        <v>2030</v>
      </c>
      <c r="K95" s="28" t="str">
        <f t="shared" si="119"/>
        <v>ENCAN01_SMR</v>
      </c>
      <c r="L95">
        <v>0</v>
      </c>
      <c r="M95">
        <v>0</v>
      </c>
      <c r="N95">
        <v>0</v>
      </c>
      <c r="O95">
        <v>0</v>
      </c>
      <c r="P95" s="33">
        <v>83.1310149402453</v>
      </c>
      <c r="Q95">
        <v>0</v>
      </c>
      <c r="R95" s="33">
        <v>7.43964839272858</v>
      </c>
      <c r="T95" s="29">
        <f>T87-405/40</f>
        <v>303.84976</v>
      </c>
      <c r="U95" s="29">
        <f>U87-22.2357/40</f>
        <v>16.676775</v>
      </c>
      <c r="W95" s="28">
        <v>0</v>
      </c>
      <c r="X95" s="28">
        <v>0</v>
      </c>
      <c r="Y95" s="28">
        <v>0</v>
      </c>
      <c r="Z95" s="28">
        <v>0</v>
      </c>
      <c r="AA95" s="34">
        <v>295.825846940245</v>
      </c>
      <c r="AB95" s="28">
        <v>0</v>
      </c>
      <c r="AC95" s="34">
        <v>19.1133908927286</v>
      </c>
      <c r="AJ95">
        <f t="shared" si="78"/>
        <v>1</v>
      </c>
      <c r="AK95">
        <f t="shared" si="79"/>
        <v>1</v>
      </c>
      <c r="AL95">
        <f t="shared" si="80"/>
        <v>1</v>
      </c>
      <c r="AM95">
        <f t="shared" si="81"/>
        <v>1</v>
      </c>
      <c r="AN95">
        <f t="shared" si="82"/>
        <v>1</v>
      </c>
      <c r="AO95">
        <f t="shared" si="83"/>
        <v>1</v>
      </c>
      <c r="AP95">
        <f t="shared" si="84"/>
        <v>1</v>
      </c>
    </row>
    <row r="96" spans="6:42">
      <c r="F96" s="16"/>
      <c r="G96" t="str">
        <f t="shared" ref="G96:H96" si="124">G95</f>
        <v>ACT_BND</v>
      </c>
      <c r="H96" t="str">
        <f t="shared" si="124"/>
        <v>UP</v>
      </c>
      <c r="J96" s="28">
        <v>2030</v>
      </c>
      <c r="K96" s="28" t="str">
        <f t="shared" si="119"/>
        <v>ELCSOL00</v>
      </c>
      <c r="L96">
        <f t="shared" si="97"/>
        <v>15.2062794600432</v>
      </c>
      <c r="M96">
        <f t="shared" si="98"/>
        <v>7.00920831817135</v>
      </c>
      <c r="N96">
        <f t="shared" si="99"/>
        <v>1.34269763786897</v>
      </c>
      <c r="O96">
        <f t="shared" si="100"/>
        <v>0.250366827393808</v>
      </c>
      <c r="P96">
        <f t="shared" si="101"/>
        <v>33.5615748416127</v>
      </c>
      <c r="Q96">
        <f t="shared" si="102"/>
        <v>0.52585576637869</v>
      </c>
      <c r="R96">
        <f t="shared" si="103"/>
        <v>0.69181678362131</v>
      </c>
      <c r="W96" s="34">
        <v>15.2062794600432</v>
      </c>
      <c r="X96" s="34">
        <v>7.00920831817135</v>
      </c>
      <c r="Y96" s="34">
        <v>1.34269763786897</v>
      </c>
      <c r="Z96" s="34">
        <v>0.250366827393808</v>
      </c>
      <c r="AA96" s="34">
        <v>33.5615748416127</v>
      </c>
      <c r="AB96" s="34">
        <v>0.52585576637869</v>
      </c>
      <c r="AC96" s="34">
        <v>0.69181678362131</v>
      </c>
      <c r="AJ96">
        <f t="shared" ref="AJ96:AJ127" si="125">AJ88</f>
        <v>1</v>
      </c>
      <c r="AK96">
        <f t="shared" ref="AK96:AK127" si="126">AK88</f>
        <v>1</v>
      </c>
      <c r="AL96">
        <f t="shared" ref="AL96:AL127" si="127">AL88</f>
        <v>1</v>
      </c>
      <c r="AM96">
        <f t="shared" ref="AM96:AM127" si="128">AM88</f>
        <v>1</v>
      </c>
      <c r="AN96">
        <f t="shared" ref="AN96:AN127" si="129">AN88</f>
        <v>1</v>
      </c>
      <c r="AO96">
        <f t="shared" ref="AO96:AO127" si="130">AO88</f>
        <v>1</v>
      </c>
      <c r="AP96">
        <f t="shared" ref="AP96:AP127" si="131">AP88</f>
        <v>1</v>
      </c>
    </row>
    <row r="97" spans="6:42">
      <c r="F97" s="16"/>
      <c r="G97" t="str">
        <f t="shared" ref="G97:H97" si="132">G96</f>
        <v>ACT_BND</v>
      </c>
      <c r="H97" t="str">
        <f t="shared" si="132"/>
        <v>UP</v>
      </c>
      <c r="J97" s="28">
        <v>2030</v>
      </c>
      <c r="K97" s="28" t="str">
        <f t="shared" si="119"/>
        <v>ELCWIN00</v>
      </c>
      <c r="L97">
        <f t="shared" si="97"/>
        <v>77.4901441324694</v>
      </c>
      <c r="M97">
        <f t="shared" si="98"/>
        <v>11.9909672812455</v>
      </c>
      <c r="N97">
        <f t="shared" si="99"/>
        <v>37.4001535637149</v>
      </c>
      <c r="O97">
        <f t="shared" si="100"/>
        <v>3.93989249460043</v>
      </c>
      <c r="P97">
        <f t="shared" si="101"/>
        <v>99.2386500359971</v>
      </c>
      <c r="Q97">
        <f t="shared" si="102"/>
        <v>53.9221041396688</v>
      </c>
      <c r="R97">
        <f t="shared" si="103"/>
        <v>55.2141697656587</v>
      </c>
      <c r="W97" s="34">
        <v>77.4901441324694</v>
      </c>
      <c r="X97" s="34">
        <v>11.9909672812455</v>
      </c>
      <c r="Y97" s="34">
        <v>37.4001535637149</v>
      </c>
      <c r="Z97" s="34">
        <v>3.93989249460043</v>
      </c>
      <c r="AA97" s="34">
        <v>99.2386500359971</v>
      </c>
      <c r="AB97" s="34">
        <v>53.9221041396688</v>
      </c>
      <c r="AC97" s="34">
        <v>55.2141697656587</v>
      </c>
      <c r="AJ97">
        <f t="shared" si="125"/>
        <v>1</v>
      </c>
      <c r="AK97">
        <f t="shared" si="126"/>
        <v>1</v>
      </c>
      <c r="AL97">
        <f t="shared" si="127"/>
        <v>1</v>
      </c>
      <c r="AM97">
        <f t="shared" si="128"/>
        <v>1</v>
      </c>
      <c r="AN97">
        <f t="shared" si="129"/>
        <v>1</v>
      </c>
      <c r="AO97">
        <f t="shared" si="130"/>
        <v>1</v>
      </c>
      <c r="AP97">
        <f t="shared" si="131"/>
        <v>1</v>
      </c>
    </row>
    <row r="98" spans="6:42">
      <c r="F98" s="16"/>
      <c r="G98" t="str">
        <f t="shared" ref="G98:H98" si="133">G97</f>
        <v>ACT_BND</v>
      </c>
      <c r="H98" t="str">
        <f t="shared" si="133"/>
        <v>UP</v>
      </c>
      <c r="J98" s="28">
        <v>2030</v>
      </c>
      <c r="K98" s="28" t="str">
        <f t="shared" si="119"/>
        <v>ELCWOO00</v>
      </c>
      <c r="L98">
        <f t="shared" si="97"/>
        <v>16.4909871438856</v>
      </c>
      <c r="M98">
        <f t="shared" si="98"/>
        <v>32.6262353831123</v>
      </c>
      <c r="N98">
        <f t="shared" si="99"/>
        <v>2.99130079399363</v>
      </c>
      <c r="O98">
        <f t="shared" si="100"/>
        <v>0.831761981590043</v>
      </c>
      <c r="P98">
        <f t="shared" si="101"/>
        <v>17.1662319654428</v>
      </c>
      <c r="Q98">
        <f t="shared" si="102"/>
        <v>16.7224931194076</v>
      </c>
      <c r="R98">
        <f t="shared" si="103"/>
        <v>4.60434737362954</v>
      </c>
      <c r="W98" s="34">
        <v>5.77184550035997</v>
      </c>
      <c r="X98" s="34">
        <v>11.4191823840893</v>
      </c>
      <c r="Y98" s="34">
        <v>1.04695527789777</v>
      </c>
      <c r="Z98" s="34">
        <v>0.291116693556515</v>
      </c>
      <c r="AA98" s="34">
        <v>6.00818118790497</v>
      </c>
      <c r="AB98" s="34">
        <v>5.85287259179266</v>
      </c>
      <c r="AC98" s="34">
        <v>1.61152158077034</v>
      </c>
      <c r="AJ98">
        <f t="shared" si="125"/>
        <v>0.35</v>
      </c>
      <c r="AK98">
        <f t="shared" si="126"/>
        <v>0.35</v>
      </c>
      <c r="AL98">
        <f t="shared" si="127"/>
        <v>0.35</v>
      </c>
      <c r="AM98">
        <f t="shared" si="128"/>
        <v>0.35</v>
      </c>
      <c r="AN98">
        <f t="shared" si="129"/>
        <v>0.35</v>
      </c>
      <c r="AO98">
        <f t="shared" si="130"/>
        <v>0.35</v>
      </c>
      <c r="AP98">
        <f t="shared" si="131"/>
        <v>0.35</v>
      </c>
    </row>
    <row r="99" spans="6:42">
      <c r="F99" s="16"/>
      <c r="G99" t="str">
        <f t="shared" ref="G99:H99" si="134">G98</f>
        <v>ACT_BND</v>
      </c>
      <c r="H99" t="str">
        <f t="shared" si="134"/>
        <v>UP</v>
      </c>
      <c r="J99" s="28">
        <v>2031</v>
      </c>
      <c r="K99" s="28" t="str">
        <f t="shared" si="119"/>
        <v>ELCCOH00</v>
      </c>
      <c r="L99">
        <f t="shared" si="97"/>
        <v>0</v>
      </c>
      <c r="M99">
        <f t="shared" si="98"/>
        <v>0</v>
      </c>
      <c r="N99">
        <f t="shared" si="99"/>
        <v>6.20296692054111</v>
      </c>
      <c r="O99">
        <f t="shared" si="100"/>
        <v>0</v>
      </c>
      <c r="P99">
        <f t="shared" si="101"/>
        <v>0</v>
      </c>
      <c r="Q99">
        <f t="shared" si="102"/>
        <v>0</v>
      </c>
      <c r="R99">
        <f t="shared" si="103"/>
        <v>0</v>
      </c>
      <c r="W99" s="28">
        <v>0</v>
      </c>
      <c r="X99" s="28">
        <v>0</v>
      </c>
      <c r="Y99" s="34">
        <v>2.35712742980562</v>
      </c>
      <c r="Z99" s="28">
        <v>0</v>
      </c>
      <c r="AA99" s="28">
        <v>0</v>
      </c>
      <c r="AB99" s="28">
        <v>0</v>
      </c>
      <c r="AC99" s="28">
        <v>0</v>
      </c>
      <c r="AJ99">
        <f t="shared" si="125"/>
        <v>0.38</v>
      </c>
      <c r="AK99">
        <f t="shared" si="126"/>
        <v>0.38</v>
      </c>
      <c r="AL99">
        <f t="shared" si="127"/>
        <v>0.38</v>
      </c>
      <c r="AM99">
        <f t="shared" si="128"/>
        <v>0.38</v>
      </c>
      <c r="AN99">
        <f t="shared" si="129"/>
        <v>0.38</v>
      </c>
      <c r="AO99">
        <f t="shared" si="130"/>
        <v>0.38</v>
      </c>
      <c r="AP99">
        <f t="shared" si="131"/>
        <v>0.38</v>
      </c>
    </row>
    <row r="100" spans="6:42">
      <c r="F100" s="16"/>
      <c r="G100" t="str">
        <f t="shared" ref="G100:H100" si="135">G99</f>
        <v>ACT_BND</v>
      </c>
      <c r="H100" t="str">
        <f t="shared" si="135"/>
        <v>UP</v>
      </c>
      <c r="J100" s="28">
        <v>2031</v>
      </c>
      <c r="K100" s="28" t="str">
        <f t="shared" si="119"/>
        <v>ELCGAS00</v>
      </c>
      <c r="L100">
        <f t="shared" si="97"/>
        <v>598.11428536717</v>
      </c>
      <c r="M100">
        <f t="shared" si="98"/>
        <v>102.115981899478</v>
      </c>
      <c r="N100">
        <f t="shared" si="99"/>
        <v>96.286575323974</v>
      </c>
      <c r="O100">
        <f t="shared" si="100"/>
        <v>0.100855797786177</v>
      </c>
      <c r="P100">
        <f t="shared" si="101"/>
        <v>132.91757550396</v>
      </c>
      <c r="Q100">
        <f t="shared" si="102"/>
        <v>1.36633019528438</v>
      </c>
      <c r="R100">
        <f t="shared" si="103"/>
        <v>3.58863554283657</v>
      </c>
      <c r="W100" s="34">
        <v>239.245714146868</v>
      </c>
      <c r="X100" s="34">
        <v>40.8463927597912</v>
      </c>
      <c r="Y100" s="34">
        <v>38.5146301295896</v>
      </c>
      <c r="Z100" s="34">
        <v>0.0403423191144708</v>
      </c>
      <c r="AA100" s="34">
        <v>53.1670302015839</v>
      </c>
      <c r="AB100" s="34">
        <v>0.546532078113751</v>
      </c>
      <c r="AC100" s="34">
        <v>1.43545421713463</v>
      </c>
      <c r="AJ100">
        <f t="shared" si="125"/>
        <v>0.4</v>
      </c>
      <c r="AK100">
        <f t="shared" si="126"/>
        <v>0.4</v>
      </c>
      <c r="AL100">
        <f t="shared" si="127"/>
        <v>0.4</v>
      </c>
      <c r="AM100">
        <f t="shared" si="128"/>
        <v>0.4</v>
      </c>
      <c r="AN100">
        <f t="shared" si="129"/>
        <v>0.4</v>
      </c>
      <c r="AO100">
        <f t="shared" si="130"/>
        <v>0.4</v>
      </c>
      <c r="AP100">
        <f t="shared" si="131"/>
        <v>0.4</v>
      </c>
    </row>
    <row r="101" spans="6:42">
      <c r="F101" s="16"/>
      <c r="G101" t="str">
        <f t="shared" ref="G101:H101" si="136">G100</f>
        <v>ACT_BND</v>
      </c>
      <c r="H101" t="str">
        <f t="shared" si="136"/>
        <v>UP</v>
      </c>
      <c r="J101" s="28">
        <v>2031</v>
      </c>
      <c r="K101" s="28" t="str">
        <f t="shared" si="119"/>
        <v>ELCHFO00</v>
      </c>
      <c r="L101">
        <f t="shared" si="97"/>
        <v>0</v>
      </c>
      <c r="M101">
        <f t="shared" si="98"/>
        <v>1.95648153815695</v>
      </c>
      <c r="N101">
        <f t="shared" si="99"/>
        <v>0</v>
      </c>
      <c r="O101">
        <f t="shared" si="100"/>
        <v>0.0088281697024238</v>
      </c>
      <c r="P101">
        <f t="shared" si="101"/>
        <v>0.163931616990641</v>
      </c>
      <c r="Q101">
        <f t="shared" si="102"/>
        <v>3.87000794216463</v>
      </c>
      <c r="R101">
        <f t="shared" si="103"/>
        <v>0.66447765886729</v>
      </c>
      <c r="W101" s="28">
        <v>0</v>
      </c>
      <c r="X101" s="34">
        <v>0.586944461447084</v>
      </c>
      <c r="Y101" s="28">
        <v>0</v>
      </c>
      <c r="Z101" s="34">
        <v>0.00264845091072714</v>
      </c>
      <c r="AA101" s="34">
        <v>0.0491794850971922</v>
      </c>
      <c r="AB101" s="34">
        <v>1.16100238264939</v>
      </c>
      <c r="AC101" s="34">
        <v>0.199343297660187</v>
      </c>
      <c r="AJ101">
        <f t="shared" si="125"/>
        <v>0.3</v>
      </c>
      <c r="AK101">
        <f t="shared" si="126"/>
        <v>0.3</v>
      </c>
      <c r="AL101">
        <f t="shared" si="127"/>
        <v>0.3</v>
      </c>
      <c r="AM101">
        <f t="shared" si="128"/>
        <v>0.3</v>
      </c>
      <c r="AN101">
        <f t="shared" si="129"/>
        <v>0.3</v>
      </c>
      <c r="AO101">
        <f t="shared" si="130"/>
        <v>0.3</v>
      </c>
      <c r="AP101">
        <f t="shared" si="131"/>
        <v>0.3</v>
      </c>
    </row>
    <row r="102" spans="6:42">
      <c r="F102" s="16"/>
      <c r="G102" t="str">
        <f t="shared" ref="G102:H102" si="137">G101</f>
        <v>ACT_BND</v>
      </c>
      <c r="H102" t="str">
        <f t="shared" si="137"/>
        <v>UP</v>
      </c>
      <c r="J102" s="28">
        <v>2031</v>
      </c>
      <c r="K102" s="28" t="str">
        <f t="shared" si="119"/>
        <v>ELCHYD00</v>
      </c>
      <c r="L102">
        <f t="shared" si="97"/>
        <v>6.12721077241656</v>
      </c>
      <c r="M102">
        <f t="shared" si="98"/>
        <v>237.841623718391</v>
      </c>
      <c r="N102">
        <f t="shared" si="99"/>
        <v>14.9312272346047</v>
      </c>
      <c r="O102">
        <f t="shared" si="100"/>
        <v>153.818376307215</v>
      </c>
      <c r="P102">
        <f t="shared" si="101"/>
        <v>143.832772483356</v>
      </c>
      <c r="Q102">
        <f t="shared" si="102"/>
        <v>932.84622067348</v>
      </c>
      <c r="R102">
        <f t="shared" si="103"/>
        <v>181.637855945463</v>
      </c>
      <c r="W102" s="34">
        <v>5.94339444924406</v>
      </c>
      <c r="X102" s="34">
        <v>230.706375006839</v>
      </c>
      <c r="Y102" s="34">
        <v>14.4832904175666</v>
      </c>
      <c r="Z102" s="34">
        <v>149.203825017999</v>
      </c>
      <c r="AA102" s="34">
        <v>139.517789308855</v>
      </c>
      <c r="AB102" s="34">
        <v>904.860834053276</v>
      </c>
      <c r="AC102" s="34">
        <v>176.188720267099</v>
      </c>
      <c r="AJ102">
        <f t="shared" si="125"/>
        <v>0.97</v>
      </c>
      <c r="AK102">
        <f t="shared" si="126"/>
        <v>0.97</v>
      </c>
      <c r="AL102">
        <f t="shared" si="127"/>
        <v>0.97</v>
      </c>
      <c r="AM102">
        <f t="shared" si="128"/>
        <v>0.97</v>
      </c>
      <c r="AN102">
        <f t="shared" si="129"/>
        <v>0.97</v>
      </c>
      <c r="AO102">
        <f t="shared" si="130"/>
        <v>0.97</v>
      </c>
      <c r="AP102">
        <f t="shared" si="131"/>
        <v>0.97</v>
      </c>
    </row>
    <row r="103" spans="6:42">
      <c r="F103" s="16"/>
      <c r="G103" t="str">
        <f t="shared" ref="G103:H103" si="138">G102</f>
        <v>ACT_BND</v>
      </c>
      <c r="H103" t="str">
        <f t="shared" si="138"/>
        <v>UP</v>
      </c>
      <c r="J103" s="28">
        <v>2031</v>
      </c>
      <c r="K103" s="28" t="str">
        <f t="shared" si="119"/>
        <v>ENCAN01_SMR</v>
      </c>
      <c r="L103">
        <v>2.97571185637149</v>
      </c>
      <c r="M103">
        <v>13.8747300215983</v>
      </c>
      <c r="N103">
        <v>6.47993811015119</v>
      </c>
      <c r="O103">
        <v>1.24511071022318</v>
      </c>
      <c r="P103" s="33">
        <v>125.124818935925</v>
      </c>
      <c r="Q103">
        <v>0</v>
      </c>
      <c r="R103" s="33">
        <v>7.45204651565871</v>
      </c>
      <c r="T103" s="29">
        <f>T95-405/40</f>
        <v>293.72476</v>
      </c>
      <c r="U103" s="29">
        <f>U95-22.2357/40</f>
        <v>16.1208825</v>
      </c>
      <c r="W103" s="34">
        <v>2.97571185637149</v>
      </c>
      <c r="X103" s="34">
        <v>13.8747300215983</v>
      </c>
      <c r="Y103" s="34">
        <v>6.47993811015119</v>
      </c>
      <c r="Z103" s="34">
        <v>1.24511071022318</v>
      </c>
      <c r="AA103" s="34">
        <v>330.732150935925</v>
      </c>
      <c r="AB103" s="28">
        <v>0</v>
      </c>
      <c r="AC103" s="34">
        <v>18.7366642656587</v>
      </c>
      <c r="AJ103">
        <f t="shared" si="125"/>
        <v>1</v>
      </c>
      <c r="AK103">
        <f t="shared" si="126"/>
        <v>1</v>
      </c>
      <c r="AL103">
        <f t="shared" si="127"/>
        <v>1</v>
      </c>
      <c r="AM103">
        <f t="shared" si="128"/>
        <v>1</v>
      </c>
      <c r="AN103">
        <f t="shared" si="129"/>
        <v>1</v>
      </c>
      <c r="AO103">
        <f t="shared" si="130"/>
        <v>1</v>
      </c>
      <c r="AP103">
        <f t="shared" si="131"/>
        <v>1</v>
      </c>
    </row>
    <row r="104" spans="6:42">
      <c r="F104" s="16"/>
      <c r="G104" t="str">
        <f t="shared" ref="G104:H104" si="139">G103</f>
        <v>ACT_BND</v>
      </c>
      <c r="H104" t="str">
        <f t="shared" si="139"/>
        <v>UP</v>
      </c>
      <c r="J104" s="28">
        <v>2031</v>
      </c>
      <c r="K104" s="28" t="str">
        <f t="shared" si="119"/>
        <v>ELCSOL00</v>
      </c>
      <c r="L104">
        <f t="shared" si="97"/>
        <v>30.9997950863931</v>
      </c>
      <c r="M104">
        <f t="shared" si="98"/>
        <v>9.77537753932325</v>
      </c>
      <c r="N104">
        <f t="shared" si="99"/>
        <v>3.33439402519798</v>
      </c>
      <c r="O104">
        <f t="shared" si="100"/>
        <v>0.261104612742981</v>
      </c>
      <c r="P104">
        <f t="shared" si="101"/>
        <v>33.8504358243341</v>
      </c>
      <c r="Q104">
        <f t="shared" si="102"/>
        <v>0.68318325161987</v>
      </c>
      <c r="R104">
        <f t="shared" si="103"/>
        <v>0.702493070338373</v>
      </c>
      <c r="W104" s="34">
        <v>30.9997950863931</v>
      </c>
      <c r="X104" s="34">
        <v>9.77537753932325</v>
      </c>
      <c r="Y104" s="34">
        <v>3.33439402519798</v>
      </c>
      <c r="Z104" s="34">
        <v>0.261104612742981</v>
      </c>
      <c r="AA104" s="34">
        <v>33.8504358243341</v>
      </c>
      <c r="AB104" s="34">
        <v>0.68318325161987</v>
      </c>
      <c r="AC104" s="34">
        <v>0.702493070338373</v>
      </c>
      <c r="AJ104">
        <f t="shared" si="125"/>
        <v>1</v>
      </c>
      <c r="AK104">
        <f t="shared" si="126"/>
        <v>1</v>
      </c>
      <c r="AL104">
        <f t="shared" si="127"/>
        <v>1</v>
      </c>
      <c r="AM104">
        <f t="shared" si="128"/>
        <v>1</v>
      </c>
      <c r="AN104">
        <f t="shared" si="129"/>
        <v>1</v>
      </c>
      <c r="AO104">
        <f t="shared" si="130"/>
        <v>1</v>
      </c>
      <c r="AP104">
        <f t="shared" si="131"/>
        <v>1</v>
      </c>
    </row>
    <row r="105" spans="6:42">
      <c r="F105" s="16"/>
      <c r="G105" t="str">
        <f t="shared" ref="G105:H105" si="140">G104</f>
        <v>ACT_BND</v>
      </c>
      <c r="H105" t="str">
        <f t="shared" si="140"/>
        <v>UP</v>
      </c>
      <c r="J105" s="28">
        <v>2031</v>
      </c>
      <c r="K105" s="28" t="str">
        <f t="shared" si="119"/>
        <v>ELCWIN00</v>
      </c>
      <c r="L105">
        <f t="shared" si="97"/>
        <v>117.338952015839</v>
      </c>
      <c r="M105">
        <f t="shared" si="98"/>
        <v>17.1360857081713</v>
      </c>
      <c r="N105">
        <f t="shared" si="99"/>
        <v>45.2803328293736</v>
      </c>
      <c r="O105">
        <f t="shared" si="100"/>
        <v>3.94815823614111</v>
      </c>
      <c r="P105">
        <f t="shared" si="101"/>
        <v>130.467883657307</v>
      </c>
      <c r="Q105">
        <f t="shared" si="102"/>
        <v>61.4902113030957</v>
      </c>
      <c r="R105">
        <f t="shared" si="103"/>
        <v>68.7354185885529</v>
      </c>
      <c r="W105" s="34">
        <v>117.338952015839</v>
      </c>
      <c r="X105" s="34">
        <v>17.1360857081713</v>
      </c>
      <c r="Y105" s="34">
        <v>45.2803328293736</v>
      </c>
      <c r="Z105" s="34">
        <v>3.94815823614111</v>
      </c>
      <c r="AA105" s="34">
        <v>130.467883657307</v>
      </c>
      <c r="AB105" s="34">
        <v>61.4902113030957</v>
      </c>
      <c r="AC105" s="34">
        <v>68.7354185885529</v>
      </c>
      <c r="AJ105">
        <f t="shared" si="125"/>
        <v>1</v>
      </c>
      <c r="AK105">
        <f t="shared" si="126"/>
        <v>1</v>
      </c>
      <c r="AL105">
        <f t="shared" si="127"/>
        <v>1</v>
      </c>
      <c r="AM105">
        <f t="shared" si="128"/>
        <v>1</v>
      </c>
      <c r="AN105">
        <f t="shared" si="129"/>
        <v>1</v>
      </c>
      <c r="AO105">
        <f t="shared" si="130"/>
        <v>1</v>
      </c>
      <c r="AP105">
        <f t="shared" si="131"/>
        <v>1</v>
      </c>
    </row>
    <row r="106" spans="6:42">
      <c r="F106" s="16"/>
      <c r="G106" t="str">
        <f t="shared" ref="G106:H106" si="141">G105</f>
        <v>ACT_BND</v>
      </c>
      <c r="H106" t="str">
        <f t="shared" si="141"/>
        <v>UP</v>
      </c>
      <c r="J106" s="28">
        <v>2031</v>
      </c>
      <c r="K106" s="28" t="str">
        <f t="shared" si="119"/>
        <v>ELCWOO00</v>
      </c>
      <c r="L106">
        <f t="shared" si="97"/>
        <v>28.4057886351949</v>
      </c>
      <c r="M106">
        <f t="shared" si="98"/>
        <v>37.046763897974</v>
      </c>
      <c r="N106">
        <f t="shared" si="99"/>
        <v>11.8301676540163</v>
      </c>
      <c r="O106">
        <f t="shared" si="100"/>
        <v>0.857339277074977</v>
      </c>
      <c r="P106">
        <f t="shared" si="101"/>
        <v>21.0688285405739</v>
      </c>
      <c r="Q106">
        <f t="shared" si="102"/>
        <v>17.7329361513936</v>
      </c>
      <c r="R106">
        <f t="shared" si="103"/>
        <v>3.85116234426617</v>
      </c>
      <c r="W106" s="34">
        <v>9.94202602231821</v>
      </c>
      <c r="X106" s="34">
        <v>12.9663673642909</v>
      </c>
      <c r="Y106" s="34">
        <v>4.14055867890569</v>
      </c>
      <c r="Z106" s="34">
        <v>0.300068746976242</v>
      </c>
      <c r="AA106" s="34">
        <v>7.37408998920086</v>
      </c>
      <c r="AB106" s="34">
        <v>6.20652765298776</v>
      </c>
      <c r="AC106" s="34">
        <v>1.34790682049316</v>
      </c>
      <c r="AJ106">
        <f t="shared" si="125"/>
        <v>0.35</v>
      </c>
      <c r="AK106">
        <f t="shared" si="126"/>
        <v>0.35</v>
      </c>
      <c r="AL106">
        <f t="shared" si="127"/>
        <v>0.35</v>
      </c>
      <c r="AM106">
        <f t="shared" si="128"/>
        <v>0.35</v>
      </c>
      <c r="AN106">
        <f t="shared" si="129"/>
        <v>0.35</v>
      </c>
      <c r="AO106">
        <f t="shared" si="130"/>
        <v>0.35</v>
      </c>
      <c r="AP106">
        <f t="shared" si="131"/>
        <v>0.35</v>
      </c>
    </row>
    <row r="107" spans="6:42">
      <c r="F107" s="16"/>
      <c r="G107" t="str">
        <f t="shared" ref="G107:H107" si="142">G106</f>
        <v>ACT_BND</v>
      </c>
      <c r="H107" t="str">
        <f t="shared" si="142"/>
        <v>UP</v>
      </c>
      <c r="J107" s="28">
        <v>2032</v>
      </c>
      <c r="K107" s="28" t="str">
        <f t="shared" si="119"/>
        <v>ELCCOH00</v>
      </c>
      <c r="L107">
        <f t="shared" si="97"/>
        <v>0</v>
      </c>
      <c r="M107">
        <f t="shared" si="98"/>
        <v>0</v>
      </c>
      <c r="N107">
        <f t="shared" si="99"/>
        <v>6.21440547914061</v>
      </c>
      <c r="O107">
        <f t="shared" si="100"/>
        <v>0</v>
      </c>
      <c r="P107">
        <f t="shared" si="101"/>
        <v>0</v>
      </c>
      <c r="Q107">
        <f t="shared" si="102"/>
        <v>0</v>
      </c>
      <c r="R107">
        <f t="shared" si="103"/>
        <v>0</v>
      </c>
      <c r="W107" s="28">
        <v>0</v>
      </c>
      <c r="X107" s="28">
        <v>0</v>
      </c>
      <c r="Y107" s="34">
        <v>2.36147408207343</v>
      </c>
      <c r="Z107" s="28">
        <v>0</v>
      </c>
      <c r="AA107" s="28">
        <v>0</v>
      </c>
      <c r="AB107" s="28">
        <v>0</v>
      </c>
      <c r="AC107" s="28">
        <v>0</v>
      </c>
      <c r="AJ107">
        <f t="shared" si="125"/>
        <v>0.38</v>
      </c>
      <c r="AK107">
        <f t="shared" si="126"/>
        <v>0.38</v>
      </c>
      <c r="AL107">
        <f t="shared" si="127"/>
        <v>0.38</v>
      </c>
      <c r="AM107">
        <f t="shared" si="128"/>
        <v>0.38</v>
      </c>
      <c r="AN107">
        <f t="shared" si="129"/>
        <v>0.38</v>
      </c>
      <c r="AO107">
        <f t="shared" si="130"/>
        <v>0.38</v>
      </c>
      <c r="AP107">
        <f t="shared" si="131"/>
        <v>0.38</v>
      </c>
    </row>
    <row r="108" spans="6:42">
      <c r="F108" s="16"/>
      <c r="G108" t="str">
        <f t="shared" ref="G108:H108" si="143">G107</f>
        <v>ACT_BND</v>
      </c>
      <c r="H108" t="str">
        <f t="shared" si="143"/>
        <v>UP</v>
      </c>
      <c r="J108" s="28">
        <v>2032</v>
      </c>
      <c r="K108" s="28" t="str">
        <f t="shared" si="119"/>
        <v>ELCGAS00</v>
      </c>
      <c r="L108">
        <f t="shared" si="97"/>
        <v>490.840088552915</v>
      </c>
      <c r="M108">
        <f t="shared" si="98"/>
        <v>58.972845562995</v>
      </c>
      <c r="N108">
        <f t="shared" si="99"/>
        <v>71.293854436645</v>
      </c>
      <c r="O108">
        <f t="shared" si="100"/>
        <v>0.109050081263499</v>
      </c>
      <c r="P108">
        <f t="shared" si="101"/>
        <v>103.065056695464</v>
      </c>
      <c r="Q108">
        <f t="shared" si="102"/>
        <v>1.35316349172066</v>
      </c>
      <c r="R108">
        <f t="shared" si="103"/>
        <v>2.49690144285457</v>
      </c>
      <c r="W108" s="34">
        <v>196.336035421166</v>
      </c>
      <c r="X108" s="34">
        <v>23.589138225198</v>
      </c>
      <c r="Y108" s="34">
        <v>28.517541774658</v>
      </c>
      <c r="Z108" s="34">
        <v>0.0436200325053996</v>
      </c>
      <c r="AA108" s="34">
        <v>41.2260226781857</v>
      </c>
      <c r="AB108" s="34">
        <v>0.541265396688265</v>
      </c>
      <c r="AC108" s="34">
        <v>0.998760577141829</v>
      </c>
      <c r="AJ108">
        <f t="shared" si="125"/>
        <v>0.4</v>
      </c>
      <c r="AK108">
        <f t="shared" si="126"/>
        <v>0.4</v>
      </c>
      <c r="AL108">
        <f t="shared" si="127"/>
        <v>0.4</v>
      </c>
      <c r="AM108">
        <f t="shared" si="128"/>
        <v>0.4</v>
      </c>
      <c r="AN108">
        <f t="shared" si="129"/>
        <v>0.4</v>
      </c>
      <c r="AO108">
        <f t="shared" si="130"/>
        <v>0.4</v>
      </c>
      <c r="AP108">
        <f t="shared" si="131"/>
        <v>0.4</v>
      </c>
    </row>
    <row r="109" spans="6:42">
      <c r="F109" s="16"/>
      <c r="G109" t="str">
        <f t="shared" ref="G109:H109" si="144">G108</f>
        <v>ACT_BND</v>
      </c>
      <c r="H109" t="str">
        <f t="shared" si="144"/>
        <v>UP</v>
      </c>
      <c r="J109" s="28">
        <v>2032</v>
      </c>
      <c r="K109" s="28" t="str">
        <f t="shared" si="119"/>
        <v>ELCHFO00</v>
      </c>
      <c r="L109">
        <f t="shared" si="97"/>
        <v>0</v>
      </c>
      <c r="M109">
        <f t="shared" si="98"/>
        <v>2.2999992487401</v>
      </c>
      <c r="N109">
        <f t="shared" si="99"/>
        <v>0</v>
      </c>
      <c r="O109">
        <f t="shared" si="100"/>
        <v>0.00987420202783777</v>
      </c>
      <c r="P109">
        <f t="shared" si="101"/>
        <v>0.163931616990641</v>
      </c>
      <c r="Q109">
        <f t="shared" si="102"/>
        <v>3.87087630189583</v>
      </c>
      <c r="R109">
        <f t="shared" si="103"/>
        <v>0.80553875737941</v>
      </c>
      <c r="W109" s="28">
        <v>0</v>
      </c>
      <c r="X109" s="34">
        <v>0.68999977462203</v>
      </c>
      <c r="Y109" s="28">
        <v>0</v>
      </c>
      <c r="Z109" s="34">
        <v>0.00296226060835133</v>
      </c>
      <c r="AA109" s="34">
        <v>0.0491794850971922</v>
      </c>
      <c r="AB109" s="34">
        <v>1.16126289056875</v>
      </c>
      <c r="AC109" s="34">
        <v>0.241661627213823</v>
      </c>
      <c r="AJ109">
        <f t="shared" si="125"/>
        <v>0.3</v>
      </c>
      <c r="AK109">
        <f t="shared" si="126"/>
        <v>0.3</v>
      </c>
      <c r="AL109">
        <f t="shared" si="127"/>
        <v>0.3</v>
      </c>
      <c r="AM109">
        <f t="shared" si="128"/>
        <v>0.3</v>
      </c>
      <c r="AN109">
        <f t="shared" si="129"/>
        <v>0.3</v>
      </c>
      <c r="AO109">
        <f t="shared" si="130"/>
        <v>0.3</v>
      </c>
      <c r="AP109">
        <f t="shared" si="131"/>
        <v>0.3</v>
      </c>
    </row>
    <row r="110" spans="6:42">
      <c r="F110" s="16"/>
      <c r="G110" t="str">
        <f t="shared" ref="G110:H110" si="145">G109</f>
        <v>ACT_BND</v>
      </c>
      <c r="H110" t="str">
        <f t="shared" si="145"/>
        <v>UP</v>
      </c>
      <c r="J110" s="28">
        <v>2032</v>
      </c>
      <c r="K110" s="28" t="str">
        <f t="shared" si="119"/>
        <v>ELCHYD00</v>
      </c>
      <c r="L110">
        <f t="shared" si="97"/>
        <v>6.08165714784055</v>
      </c>
      <c r="M110">
        <f t="shared" si="98"/>
        <v>237.845711221081</v>
      </c>
      <c r="N110">
        <f t="shared" si="99"/>
        <v>14.7399325703428</v>
      </c>
      <c r="O110">
        <f t="shared" si="100"/>
        <v>157.424173179547</v>
      </c>
      <c r="P110">
        <f t="shared" si="101"/>
        <v>146.594361032561</v>
      </c>
      <c r="Q110">
        <f t="shared" si="102"/>
        <v>938.284902362451</v>
      </c>
      <c r="R110">
        <f t="shared" si="103"/>
        <v>180.657759752993</v>
      </c>
      <c r="W110" s="34">
        <v>5.89920743340533</v>
      </c>
      <c r="X110" s="34">
        <v>230.710339884449</v>
      </c>
      <c r="Y110" s="34">
        <v>14.2977345932325</v>
      </c>
      <c r="Z110" s="34">
        <v>152.701447984161</v>
      </c>
      <c r="AA110" s="34">
        <v>142.196530201584</v>
      </c>
      <c r="AB110" s="34">
        <v>910.136355291577</v>
      </c>
      <c r="AC110" s="34">
        <v>175.238026960403</v>
      </c>
      <c r="AJ110">
        <f t="shared" si="125"/>
        <v>0.97</v>
      </c>
      <c r="AK110">
        <f t="shared" si="126"/>
        <v>0.97</v>
      </c>
      <c r="AL110">
        <f t="shared" si="127"/>
        <v>0.97</v>
      </c>
      <c r="AM110">
        <f t="shared" si="128"/>
        <v>0.97</v>
      </c>
      <c r="AN110">
        <f t="shared" si="129"/>
        <v>0.97</v>
      </c>
      <c r="AO110">
        <f t="shared" si="130"/>
        <v>0.97</v>
      </c>
      <c r="AP110">
        <f t="shared" si="131"/>
        <v>0.97</v>
      </c>
    </row>
    <row r="111" spans="6:42">
      <c r="F111" s="16"/>
      <c r="G111" t="str">
        <f t="shared" ref="G111:H111" si="146">G110</f>
        <v>ACT_BND</v>
      </c>
      <c r="H111" t="str">
        <f t="shared" si="146"/>
        <v>UP</v>
      </c>
      <c r="J111" s="28">
        <v>2032</v>
      </c>
      <c r="K111" s="28" t="str">
        <f t="shared" si="119"/>
        <v>ENCAN01_SMR</v>
      </c>
      <c r="L111">
        <v>5.92032933765299</v>
      </c>
      <c r="M111">
        <v>27.7390275989921</v>
      </c>
      <c r="N111">
        <v>12.3921553023758</v>
      </c>
      <c r="O111">
        <v>2.51473151331893</v>
      </c>
      <c r="P111" s="33">
        <v>170.848403781137</v>
      </c>
      <c r="Q111">
        <v>0</v>
      </c>
      <c r="R111" s="33">
        <v>7.65861520014402</v>
      </c>
      <c r="T111" s="29">
        <f>T103-405/40</f>
        <v>283.59976</v>
      </c>
      <c r="U111" s="29">
        <f>U103-22.2357/40</f>
        <v>15.56499</v>
      </c>
      <c r="W111" s="34">
        <v>5.92032933765299</v>
      </c>
      <c r="X111" s="34">
        <v>27.7390275989921</v>
      </c>
      <c r="Y111" s="34">
        <v>12.3921553023758</v>
      </c>
      <c r="Z111" s="34">
        <v>2.51473151331893</v>
      </c>
      <c r="AA111" s="34">
        <v>369.368235781137</v>
      </c>
      <c r="AB111" s="28">
        <v>0</v>
      </c>
      <c r="AC111" s="34">
        <v>18.554108200144</v>
      </c>
      <c r="AJ111">
        <f t="shared" si="125"/>
        <v>1</v>
      </c>
      <c r="AK111">
        <f t="shared" si="126"/>
        <v>1</v>
      </c>
      <c r="AL111">
        <f t="shared" si="127"/>
        <v>1</v>
      </c>
      <c r="AM111">
        <f t="shared" si="128"/>
        <v>1</v>
      </c>
      <c r="AN111">
        <f t="shared" si="129"/>
        <v>1</v>
      </c>
      <c r="AO111">
        <f t="shared" si="130"/>
        <v>1</v>
      </c>
      <c r="AP111">
        <f t="shared" si="131"/>
        <v>1</v>
      </c>
    </row>
    <row r="112" spans="6:42">
      <c r="F112" s="16"/>
      <c r="G112" t="str">
        <f t="shared" ref="G112:H112" si="147">G111</f>
        <v>ACT_BND</v>
      </c>
      <c r="H112" t="str">
        <f t="shared" si="147"/>
        <v>UP</v>
      </c>
      <c r="J112" s="28">
        <v>2032</v>
      </c>
      <c r="K112" s="28" t="str">
        <f t="shared" si="119"/>
        <v>ELCSOL00</v>
      </c>
      <c r="L112">
        <f t="shared" si="97"/>
        <v>46.7901664506839</v>
      </c>
      <c r="M112">
        <f t="shared" si="98"/>
        <v>12.5415467568718</v>
      </c>
      <c r="N112">
        <f t="shared" si="99"/>
        <v>5.31342811735061</v>
      </c>
      <c r="O112">
        <f t="shared" si="100"/>
        <v>0.27184239812815</v>
      </c>
      <c r="P112">
        <f t="shared" si="101"/>
        <v>34.1630995068395</v>
      </c>
      <c r="Q112">
        <f t="shared" si="102"/>
        <v>0.840510736861051</v>
      </c>
      <c r="R112">
        <f t="shared" si="103"/>
        <v>0.712800723398128</v>
      </c>
      <c r="W112" s="34">
        <v>46.7901664506839</v>
      </c>
      <c r="X112" s="34">
        <v>12.5415467568718</v>
      </c>
      <c r="Y112" s="34">
        <v>5.31342811735061</v>
      </c>
      <c r="Z112" s="34">
        <v>0.27184239812815</v>
      </c>
      <c r="AA112" s="34">
        <v>34.1630995068395</v>
      </c>
      <c r="AB112" s="34">
        <v>0.840510736861051</v>
      </c>
      <c r="AC112" s="34">
        <v>0.712800723398128</v>
      </c>
      <c r="AJ112">
        <f t="shared" si="125"/>
        <v>1</v>
      </c>
      <c r="AK112">
        <f t="shared" si="126"/>
        <v>1</v>
      </c>
      <c r="AL112">
        <f t="shared" si="127"/>
        <v>1</v>
      </c>
      <c r="AM112">
        <f t="shared" si="128"/>
        <v>1</v>
      </c>
      <c r="AN112">
        <f t="shared" si="129"/>
        <v>1</v>
      </c>
      <c r="AO112">
        <f t="shared" si="130"/>
        <v>1</v>
      </c>
      <c r="AP112">
        <f t="shared" si="131"/>
        <v>1</v>
      </c>
    </row>
    <row r="113" spans="6:42">
      <c r="F113" s="16"/>
      <c r="G113" t="str">
        <f t="shared" ref="G113:H113" si="148">G112</f>
        <v>ACT_BND</v>
      </c>
      <c r="H113" t="str">
        <f t="shared" si="148"/>
        <v>UP</v>
      </c>
      <c r="J113" s="28">
        <v>2032</v>
      </c>
      <c r="K113" s="28" t="str">
        <f t="shared" si="119"/>
        <v>ELCWIN00</v>
      </c>
      <c r="L113">
        <f t="shared" si="97"/>
        <v>149.867188408927</v>
      </c>
      <c r="M113">
        <f t="shared" si="98"/>
        <v>21.2182350710223</v>
      </c>
      <c r="N113">
        <f t="shared" si="99"/>
        <v>49.5454487041037</v>
      </c>
      <c r="O113">
        <f t="shared" si="100"/>
        <v>3.96228097192225</v>
      </c>
      <c r="P113">
        <f t="shared" si="101"/>
        <v>156.318692944564</v>
      </c>
      <c r="Q113">
        <f t="shared" si="102"/>
        <v>64.2053290856731</v>
      </c>
      <c r="R113">
        <f t="shared" si="103"/>
        <v>80.2298260903528</v>
      </c>
      <c r="W113" s="34">
        <v>149.867188408927</v>
      </c>
      <c r="X113" s="34">
        <v>21.2182350710223</v>
      </c>
      <c r="Y113" s="34">
        <v>49.5454487041037</v>
      </c>
      <c r="Z113" s="34">
        <v>3.96228097192225</v>
      </c>
      <c r="AA113" s="34">
        <v>156.318692944564</v>
      </c>
      <c r="AB113" s="34">
        <v>64.2053290856731</v>
      </c>
      <c r="AC113" s="34">
        <v>80.2298260903528</v>
      </c>
      <c r="AJ113">
        <f t="shared" si="125"/>
        <v>1</v>
      </c>
      <c r="AK113">
        <f t="shared" si="126"/>
        <v>1</v>
      </c>
      <c r="AL113">
        <f t="shared" si="127"/>
        <v>1</v>
      </c>
      <c r="AM113">
        <f t="shared" si="128"/>
        <v>1</v>
      </c>
      <c r="AN113">
        <f t="shared" si="129"/>
        <v>1</v>
      </c>
      <c r="AO113">
        <f t="shared" si="130"/>
        <v>1</v>
      </c>
      <c r="AP113">
        <f t="shared" si="131"/>
        <v>1</v>
      </c>
    </row>
    <row r="114" spans="6:42">
      <c r="F114" s="16"/>
      <c r="G114" t="str">
        <f t="shared" ref="G114:H114" si="149">G113</f>
        <v>ACT_BND</v>
      </c>
      <c r="H114" t="str">
        <f t="shared" si="149"/>
        <v>UP</v>
      </c>
      <c r="J114" s="28">
        <v>2032</v>
      </c>
      <c r="K114" s="28" t="str">
        <f t="shared" si="119"/>
        <v>ELCWOO00</v>
      </c>
      <c r="L114">
        <f t="shared" si="97"/>
        <v>41.1621034351537</v>
      </c>
      <c r="M114">
        <f t="shared" si="98"/>
        <v>60.0552804391649</v>
      </c>
      <c r="N114">
        <f t="shared" si="99"/>
        <v>20.6235786177106</v>
      </c>
      <c r="O114">
        <f t="shared" si="100"/>
        <v>0.818690128663991</v>
      </c>
      <c r="P114">
        <f t="shared" si="101"/>
        <v>23.9858664712537</v>
      </c>
      <c r="Q114">
        <f t="shared" si="102"/>
        <v>17.9361489560835</v>
      </c>
      <c r="R114">
        <f t="shared" si="103"/>
        <v>4.25207884015223</v>
      </c>
      <c r="W114" s="34">
        <v>14.4067362023038</v>
      </c>
      <c r="X114" s="34">
        <v>21.0193481537077</v>
      </c>
      <c r="Y114" s="34">
        <v>7.2182525161987</v>
      </c>
      <c r="Z114" s="34">
        <v>0.286541545032397</v>
      </c>
      <c r="AA114" s="34">
        <v>8.39505326493881</v>
      </c>
      <c r="AB114" s="34">
        <v>6.27765213462923</v>
      </c>
      <c r="AC114" s="34">
        <v>1.48822759405328</v>
      </c>
      <c r="AJ114">
        <f t="shared" si="125"/>
        <v>0.35</v>
      </c>
      <c r="AK114">
        <f t="shared" si="126"/>
        <v>0.35</v>
      </c>
      <c r="AL114">
        <f t="shared" si="127"/>
        <v>0.35</v>
      </c>
      <c r="AM114">
        <f t="shared" si="128"/>
        <v>0.35</v>
      </c>
      <c r="AN114">
        <f t="shared" si="129"/>
        <v>0.35</v>
      </c>
      <c r="AO114">
        <f t="shared" si="130"/>
        <v>0.35</v>
      </c>
      <c r="AP114">
        <f t="shared" si="131"/>
        <v>0.35</v>
      </c>
    </row>
    <row r="115" spans="6:42">
      <c r="F115" s="16"/>
      <c r="G115" t="str">
        <f t="shared" ref="G115:H115" si="150">G114</f>
        <v>ACT_BND</v>
      </c>
      <c r="H115" t="str">
        <f t="shared" si="150"/>
        <v>UP</v>
      </c>
      <c r="J115" s="28">
        <v>2033</v>
      </c>
      <c r="K115" s="28" t="str">
        <f t="shared" si="119"/>
        <v>ELCCOH00</v>
      </c>
      <c r="L115">
        <f t="shared" si="97"/>
        <v>0</v>
      </c>
      <c r="M115">
        <f t="shared" si="98"/>
        <v>0</v>
      </c>
      <c r="N115">
        <f t="shared" si="99"/>
        <v>6.24872115493918</v>
      </c>
      <c r="O115">
        <f t="shared" si="100"/>
        <v>0</v>
      </c>
      <c r="P115">
        <f t="shared" si="101"/>
        <v>0</v>
      </c>
      <c r="Q115">
        <f t="shared" si="102"/>
        <v>0</v>
      </c>
      <c r="R115">
        <f t="shared" si="103"/>
        <v>0</v>
      </c>
      <c r="W115" s="28">
        <v>0</v>
      </c>
      <c r="X115" s="28">
        <v>0</v>
      </c>
      <c r="Y115" s="34">
        <v>2.37451403887689</v>
      </c>
      <c r="Z115" s="28">
        <v>0</v>
      </c>
      <c r="AA115" s="28">
        <v>0</v>
      </c>
      <c r="AB115" s="28">
        <v>0</v>
      </c>
      <c r="AC115" s="28">
        <v>0</v>
      </c>
      <c r="AJ115">
        <f t="shared" si="125"/>
        <v>0.38</v>
      </c>
      <c r="AK115">
        <f t="shared" si="126"/>
        <v>0.38</v>
      </c>
      <c r="AL115">
        <f t="shared" si="127"/>
        <v>0.38</v>
      </c>
      <c r="AM115">
        <f t="shared" si="128"/>
        <v>0.38</v>
      </c>
      <c r="AN115">
        <f t="shared" si="129"/>
        <v>0.38</v>
      </c>
      <c r="AO115">
        <f t="shared" si="130"/>
        <v>0.38</v>
      </c>
      <c r="AP115">
        <f t="shared" si="131"/>
        <v>0.38</v>
      </c>
    </row>
    <row r="116" spans="6:42">
      <c r="F116" s="16"/>
      <c r="G116" t="str">
        <f t="shared" ref="G116:H116" si="151">G115</f>
        <v>ACT_BND</v>
      </c>
      <c r="H116" t="str">
        <f t="shared" si="151"/>
        <v>UP</v>
      </c>
      <c r="J116" s="28">
        <v>2033</v>
      </c>
      <c r="K116" s="28" t="str">
        <f t="shared" si="119"/>
        <v>ELCGAS00</v>
      </c>
      <c r="L116">
        <f t="shared" si="97"/>
        <v>383.065357451405</v>
      </c>
      <c r="M116">
        <f t="shared" si="98"/>
        <v>37.5951272732182</v>
      </c>
      <c r="N116">
        <f t="shared" si="99"/>
        <v>50.979427798776</v>
      </c>
      <c r="O116">
        <f t="shared" si="100"/>
        <v>0.117633939524838</v>
      </c>
      <c r="P116">
        <f t="shared" si="101"/>
        <v>81.8964224982003</v>
      </c>
      <c r="Q116">
        <f t="shared" si="102"/>
        <v>1.34767807865371</v>
      </c>
      <c r="R116">
        <f t="shared" si="103"/>
        <v>1.61463926609071</v>
      </c>
      <c r="W116" s="34">
        <v>153.226142980562</v>
      </c>
      <c r="X116" s="34">
        <v>15.0380509092873</v>
      </c>
      <c r="Y116" s="34">
        <v>20.3917711195104</v>
      </c>
      <c r="Z116" s="34">
        <v>0.0470535758099352</v>
      </c>
      <c r="AA116" s="34">
        <v>32.7585689992801</v>
      </c>
      <c r="AB116" s="34">
        <v>0.539071231461483</v>
      </c>
      <c r="AC116" s="34">
        <v>0.645855706436285</v>
      </c>
      <c r="AJ116">
        <f t="shared" si="125"/>
        <v>0.4</v>
      </c>
      <c r="AK116">
        <f t="shared" si="126"/>
        <v>0.4</v>
      </c>
      <c r="AL116">
        <f t="shared" si="127"/>
        <v>0.4</v>
      </c>
      <c r="AM116">
        <f t="shared" si="128"/>
        <v>0.4</v>
      </c>
      <c r="AN116">
        <f t="shared" si="129"/>
        <v>0.4</v>
      </c>
      <c r="AO116">
        <f t="shared" si="130"/>
        <v>0.4</v>
      </c>
      <c r="AP116">
        <f t="shared" si="131"/>
        <v>0.4</v>
      </c>
    </row>
    <row r="117" spans="6:42">
      <c r="F117" s="16"/>
      <c r="G117" t="str">
        <f t="shared" ref="G117:H117" si="152">G116</f>
        <v>ACT_BND</v>
      </c>
      <c r="H117" t="str">
        <f t="shared" si="152"/>
        <v>UP</v>
      </c>
      <c r="J117" s="28">
        <v>2033</v>
      </c>
      <c r="K117" s="28" t="str">
        <f t="shared" si="119"/>
        <v>ELCHFO00</v>
      </c>
      <c r="L117">
        <f t="shared" si="97"/>
        <v>0</v>
      </c>
      <c r="M117">
        <f t="shared" si="98"/>
        <v>2.16413075173986</v>
      </c>
      <c r="N117">
        <f t="shared" si="99"/>
        <v>0</v>
      </c>
      <c r="O117">
        <f t="shared" si="100"/>
        <v>0.0109071423446124</v>
      </c>
      <c r="P117">
        <f t="shared" si="101"/>
        <v>0.163931616990641</v>
      </c>
      <c r="Q117">
        <f t="shared" si="102"/>
        <v>3.87227768178547</v>
      </c>
      <c r="R117">
        <f t="shared" si="103"/>
        <v>0.991126272162227</v>
      </c>
      <c r="W117" s="28">
        <v>0</v>
      </c>
      <c r="X117" s="34">
        <v>0.649239225521958</v>
      </c>
      <c r="Y117" s="28">
        <v>0</v>
      </c>
      <c r="Z117" s="34">
        <v>0.00327214270338373</v>
      </c>
      <c r="AA117" s="34">
        <v>0.0491794850971922</v>
      </c>
      <c r="AB117" s="34">
        <v>1.16168330453564</v>
      </c>
      <c r="AC117" s="34">
        <v>0.297337881648668</v>
      </c>
      <c r="AJ117">
        <f t="shared" si="125"/>
        <v>0.3</v>
      </c>
      <c r="AK117">
        <f t="shared" si="126"/>
        <v>0.3</v>
      </c>
      <c r="AL117">
        <f t="shared" si="127"/>
        <v>0.3</v>
      </c>
      <c r="AM117">
        <f t="shared" si="128"/>
        <v>0.3</v>
      </c>
      <c r="AN117">
        <f t="shared" si="129"/>
        <v>0.3</v>
      </c>
      <c r="AO117">
        <f t="shared" si="130"/>
        <v>0.3</v>
      </c>
      <c r="AP117">
        <f t="shared" si="131"/>
        <v>0.3</v>
      </c>
    </row>
    <row r="118" spans="6:42">
      <c r="F118" s="16"/>
      <c r="G118" t="str">
        <f t="shared" ref="G118:H118" si="153">G117</f>
        <v>ACT_BND</v>
      </c>
      <c r="H118" t="str">
        <f t="shared" si="153"/>
        <v>UP</v>
      </c>
      <c r="J118" s="28">
        <v>2033</v>
      </c>
      <c r="K118" s="28" t="str">
        <f t="shared" si="119"/>
        <v>ELCHYD00</v>
      </c>
      <c r="L118">
        <f t="shared" si="97"/>
        <v>5.90239540424395</v>
      </c>
      <c r="M118">
        <f t="shared" si="98"/>
        <v>237.645796875301</v>
      </c>
      <c r="N118">
        <f t="shared" si="99"/>
        <v>14.3214151692607</v>
      </c>
      <c r="O118">
        <f t="shared" si="100"/>
        <v>160.713730266527</v>
      </c>
      <c r="P118">
        <f t="shared" si="101"/>
        <v>149.000107731588</v>
      </c>
      <c r="Q118">
        <f t="shared" si="102"/>
        <v>943.797593759509</v>
      </c>
      <c r="R118">
        <f t="shared" si="103"/>
        <v>180.305221736323</v>
      </c>
      <c r="W118" s="34">
        <v>5.72532354211663</v>
      </c>
      <c r="X118" s="34">
        <v>230.516422969042</v>
      </c>
      <c r="Y118" s="34">
        <v>13.8917727141829</v>
      </c>
      <c r="Z118" s="34">
        <v>155.892318358531</v>
      </c>
      <c r="AA118" s="34">
        <v>144.53010449964</v>
      </c>
      <c r="AB118" s="34">
        <v>915.483665946724</v>
      </c>
      <c r="AC118" s="34">
        <v>174.896065084233</v>
      </c>
      <c r="AJ118">
        <f t="shared" si="125"/>
        <v>0.97</v>
      </c>
      <c r="AK118">
        <f t="shared" si="126"/>
        <v>0.97</v>
      </c>
      <c r="AL118">
        <f t="shared" si="127"/>
        <v>0.97</v>
      </c>
      <c r="AM118">
        <f t="shared" si="128"/>
        <v>0.97</v>
      </c>
      <c r="AN118">
        <f t="shared" si="129"/>
        <v>0.97</v>
      </c>
      <c r="AO118">
        <f t="shared" si="130"/>
        <v>0.97</v>
      </c>
      <c r="AP118">
        <f t="shared" si="131"/>
        <v>0.97</v>
      </c>
    </row>
    <row r="119" spans="6:42">
      <c r="F119" s="16"/>
      <c r="G119" t="str">
        <f t="shared" ref="G119:H119" si="154">G118</f>
        <v>ACT_BND</v>
      </c>
      <c r="H119" t="str">
        <f t="shared" si="154"/>
        <v>UP</v>
      </c>
      <c r="J119" s="28">
        <v>2033</v>
      </c>
      <c r="K119" s="28" t="str">
        <f t="shared" si="119"/>
        <v>ENCAN01_SMR</v>
      </c>
      <c r="L119">
        <v>8.66131994600432</v>
      </c>
      <c r="M119">
        <v>40.6784412526998</v>
      </c>
      <c r="N119">
        <v>17.7753610907127</v>
      </c>
      <c r="O119">
        <v>3.81556759539237</v>
      </c>
      <c r="P119" s="33">
        <v>212.998081606911</v>
      </c>
      <c r="Q119">
        <v>0</v>
      </c>
      <c r="R119" s="33">
        <v>7.94199855345568</v>
      </c>
      <c r="T119" s="29">
        <f>T111-405/40</f>
        <v>273.47476</v>
      </c>
      <c r="U119" s="29">
        <f>U111-22.2357/40</f>
        <v>15.0090975</v>
      </c>
      <c r="W119" s="34">
        <v>8.66131994600432</v>
      </c>
      <c r="X119" s="34">
        <v>40.6784412526998</v>
      </c>
      <c r="Y119" s="34">
        <v>17.7753610907127</v>
      </c>
      <c r="Z119" s="34">
        <v>3.81556759539237</v>
      </c>
      <c r="AA119" s="34">
        <v>404.430413606911</v>
      </c>
      <c r="AB119" s="28">
        <v>0</v>
      </c>
      <c r="AC119" s="34">
        <v>18.4483668034557</v>
      </c>
      <c r="AJ119">
        <f t="shared" si="125"/>
        <v>1</v>
      </c>
      <c r="AK119">
        <f t="shared" si="126"/>
        <v>1</v>
      </c>
      <c r="AL119">
        <f t="shared" si="127"/>
        <v>1</v>
      </c>
      <c r="AM119">
        <f t="shared" si="128"/>
        <v>1</v>
      </c>
      <c r="AN119">
        <f t="shared" si="129"/>
        <v>1</v>
      </c>
      <c r="AO119">
        <f t="shared" si="130"/>
        <v>1</v>
      </c>
      <c r="AP119">
        <f t="shared" si="131"/>
        <v>1</v>
      </c>
    </row>
    <row r="120" spans="6:42">
      <c r="F120" s="16"/>
      <c r="G120" t="str">
        <f t="shared" ref="G120:H120" si="155">G119</f>
        <v>ACT_BND</v>
      </c>
      <c r="H120" t="str">
        <f t="shared" si="155"/>
        <v>UP</v>
      </c>
      <c r="J120" s="28">
        <v>2033</v>
      </c>
      <c r="K120" s="28" t="str">
        <f t="shared" si="119"/>
        <v>ELCSOL00</v>
      </c>
      <c r="L120">
        <f t="shared" si="97"/>
        <v>62.280185637149</v>
      </c>
      <c r="M120">
        <f t="shared" si="98"/>
        <v>15.3077159780202</v>
      </c>
      <c r="N120">
        <f t="shared" si="99"/>
        <v>7.24788608351332</v>
      </c>
      <c r="O120">
        <f t="shared" si="100"/>
        <v>0.282580183513319</v>
      </c>
      <c r="P120">
        <f t="shared" si="101"/>
        <v>34.4427586069114</v>
      </c>
      <c r="Q120">
        <f t="shared" si="102"/>
        <v>0.997838221742261</v>
      </c>
      <c r="R120">
        <f t="shared" si="103"/>
        <v>0.722874510547156</v>
      </c>
      <c r="W120" s="34">
        <v>62.280185637149</v>
      </c>
      <c r="X120" s="34">
        <v>15.3077159780202</v>
      </c>
      <c r="Y120" s="34">
        <v>7.24788608351332</v>
      </c>
      <c r="Z120" s="34">
        <v>0.282580183513319</v>
      </c>
      <c r="AA120" s="34">
        <v>34.4427586069114</v>
      </c>
      <c r="AB120" s="34">
        <v>0.997838221742261</v>
      </c>
      <c r="AC120" s="34">
        <v>0.722874510547156</v>
      </c>
      <c r="AJ120">
        <f t="shared" si="125"/>
        <v>1</v>
      </c>
      <c r="AK120">
        <f t="shared" si="126"/>
        <v>1</v>
      </c>
      <c r="AL120">
        <f t="shared" si="127"/>
        <v>1</v>
      </c>
      <c r="AM120">
        <f t="shared" si="128"/>
        <v>1</v>
      </c>
      <c r="AN120">
        <f t="shared" si="129"/>
        <v>1</v>
      </c>
      <c r="AO120">
        <f t="shared" si="130"/>
        <v>1</v>
      </c>
      <c r="AP120">
        <f t="shared" si="131"/>
        <v>1</v>
      </c>
    </row>
    <row r="121" spans="6:42">
      <c r="F121" s="16"/>
      <c r="G121" t="str">
        <f t="shared" ref="G121:H121" si="156">G120</f>
        <v>ACT_BND</v>
      </c>
      <c r="H121" t="str">
        <f t="shared" si="156"/>
        <v>UP</v>
      </c>
      <c r="J121" s="28">
        <v>2033</v>
      </c>
      <c r="K121" s="28" t="str">
        <f t="shared" si="119"/>
        <v>ELCWIN00</v>
      </c>
      <c r="L121">
        <f t="shared" si="97"/>
        <v>181.401759539237</v>
      </c>
      <c r="M121">
        <f t="shared" si="98"/>
        <v>25.3003844302736</v>
      </c>
      <c r="N121">
        <f t="shared" si="99"/>
        <v>53.3418816054716</v>
      </c>
      <c r="O121">
        <f t="shared" si="100"/>
        <v>4.00243584593233</v>
      </c>
      <c r="P121">
        <f t="shared" si="101"/>
        <v>181.177415010799</v>
      </c>
      <c r="Q121">
        <f t="shared" si="102"/>
        <v>66.9204468682505</v>
      </c>
      <c r="R121">
        <f t="shared" si="103"/>
        <v>90.9400866159107</v>
      </c>
      <c r="W121" s="34">
        <v>181.401759539237</v>
      </c>
      <c r="X121" s="34">
        <v>25.3003844302736</v>
      </c>
      <c r="Y121" s="34">
        <v>53.3418816054716</v>
      </c>
      <c r="Z121" s="34">
        <v>4.00243584593233</v>
      </c>
      <c r="AA121" s="34">
        <v>181.177415010799</v>
      </c>
      <c r="AB121" s="34">
        <v>66.9204468682505</v>
      </c>
      <c r="AC121" s="34">
        <v>90.9400866159107</v>
      </c>
      <c r="AJ121">
        <f t="shared" si="125"/>
        <v>1</v>
      </c>
      <c r="AK121">
        <f t="shared" si="126"/>
        <v>1</v>
      </c>
      <c r="AL121">
        <f t="shared" si="127"/>
        <v>1</v>
      </c>
      <c r="AM121">
        <f t="shared" si="128"/>
        <v>1</v>
      </c>
      <c r="AN121">
        <f t="shared" si="129"/>
        <v>1</v>
      </c>
      <c r="AO121">
        <f t="shared" si="130"/>
        <v>1</v>
      </c>
      <c r="AP121">
        <f t="shared" si="131"/>
        <v>1</v>
      </c>
    </row>
    <row r="122" spans="6:42">
      <c r="F122" s="16"/>
      <c r="G122" t="str">
        <f t="shared" ref="G122:H122" si="157">G121</f>
        <v>ACT_BND</v>
      </c>
      <c r="H122" t="str">
        <f t="shared" si="157"/>
        <v>UP</v>
      </c>
      <c r="J122" s="28">
        <v>2033</v>
      </c>
      <c r="K122" s="28" t="str">
        <f t="shared" si="119"/>
        <v>ELCWOO00</v>
      </c>
      <c r="L122">
        <f t="shared" si="97"/>
        <v>52.1629455414994</v>
      </c>
      <c r="M122">
        <f t="shared" si="98"/>
        <v>60.924966095238</v>
      </c>
      <c r="N122">
        <f t="shared" si="99"/>
        <v>29.44586635812</v>
      </c>
      <c r="O122">
        <f t="shared" si="100"/>
        <v>0.808961901676437</v>
      </c>
      <c r="P122">
        <f t="shared" si="101"/>
        <v>21.4427624498611</v>
      </c>
      <c r="Q122">
        <f t="shared" si="102"/>
        <v>17.1695354211663</v>
      </c>
      <c r="R122">
        <f t="shared" si="103"/>
        <v>3.50435494497583</v>
      </c>
      <c r="W122" s="34">
        <v>18.2570309395248</v>
      </c>
      <c r="X122" s="34">
        <v>21.3237381333333</v>
      </c>
      <c r="Y122" s="34">
        <v>10.306053225342</v>
      </c>
      <c r="Z122" s="34">
        <v>0.283136665586753</v>
      </c>
      <c r="AA122" s="34">
        <v>7.5049668574514</v>
      </c>
      <c r="AB122" s="34">
        <v>6.00933739740821</v>
      </c>
      <c r="AC122" s="34">
        <v>1.22652423074154</v>
      </c>
      <c r="AJ122">
        <f t="shared" si="125"/>
        <v>0.35</v>
      </c>
      <c r="AK122">
        <f t="shared" si="126"/>
        <v>0.35</v>
      </c>
      <c r="AL122">
        <f t="shared" si="127"/>
        <v>0.35</v>
      </c>
      <c r="AM122">
        <f t="shared" si="128"/>
        <v>0.35</v>
      </c>
      <c r="AN122">
        <f t="shared" si="129"/>
        <v>0.35</v>
      </c>
      <c r="AO122">
        <f t="shared" si="130"/>
        <v>0.35</v>
      </c>
      <c r="AP122">
        <f t="shared" si="131"/>
        <v>0.35</v>
      </c>
    </row>
    <row r="123" spans="6:42">
      <c r="F123" s="16"/>
      <c r="G123" t="str">
        <f t="shared" ref="G123:H123" si="158">G122</f>
        <v>ACT_BND</v>
      </c>
      <c r="H123" t="str">
        <f t="shared" si="158"/>
        <v>UP</v>
      </c>
      <c r="J123" s="28">
        <v>2034</v>
      </c>
      <c r="K123" s="28" t="str">
        <f t="shared" si="119"/>
        <v>ELCCOH00</v>
      </c>
      <c r="L123">
        <f t="shared" si="97"/>
        <v>0</v>
      </c>
      <c r="M123">
        <f t="shared" si="98"/>
        <v>0</v>
      </c>
      <c r="N123">
        <f t="shared" si="99"/>
        <v>6.26160376264637</v>
      </c>
      <c r="O123">
        <f t="shared" si="100"/>
        <v>0</v>
      </c>
      <c r="P123">
        <f t="shared" si="101"/>
        <v>0</v>
      </c>
      <c r="Q123">
        <f t="shared" si="102"/>
        <v>0</v>
      </c>
      <c r="R123">
        <f t="shared" si="103"/>
        <v>0</v>
      </c>
      <c r="W123" s="28">
        <v>0</v>
      </c>
      <c r="X123" s="28">
        <v>0</v>
      </c>
      <c r="Y123" s="34">
        <v>2.37940942980562</v>
      </c>
      <c r="Z123" s="28">
        <v>0</v>
      </c>
      <c r="AA123" s="28">
        <v>0</v>
      </c>
      <c r="AB123" s="28">
        <v>0</v>
      </c>
      <c r="AC123" s="28">
        <v>0</v>
      </c>
      <c r="AJ123">
        <f t="shared" si="125"/>
        <v>0.38</v>
      </c>
      <c r="AK123">
        <f t="shared" si="126"/>
        <v>0.38</v>
      </c>
      <c r="AL123">
        <f t="shared" si="127"/>
        <v>0.38</v>
      </c>
      <c r="AM123">
        <f t="shared" si="128"/>
        <v>0.38</v>
      </c>
      <c r="AN123">
        <f t="shared" si="129"/>
        <v>0.38</v>
      </c>
      <c r="AO123">
        <f t="shared" si="130"/>
        <v>0.38</v>
      </c>
      <c r="AP123">
        <f t="shared" si="131"/>
        <v>0.38</v>
      </c>
    </row>
    <row r="124" spans="6:42">
      <c r="F124" s="16"/>
      <c r="G124" t="str">
        <f t="shared" ref="G124:H124" si="159">G123</f>
        <v>ACT_BND</v>
      </c>
      <c r="H124" t="str">
        <f t="shared" si="159"/>
        <v>UP</v>
      </c>
      <c r="J124" s="28">
        <v>2034</v>
      </c>
      <c r="K124" s="28" t="str">
        <f t="shared" si="119"/>
        <v>ELCGAS00</v>
      </c>
      <c r="L124">
        <f t="shared" si="97"/>
        <v>288.49296850252</v>
      </c>
      <c r="M124">
        <f t="shared" si="98"/>
        <v>24.9230664092872</v>
      </c>
      <c r="N124">
        <f t="shared" si="99"/>
        <v>36.9787265028797</v>
      </c>
      <c r="O124">
        <f t="shared" si="100"/>
        <v>0.129661217512599</v>
      </c>
      <c r="P124">
        <f t="shared" si="101"/>
        <v>57.3005252699785</v>
      </c>
      <c r="Q124">
        <f t="shared" si="102"/>
        <v>1.31596414776818</v>
      </c>
      <c r="R124">
        <f t="shared" si="103"/>
        <v>0.92615211663067</v>
      </c>
      <c r="W124" s="34">
        <v>115.397187401008</v>
      </c>
      <c r="X124" s="34">
        <v>9.9692265637149</v>
      </c>
      <c r="Y124" s="34">
        <v>14.7914906011519</v>
      </c>
      <c r="Z124" s="34">
        <v>0.0518644870050396</v>
      </c>
      <c r="AA124" s="34">
        <v>22.9202101079914</v>
      </c>
      <c r="AB124" s="34">
        <v>0.526385659107271</v>
      </c>
      <c r="AC124" s="34">
        <v>0.370460846652268</v>
      </c>
      <c r="AJ124">
        <f t="shared" si="125"/>
        <v>0.4</v>
      </c>
      <c r="AK124">
        <f t="shared" si="126"/>
        <v>0.4</v>
      </c>
      <c r="AL124">
        <f t="shared" si="127"/>
        <v>0.4</v>
      </c>
      <c r="AM124">
        <f t="shared" si="128"/>
        <v>0.4</v>
      </c>
      <c r="AN124">
        <f t="shared" si="129"/>
        <v>0.4</v>
      </c>
      <c r="AO124">
        <f t="shared" si="130"/>
        <v>0.4</v>
      </c>
      <c r="AP124">
        <f t="shared" si="131"/>
        <v>0.4</v>
      </c>
    </row>
    <row r="125" spans="6:42">
      <c r="F125" s="16"/>
      <c r="G125" t="str">
        <f t="shared" ref="G125:H125" si="160">G124</f>
        <v>ACT_BND</v>
      </c>
      <c r="H125" t="str">
        <f t="shared" si="160"/>
        <v>UP</v>
      </c>
      <c r="J125" s="28">
        <v>2034</v>
      </c>
      <c r="K125" s="28" t="str">
        <f t="shared" si="119"/>
        <v>ELCHFO00</v>
      </c>
      <c r="L125">
        <f t="shared" si="97"/>
        <v>0</v>
      </c>
      <c r="M125">
        <f t="shared" si="98"/>
        <v>2.28934949904008</v>
      </c>
      <c r="N125">
        <f t="shared" si="99"/>
        <v>0</v>
      </c>
      <c r="O125">
        <f t="shared" si="100"/>
        <v>0.0116268324094072</v>
      </c>
      <c r="P125">
        <f t="shared" si="101"/>
        <v>0.163931616990641</v>
      </c>
      <c r="Q125">
        <f t="shared" si="102"/>
        <v>3.87278046796257</v>
      </c>
      <c r="R125">
        <f t="shared" si="103"/>
        <v>1.35944884271658</v>
      </c>
      <c r="W125" s="28">
        <v>0</v>
      </c>
      <c r="X125" s="34">
        <v>0.686804849712023</v>
      </c>
      <c r="Y125" s="28">
        <v>0</v>
      </c>
      <c r="Z125" s="34">
        <v>0.00348804972282217</v>
      </c>
      <c r="AA125" s="34">
        <v>0.0491794850971922</v>
      </c>
      <c r="AB125" s="34">
        <v>1.16183414038877</v>
      </c>
      <c r="AC125" s="34">
        <v>0.407834652814975</v>
      </c>
      <c r="AJ125">
        <f t="shared" si="125"/>
        <v>0.3</v>
      </c>
      <c r="AK125">
        <f t="shared" si="126"/>
        <v>0.3</v>
      </c>
      <c r="AL125">
        <f t="shared" si="127"/>
        <v>0.3</v>
      </c>
      <c r="AM125">
        <f t="shared" si="128"/>
        <v>0.3</v>
      </c>
      <c r="AN125">
        <f t="shared" si="129"/>
        <v>0.3</v>
      </c>
      <c r="AO125">
        <f t="shared" si="130"/>
        <v>0.3</v>
      </c>
      <c r="AP125">
        <f t="shared" si="131"/>
        <v>0.3</v>
      </c>
    </row>
    <row r="126" spans="6:42">
      <c r="F126" s="16"/>
      <c r="G126" t="str">
        <f t="shared" ref="G126:H126" si="161">G125</f>
        <v>ACT_BND</v>
      </c>
      <c r="H126" t="str">
        <f t="shared" si="161"/>
        <v>UP</v>
      </c>
      <c r="J126" s="28">
        <v>2034</v>
      </c>
      <c r="K126" s="28" t="str">
        <f t="shared" si="119"/>
        <v>ELCHYD00</v>
      </c>
      <c r="L126">
        <f t="shared" si="97"/>
        <v>5.5421645959045</v>
      </c>
      <c r="M126">
        <f t="shared" si="98"/>
        <v>237.403179877609</v>
      </c>
      <c r="N126">
        <f t="shared" si="99"/>
        <v>13.5710077746358</v>
      </c>
      <c r="O126">
        <f t="shared" si="100"/>
        <v>163.982328828127</v>
      </c>
      <c r="P126">
        <f t="shared" si="101"/>
        <v>151.235382794119</v>
      </c>
      <c r="Q126">
        <f t="shared" si="102"/>
        <v>949.674566364588</v>
      </c>
      <c r="R126">
        <f t="shared" si="103"/>
        <v>179.793706300609</v>
      </c>
      <c r="W126" s="34">
        <v>5.37589965802736</v>
      </c>
      <c r="X126" s="34">
        <v>230.281084481281</v>
      </c>
      <c r="Y126" s="34">
        <v>13.1638775413967</v>
      </c>
      <c r="Z126" s="34">
        <v>159.062858963283</v>
      </c>
      <c r="AA126" s="34">
        <v>146.698321310295</v>
      </c>
      <c r="AB126" s="34">
        <v>921.18432937365</v>
      </c>
      <c r="AC126" s="34">
        <v>174.399895111591</v>
      </c>
      <c r="AJ126">
        <f t="shared" si="125"/>
        <v>0.97</v>
      </c>
      <c r="AK126">
        <f t="shared" si="126"/>
        <v>0.97</v>
      </c>
      <c r="AL126">
        <f t="shared" si="127"/>
        <v>0.97</v>
      </c>
      <c r="AM126">
        <f t="shared" si="128"/>
        <v>0.97</v>
      </c>
      <c r="AN126">
        <f t="shared" si="129"/>
        <v>0.97</v>
      </c>
      <c r="AO126">
        <f t="shared" si="130"/>
        <v>0.97</v>
      </c>
      <c r="AP126">
        <f t="shared" si="131"/>
        <v>0.97</v>
      </c>
    </row>
    <row r="127" spans="6:42">
      <c r="F127" s="16"/>
      <c r="G127" t="str">
        <f t="shared" ref="G127:H127" si="162">G126</f>
        <v>ACT_BND</v>
      </c>
      <c r="H127" t="str">
        <f t="shared" si="162"/>
        <v>UP</v>
      </c>
      <c r="J127" s="28">
        <v>2034</v>
      </c>
      <c r="K127" s="28" t="str">
        <f t="shared" si="119"/>
        <v>ENCAN01_SMR</v>
      </c>
      <c r="L127">
        <v>10.9028891216703</v>
      </c>
      <c r="M127">
        <v>52.6414821094312</v>
      </c>
      <c r="N127">
        <v>22.13972137509</v>
      </c>
      <c r="O127">
        <v>5.21460769258459</v>
      </c>
      <c r="P127" s="33">
        <v>267.869104645068</v>
      </c>
      <c r="Q127">
        <v>0</v>
      </c>
      <c r="R127" s="33">
        <v>8.17437391540679</v>
      </c>
      <c r="T127" s="29">
        <f>T119-405/40</f>
        <v>263.34976</v>
      </c>
      <c r="U127" s="29">
        <f>U119-22.2357/40</f>
        <v>14.453205</v>
      </c>
      <c r="W127" s="34">
        <v>10.9028891216703</v>
      </c>
      <c r="X127" s="34">
        <v>52.6414821094312</v>
      </c>
      <c r="Y127" s="28">
        <v>22.13972137509</v>
      </c>
      <c r="Z127" s="34">
        <v>5.21460769258459</v>
      </c>
      <c r="AA127" s="34">
        <v>452.213936645068</v>
      </c>
      <c r="AB127" s="28">
        <v>0</v>
      </c>
      <c r="AC127" s="34">
        <v>18.2916174154068</v>
      </c>
      <c r="AJ127">
        <f t="shared" si="125"/>
        <v>1</v>
      </c>
      <c r="AK127">
        <f t="shared" si="126"/>
        <v>1</v>
      </c>
      <c r="AL127">
        <f t="shared" si="127"/>
        <v>1</v>
      </c>
      <c r="AM127">
        <f t="shared" si="128"/>
        <v>1</v>
      </c>
      <c r="AN127">
        <f t="shared" si="129"/>
        <v>1</v>
      </c>
      <c r="AO127">
        <f t="shared" si="130"/>
        <v>1</v>
      </c>
      <c r="AP127">
        <f t="shared" si="131"/>
        <v>1</v>
      </c>
    </row>
    <row r="128" spans="6:42">
      <c r="F128" s="16"/>
      <c r="G128" t="str">
        <f t="shared" ref="G128:H128" si="163">G127</f>
        <v>ACT_BND</v>
      </c>
      <c r="H128" t="str">
        <f t="shared" si="163"/>
        <v>UP</v>
      </c>
      <c r="J128" s="28">
        <v>2034</v>
      </c>
      <c r="K128" s="28" t="str">
        <f t="shared" si="119"/>
        <v>ELCSOL00</v>
      </c>
      <c r="L128">
        <f t="shared" si="97"/>
        <v>77.3142933045356</v>
      </c>
      <c r="M128">
        <f t="shared" si="98"/>
        <v>18.0738851991721</v>
      </c>
      <c r="N128">
        <f t="shared" si="99"/>
        <v>9.18428939164867</v>
      </c>
      <c r="O128">
        <f t="shared" si="100"/>
        <v>0.293317968862491</v>
      </c>
      <c r="P128">
        <f t="shared" si="101"/>
        <v>34.7186015082793</v>
      </c>
      <c r="Q128">
        <f t="shared" si="102"/>
        <v>1.15516570698344</v>
      </c>
      <c r="R128">
        <f t="shared" si="103"/>
        <v>0.731475923866091</v>
      </c>
      <c r="W128" s="34">
        <v>77.3142933045356</v>
      </c>
      <c r="X128" s="34">
        <v>18.0738851991721</v>
      </c>
      <c r="Y128" s="34">
        <v>9.18428939164867</v>
      </c>
      <c r="Z128" s="34">
        <v>0.293317968862491</v>
      </c>
      <c r="AA128" s="34">
        <v>34.7186015082793</v>
      </c>
      <c r="AB128" s="34">
        <v>1.15516570698344</v>
      </c>
      <c r="AC128" s="34">
        <v>0.731475923866091</v>
      </c>
      <c r="AJ128">
        <f t="shared" ref="AJ128:AJ143" si="164">AJ120</f>
        <v>1</v>
      </c>
      <c r="AK128">
        <f t="shared" ref="AK128:AK143" si="165">AK120</f>
        <v>1</v>
      </c>
      <c r="AL128">
        <f t="shared" ref="AL128:AL143" si="166">AL120</f>
        <v>1</v>
      </c>
      <c r="AM128">
        <f t="shared" ref="AM128:AM143" si="167">AM120</f>
        <v>1</v>
      </c>
      <c r="AN128">
        <f t="shared" ref="AN128:AN143" si="168">AN120</f>
        <v>1</v>
      </c>
      <c r="AO128">
        <f t="shared" ref="AO128:AO143" si="169">AO120</f>
        <v>1</v>
      </c>
      <c r="AP128">
        <f t="shared" ref="AP128:AP143" si="170">AP120</f>
        <v>1</v>
      </c>
    </row>
    <row r="129" spans="6:42">
      <c r="F129" s="16"/>
      <c r="G129" t="str">
        <f t="shared" ref="G129:H129" si="171">G128</f>
        <v>ACT_BND</v>
      </c>
      <c r="H129" t="str">
        <f t="shared" si="171"/>
        <v>UP</v>
      </c>
      <c r="J129" s="28">
        <v>2034</v>
      </c>
      <c r="K129" s="28" t="str">
        <f t="shared" si="119"/>
        <v>ELCWIN00</v>
      </c>
      <c r="L129">
        <f t="shared" si="97"/>
        <v>209.422533693305</v>
      </c>
      <c r="M129">
        <f t="shared" si="98"/>
        <v>29.3825337931245</v>
      </c>
      <c r="N129">
        <f t="shared" si="99"/>
        <v>58.0017219222462</v>
      </c>
      <c r="O129">
        <f t="shared" si="100"/>
        <v>4.05315579913607</v>
      </c>
      <c r="P129">
        <f t="shared" si="101"/>
        <v>206.011240928726</v>
      </c>
      <c r="Q129">
        <f t="shared" si="102"/>
        <v>69.6355646508279</v>
      </c>
      <c r="R129">
        <f t="shared" si="103"/>
        <v>99.9429858635709</v>
      </c>
      <c r="W129" s="34">
        <v>209.422533693305</v>
      </c>
      <c r="X129" s="34">
        <v>29.3825337931245</v>
      </c>
      <c r="Y129" s="34">
        <v>58.0017219222462</v>
      </c>
      <c r="Z129" s="34">
        <v>4.05315579913607</v>
      </c>
      <c r="AA129" s="34">
        <v>206.011240928726</v>
      </c>
      <c r="AB129" s="34">
        <v>69.6355646508279</v>
      </c>
      <c r="AC129" s="34">
        <v>99.9429858635709</v>
      </c>
      <c r="AJ129">
        <f t="shared" si="164"/>
        <v>1</v>
      </c>
      <c r="AK129">
        <f t="shared" si="165"/>
        <v>1</v>
      </c>
      <c r="AL129">
        <f t="shared" si="166"/>
        <v>1</v>
      </c>
      <c r="AM129">
        <f t="shared" si="167"/>
        <v>1</v>
      </c>
      <c r="AN129">
        <f t="shared" si="168"/>
        <v>1</v>
      </c>
      <c r="AO129">
        <f t="shared" si="169"/>
        <v>1</v>
      </c>
      <c r="AP129">
        <f t="shared" si="170"/>
        <v>1</v>
      </c>
    </row>
    <row r="130" spans="6:42">
      <c r="F130" s="16"/>
      <c r="G130" t="str">
        <f t="shared" ref="G130:H130" si="172">G129</f>
        <v>ACT_BND</v>
      </c>
      <c r="H130" t="str">
        <f t="shared" si="172"/>
        <v>UP</v>
      </c>
      <c r="J130" s="28">
        <v>2034</v>
      </c>
      <c r="K130" s="28" t="str">
        <f t="shared" si="119"/>
        <v>ELCWOO00</v>
      </c>
      <c r="L130">
        <f t="shared" si="97"/>
        <v>62.4666965545614</v>
      </c>
      <c r="M130">
        <f t="shared" si="98"/>
        <v>58.7187052016869</v>
      </c>
      <c r="N130">
        <f t="shared" si="99"/>
        <v>37.9517524838014</v>
      </c>
      <c r="O130">
        <f t="shared" si="100"/>
        <v>0.775639665226783</v>
      </c>
      <c r="P130">
        <f t="shared" si="101"/>
        <v>18.2051126915561</v>
      </c>
      <c r="Q130">
        <f t="shared" si="102"/>
        <v>16.3966368199115</v>
      </c>
      <c r="R130">
        <f t="shared" si="103"/>
        <v>2.24324089529981</v>
      </c>
      <c r="W130" s="34">
        <v>21.8633437940965</v>
      </c>
      <c r="X130" s="34">
        <v>20.5515468205904</v>
      </c>
      <c r="Y130" s="34">
        <v>13.2831133693305</v>
      </c>
      <c r="Z130" s="34">
        <v>0.271473882829374</v>
      </c>
      <c r="AA130" s="34">
        <v>6.37178944204464</v>
      </c>
      <c r="AB130" s="34">
        <v>5.73882288696904</v>
      </c>
      <c r="AC130" s="34">
        <v>0.785134313354932</v>
      </c>
      <c r="AJ130">
        <f t="shared" si="164"/>
        <v>0.35</v>
      </c>
      <c r="AK130">
        <f t="shared" si="165"/>
        <v>0.35</v>
      </c>
      <c r="AL130">
        <f t="shared" si="166"/>
        <v>0.35</v>
      </c>
      <c r="AM130">
        <f t="shared" si="167"/>
        <v>0.35</v>
      </c>
      <c r="AN130">
        <f t="shared" si="168"/>
        <v>0.35</v>
      </c>
      <c r="AO130">
        <f t="shared" si="169"/>
        <v>0.35</v>
      </c>
      <c r="AP130">
        <f t="shared" si="170"/>
        <v>0.35</v>
      </c>
    </row>
    <row r="131" spans="6:42">
      <c r="F131" s="16"/>
      <c r="G131" t="str">
        <f t="shared" ref="G131:H131" si="173">G130</f>
        <v>ACT_BND</v>
      </c>
      <c r="H131" t="str">
        <f t="shared" si="173"/>
        <v>UP</v>
      </c>
      <c r="J131" s="28">
        <v>2035</v>
      </c>
      <c r="K131" s="28" t="str">
        <f t="shared" si="119"/>
        <v>ELCCOH00</v>
      </c>
      <c r="L131">
        <f t="shared" si="97"/>
        <v>0</v>
      </c>
      <c r="M131">
        <f t="shared" si="98"/>
        <v>0</v>
      </c>
      <c r="N131">
        <f t="shared" si="99"/>
        <v>0</v>
      </c>
      <c r="O131">
        <f t="shared" si="100"/>
        <v>0</v>
      </c>
      <c r="P131">
        <f t="shared" si="101"/>
        <v>0</v>
      </c>
      <c r="Q131">
        <f t="shared" si="102"/>
        <v>0</v>
      </c>
      <c r="R131">
        <f t="shared" si="103"/>
        <v>0</v>
      </c>
      <c r="W131" s="28">
        <v>0</v>
      </c>
      <c r="X131" s="28">
        <v>0</v>
      </c>
      <c r="Y131" s="28">
        <v>0</v>
      </c>
      <c r="Z131" s="28">
        <v>0</v>
      </c>
      <c r="AA131" s="28">
        <v>0</v>
      </c>
      <c r="AB131" s="28">
        <v>0</v>
      </c>
      <c r="AC131" s="28">
        <v>0</v>
      </c>
      <c r="AJ131">
        <f t="shared" si="164"/>
        <v>0.38</v>
      </c>
      <c r="AK131">
        <f t="shared" si="165"/>
        <v>0.38</v>
      </c>
      <c r="AL131">
        <f t="shared" si="166"/>
        <v>0.38</v>
      </c>
      <c r="AM131">
        <f t="shared" si="167"/>
        <v>0.38</v>
      </c>
      <c r="AN131">
        <f t="shared" si="168"/>
        <v>0.38</v>
      </c>
      <c r="AO131">
        <f t="shared" si="169"/>
        <v>0.38</v>
      </c>
      <c r="AP131">
        <f t="shared" si="170"/>
        <v>0.38</v>
      </c>
    </row>
    <row r="132" spans="6:42">
      <c r="F132" s="16"/>
      <c r="G132" t="str">
        <f t="shared" ref="G132:H132" si="174">G131</f>
        <v>ACT_BND</v>
      </c>
      <c r="H132" t="str">
        <f t="shared" si="174"/>
        <v>UP</v>
      </c>
      <c r="J132" s="28">
        <v>2035</v>
      </c>
      <c r="K132" s="28" t="str">
        <f t="shared" si="119"/>
        <v>ELCGAS00</v>
      </c>
      <c r="L132">
        <f t="shared" si="97"/>
        <v>238.618394888409</v>
      </c>
      <c r="M132">
        <f t="shared" si="98"/>
        <v>6.29220985664147</v>
      </c>
      <c r="N132">
        <f t="shared" si="99"/>
        <v>4.56842305075595</v>
      </c>
      <c r="O132">
        <f t="shared" si="100"/>
        <v>0</v>
      </c>
      <c r="P132">
        <f t="shared" si="101"/>
        <v>45.8416089542837</v>
      </c>
      <c r="Q132">
        <f t="shared" si="102"/>
        <v>0</v>
      </c>
      <c r="R132">
        <f t="shared" si="103"/>
        <v>0.311239765316775</v>
      </c>
      <c r="W132" s="34">
        <v>95.4473579553636</v>
      </c>
      <c r="X132" s="34">
        <v>2.51688394265659</v>
      </c>
      <c r="Y132" s="34">
        <v>1.82736922030238</v>
      </c>
      <c r="Z132" s="28">
        <v>0</v>
      </c>
      <c r="AA132" s="34">
        <v>18.3366435817135</v>
      </c>
      <c r="AB132" s="28">
        <v>0</v>
      </c>
      <c r="AC132" s="34">
        <v>0.12449590612671</v>
      </c>
      <c r="AJ132">
        <f t="shared" si="164"/>
        <v>0.4</v>
      </c>
      <c r="AK132">
        <f t="shared" si="165"/>
        <v>0.4</v>
      </c>
      <c r="AL132">
        <f t="shared" si="166"/>
        <v>0.4</v>
      </c>
      <c r="AM132">
        <f t="shared" si="167"/>
        <v>0.4</v>
      </c>
      <c r="AN132">
        <f t="shared" si="168"/>
        <v>0.4</v>
      </c>
      <c r="AO132">
        <f t="shared" si="169"/>
        <v>0.4</v>
      </c>
      <c r="AP132">
        <f t="shared" si="170"/>
        <v>0.4</v>
      </c>
    </row>
    <row r="133" spans="6:42">
      <c r="F133" s="16"/>
      <c r="G133" t="str">
        <f t="shared" ref="G133:H133" si="175">G132</f>
        <v>ACT_BND</v>
      </c>
      <c r="H133" t="str">
        <f t="shared" si="175"/>
        <v>UP</v>
      </c>
      <c r="J133" s="28">
        <v>2035</v>
      </c>
      <c r="K133" s="28" t="str">
        <f t="shared" si="119"/>
        <v>ELCHFO00</v>
      </c>
      <c r="L133">
        <f t="shared" si="97"/>
        <v>0</v>
      </c>
      <c r="M133">
        <f t="shared" si="98"/>
        <v>1.20698786405088</v>
      </c>
      <c r="N133">
        <f t="shared" si="99"/>
        <v>0</v>
      </c>
      <c r="O133">
        <f t="shared" si="100"/>
        <v>0</v>
      </c>
      <c r="P133">
        <f t="shared" si="101"/>
        <v>0.163931616990641</v>
      </c>
      <c r="Q133">
        <f t="shared" si="102"/>
        <v>3.86921597192223</v>
      </c>
      <c r="R133">
        <f t="shared" si="103"/>
        <v>0.0204501339812815</v>
      </c>
      <c r="W133" s="28">
        <v>0</v>
      </c>
      <c r="X133" s="34">
        <v>0.362096359215263</v>
      </c>
      <c r="Y133" s="28">
        <v>0</v>
      </c>
      <c r="Z133" s="28">
        <v>0</v>
      </c>
      <c r="AA133" s="34">
        <v>0.0491794850971922</v>
      </c>
      <c r="AB133" s="34">
        <v>1.16076479157667</v>
      </c>
      <c r="AC133" s="34">
        <v>0.00613504019438445</v>
      </c>
      <c r="AJ133">
        <f t="shared" si="164"/>
        <v>0.3</v>
      </c>
      <c r="AK133">
        <f t="shared" si="165"/>
        <v>0.3</v>
      </c>
      <c r="AL133">
        <f t="shared" si="166"/>
        <v>0.3</v>
      </c>
      <c r="AM133">
        <f t="shared" si="167"/>
        <v>0.3</v>
      </c>
      <c r="AN133">
        <f t="shared" si="168"/>
        <v>0.3</v>
      </c>
      <c r="AO133">
        <f t="shared" si="169"/>
        <v>0.3</v>
      </c>
      <c r="AP133">
        <f t="shared" si="170"/>
        <v>0.3</v>
      </c>
    </row>
    <row r="134" spans="6:42">
      <c r="F134" s="16"/>
      <c r="G134" t="str">
        <f t="shared" ref="G134:H134" si="176">G133</f>
        <v>ACT_BND</v>
      </c>
      <c r="H134" t="str">
        <f t="shared" si="176"/>
        <v>UP</v>
      </c>
      <c r="J134" s="28">
        <v>2035</v>
      </c>
      <c r="K134" s="28" t="str">
        <f t="shared" si="119"/>
        <v>ELCHYD00</v>
      </c>
      <c r="L134">
        <f t="shared" si="97"/>
        <v>5.01188826790764</v>
      </c>
      <c r="M134">
        <f t="shared" si="98"/>
        <v>232.461360270312</v>
      </c>
      <c r="N134">
        <f t="shared" si="99"/>
        <v>14.0026306769686</v>
      </c>
      <c r="O134">
        <f t="shared" si="100"/>
        <v>180.737273904686</v>
      </c>
      <c r="P134">
        <f t="shared" si="101"/>
        <v>154.023146964738</v>
      </c>
      <c r="Q134">
        <f t="shared" si="102"/>
        <v>970.447225995117</v>
      </c>
      <c r="R134">
        <f t="shared" si="103"/>
        <v>179.217763672226</v>
      </c>
      <c r="W134" s="34">
        <v>4.86153161987041</v>
      </c>
      <c r="X134" s="34">
        <v>225.487519462203</v>
      </c>
      <c r="Y134" s="34">
        <v>13.5825517566595</v>
      </c>
      <c r="Z134" s="34">
        <v>175.315155687545</v>
      </c>
      <c r="AA134" s="34">
        <v>149.402452555796</v>
      </c>
      <c r="AB134" s="34">
        <v>941.333809215263</v>
      </c>
      <c r="AC134" s="34">
        <v>173.841230762059</v>
      </c>
      <c r="AJ134">
        <f t="shared" si="164"/>
        <v>0.97</v>
      </c>
      <c r="AK134">
        <f t="shared" si="165"/>
        <v>0.97</v>
      </c>
      <c r="AL134">
        <f t="shared" si="166"/>
        <v>0.97</v>
      </c>
      <c r="AM134">
        <f t="shared" si="167"/>
        <v>0.97</v>
      </c>
      <c r="AN134">
        <f t="shared" si="168"/>
        <v>0.97</v>
      </c>
      <c r="AO134">
        <f t="shared" si="169"/>
        <v>0.97</v>
      </c>
      <c r="AP134">
        <f t="shared" si="170"/>
        <v>0.97</v>
      </c>
    </row>
    <row r="135" spans="6:42">
      <c r="F135" s="16"/>
      <c r="G135" t="str">
        <f t="shared" ref="G135:H135" si="177">G134</f>
        <v>ACT_BND</v>
      </c>
      <c r="H135" t="str">
        <f t="shared" si="177"/>
        <v>UP</v>
      </c>
      <c r="J135" s="28">
        <v>2035</v>
      </c>
      <c r="K135" s="28" t="str">
        <f t="shared" si="119"/>
        <v>ENCAN01_SMR</v>
      </c>
      <c r="L135">
        <v>11.5242153707703</v>
      </c>
      <c r="M135">
        <v>54.9311278617711</v>
      </c>
      <c r="N135">
        <v>22.5162417206623</v>
      </c>
      <c r="O135">
        <v>7.80612653707703</v>
      </c>
      <c r="P135" s="33">
        <v>297.348224515479</v>
      </c>
      <c r="Q135">
        <v>0</v>
      </c>
      <c r="R135" s="33">
        <v>10.9616417435205</v>
      </c>
      <c r="T135" s="29">
        <f>T127-405/40</f>
        <v>253.22476</v>
      </c>
      <c r="U135" s="29">
        <f>U127-22.2357/40</f>
        <v>13.8973125</v>
      </c>
      <c r="W135" s="34">
        <v>11.5242153707703</v>
      </c>
      <c r="X135" s="34">
        <v>54.9311278617711</v>
      </c>
      <c r="Y135" s="34">
        <v>22.5162417206623</v>
      </c>
      <c r="Z135" s="34">
        <v>7.80612653707703</v>
      </c>
      <c r="AA135" s="34">
        <v>474.605556515479</v>
      </c>
      <c r="AB135" s="28">
        <v>0</v>
      </c>
      <c r="AC135" s="34">
        <v>20.6897604935205</v>
      </c>
      <c r="AJ135">
        <f t="shared" si="164"/>
        <v>1</v>
      </c>
      <c r="AK135">
        <f t="shared" si="165"/>
        <v>1</v>
      </c>
      <c r="AL135">
        <f t="shared" si="166"/>
        <v>1</v>
      </c>
      <c r="AM135">
        <f t="shared" si="167"/>
        <v>1</v>
      </c>
      <c r="AN135">
        <f t="shared" si="168"/>
        <v>1</v>
      </c>
      <c r="AO135">
        <f t="shared" si="169"/>
        <v>1</v>
      </c>
      <c r="AP135">
        <f t="shared" si="170"/>
        <v>1</v>
      </c>
    </row>
    <row r="136" spans="6:42">
      <c r="F136" s="16"/>
      <c r="G136" t="str">
        <f t="shared" ref="G136:H136" si="178">G135</f>
        <v>ACT_BND</v>
      </c>
      <c r="H136" t="str">
        <f t="shared" si="178"/>
        <v>UP</v>
      </c>
      <c r="J136" s="28">
        <v>2035</v>
      </c>
      <c r="K136" s="28" t="str">
        <f t="shared" si="119"/>
        <v>ELCSOL00</v>
      </c>
      <c r="L136">
        <f t="shared" si="97"/>
        <v>91.7724683945284</v>
      </c>
      <c r="M136">
        <f t="shared" si="98"/>
        <v>21.2403206452484</v>
      </c>
      <c r="N136">
        <f t="shared" si="99"/>
        <v>11.1578613930886</v>
      </c>
      <c r="O136">
        <f t="shared" si="100"/>
        <v>0.30405575424766</v>
      </c>
      <c r="P136">
        <f t="shared" si="101"/>
        <v>34.9940160583153</v>
      </c>
      <c r="Q136">
        <f t="shared" si="102"/>
        <v>1.31249319222462</v>
      </c>
      <c r="R136">
        <f t="shared" si="103"/>
        <v>0.736320454139669</v>
      </c>
      <c r="W136" s="34">
        <v>91.7724683945284</v>
      </c>
      <c r="X136" s="34">
        <v>21.2403206452484</v>
      </c>
      <c r="Y136" s="34">
        <v>11.1578613930886</v>
      </c>
      <c r="Z136" s="34">
        <v>0.30405575424766</v>
      </c>
      <c r="AA136" s="34">
        <v>34.9940160583153</v>
      </c>
      <c r="AB136" s="34">
        <v>1.31249319222462</v>
      </c>
      <c r="AC136" s="34">
        <v>0.736320454139669</v>
      </c>
      <c r="AJ136">
        <f t="shared" si="164"/>
        <v>1</v>
      </c>
      <c r="AK136">
        <f t="shared" si="165"/>
        <v>1</v>
      </c>
      <c r="AL136">
        <f t="shared" si="166"/>
        <v>1</v>
      </c>
      <c r="AM136">
        <f t="shared" si="167"/>
        <v>1</v>
      </c>
      <c r="AN136">
        <f t="shared" si="168"/>
        <v>1</v>
      </c>
      <c r="AO136">
        <f t="shared" si="169"/>
        <v>1</v>
      </c>
      <c r="AP136">
        <f t="shared" si="170"/>
        <v>1</v>
      </c>
    </row>
    <row r="137" spans="6:42">
      <c r="F137" s="16"/>
      <c r="G137" t="str">
        <f t="shared" ref="G137:H137" si="179">G136</f>
        <v>ACT_BND</v>
      </c>
      <c r="H137" t="str">
        <f t="shared" si="179"/>
        <v>UP</v>
      </c>
      <c r="J137" s="28">
        <v>2035</v>
      </c>
      <c r="K137" s="28" t="str">
        <f t="shared" si="119"/>
        <v>ELCWIN00</v>
      </c>
      <c r="L137">
        <f t="shared" si="97"/>
        <v>234.538218034557</v>
      </c>
      <c r="M137">
        <f t="shared" si="98"/>
        <v>33.6378984484881</v>
      </c>
      <c r="N137">
        <f t="shared" si="99"/>
        <v>62.1035571274298</v>
      </c>
      <c r="O137">
        <f t="shared" si="100"/>
        <v>4.74241406767459</v>
      </c>
      <c r="P137">
        <f t="shared" si="101"/>
        <v>230.910051295896</v>
      </c>
      <c r="Q137">
        <f t="shared" si="102"/>
        <v>72.3506824334053</v>
      </c>
      <c r="R137">
        <f t="shared" si="103"/>
        <v>108.248890420806</v>
      </c>
      <c r="W137" s="34">
        <v>234.538218034557</v>
      </c>
      <c r="X137" s="34">
        <v>33.6378984484881</v>
      </c>
      <c r="Y137" s="34">
        <v>62.1035571274298</v>
      </c>
      <c r="Z137" s="34">
        <v>4.74241406767459</v>
      </c>
      <c r="AA137" s="34">
        <v>230.910051295896</v>
      </c>
      <c r="AB137" s="34">
        <v>72.3506824334053</v>
      </c>
      <c r="AC137" s="34">
        <v>108.248890420806</v>
      </c>
      <c r="AJ137">
        <f t="shared" si="164"/>
        <v>1</v>
      </c>
      <c r="AK137">
        <f t="shared" si="165"/>
        <v>1</v>
      </c>
      <c r="AL137">
        <f t="shared" si="166"/>
        <v>1</v>
      </c>
      <c r="AM137">
        <f t="shared" si="167"/>
        <v>1</v>
      </c>
      <c r="AN137">
        <f t="shared" si="168"/>
        <v>1</v>
      </c>
      <c r="AO137">
        <f t="shared" si="169"/>
        <v>1</v>
      </c>
      <c r="AP137">
        <f t="shared" si="170"/>
        <v>1</v>
      </c>
    </row>
    <row r="138" spans="6:42">
      <c r="F138" s="16"/>
      <c r="G138" t="str">
        <f t="shared" ref="G138:H138" si="180">G137</f>
        <v>ACT_BND</v>
      </c>
      <c r="H138" t="str">
        <f t="shared" si="180"/>
        <v>UP</v>
      </c>
      <c r="J138" s="28">
        <v>2035</v>
      </c>
      <c r="K138" s="28" t="str">
        <f t="shared" si="119"/>
        <v>ELCWOO00</v>
      </c>
      <c r="L138">
        <f t="shared" si="97"/>
        <v>69.6910727141829</v>
      </c>
      <c r="M138">
        <f t="shared" si="98"/>
        <v>37.2652421091226</v>
      </c>
      <c r="N138">
        <f t="shared" si="99"/>
        <v>46.2047408515891</v>
      </c>
      <c r="O138">
        <f t="shared" si="100"/>
        <v>0.657081147793891</v>
      </c>
      <c r="P138">
        <f t="shared" si="101"/>
        <v>18.078521330865</v>
      </c>
      <c r="Q138">
        <f t="shared" si="102"/>
        <v>16.1134066748946</v>
      </c>
      <c r="R138">
        <f t="shared" si="103"/>
        <v>1.70422554252803</v>
      </c>
      <c r="W138" s="34">
        <v>24.391875449964</v>
      </c>
      <c r="X138" s="34">
        <v>13.0428347381929</v>
      </c>
      <c r="Y138" s="34">
        <v>16.1716592980562</v>
      </c>
      <c r="Z138" s="34">
        <v>0.229978401727862</v>
      </c>
      <c r="AA138" s="34">
        <v>6.32748246580274</v>
      </c>
      <c r="AB138" s="34">
        <v>5.6396923362131</v>
      </c>
      <c r="AC138" s="34">
        <v>0.596478939884809</v>
      </c>
      <c r="AJ138">
        <f t="shared" si="164"/>
        <v>0.35</v>
      </c>
      <c r="AK138">
        <f t="shared" si="165"/>
        <v>0.35</v>
      </c>
      <c r="AL138">
        <f t="shared" si="166"/>
        <v>0.35</v>
      </c>
      <c r="AM138">
        <f t="shared" si="167"/>
        <v>0.35</v>
      </c>
      <c r="AN138">
        <f t="shared" si="168"/>
        <v>0.35</v>
      </c>
      <c r="AO138">
        <f t="shared" si="169"/>
        <v>0.35</v>
      </c>
      <c r="AP138">
        <f t="shared" si="170"/>
        <v>0.35</v>
      </c>
    </row>
    <row r="139" spans="6:42">
      <c r="F139" s="16"/>
      <c r="G139" t="str">
        <f t="shared" ref="G139:H139" si="181">G138</f>
        <v>ACT_BND</v>
      </c>
      <c r="H139" t="str">
        <f t="shared" si="181"/>
        <v>UP</v>
      </c>
      <c r="J139" s="28">
        <v>2036</v>
      </c>
      <c r="K139" s="28" t="str">
        <f t="shared" si="119"/>
        <v>ELCCOH00</v>
      </c>
      <c r="L139">
        <f t="shared" si="97"/>
        <v>0</v>
      </c>
      <c r="M139">
        <f t="shared" si="98"/>
        <v>0</v>
      </c>
      <c r="N139">
        <f t="shared" si="99"/>
        <v>0</v>
      </c>
      <c r="O139">
        <f t="shared" si="100"/>
        <v>0</v>
      </c>
      <c r="P139">
        <f t="shared" si="101"/>
        <v>0</v>
      </c>
      <c r="Q139">
        <f t="shared" si="102"/>
        <v>0</v>
      </c>
      <c r="R139">
        <f t="shared" si="103"/>
        <v>0</v>
      </c>
      <c r="W139" s="28">
        <v>0</v>
      </c>
      <c r="X139" s="28">
        <v>0</v>
      </c>
      <c r="Y139" s="28">
        <v>0</v>
      </c>
      <c r="Z139" s="28">
        <v>0</v>
      </c>
      <c r="AA139" s="28">
        <v>0</v>
      </c>
      <c r="AB139" s="28">
        <v>0</v>
      </c>
      <c r="AC139" s="28">
        <v>0</v>
      </c>
      <c r="AJ139">
        <f t="shared" si="164"/>
        <v>0.38</v>
      </c>
      <c r="AK139">
        <f t="shared" si="165"/>
        <v>0.38</v>
      </c>
      <c r="AL139">
        <f t="shared" si="166"/>
        <v>0.38</v>
      </c>
      <c r="AM139">
        <f t="shared" si="167"/>
        <v>0.38</v>
      </c>
      <c r="AN139">
        <f t="shared" si="168"/>
        <v>0.38</v>
      </c>
      <c r="AO139">
        <f t="shared" si="169"/>
        <v>0.38</v>
      </c>
      <c r="AP139">
        <f t="shared" si="170"/>
        <v>0.38</v>
      </c>
    </row>
    <row r="140" spans="6:42">
      <c r="F140" s="16"/>
      <c r="G140" t="str">
        <f t="shared" ref="G140:H140" si="182">G139</f>
        <v>ACT_BND</v>
      </c>
      <c r="H140" t="str">
        <f t="shared" si="182"/>
        <v>UP</v>
      </c>
      <c r="J140" s="28">
        <v>2036</v>
      </c>
      <c r="K140" s="28" t="str">
        <f t="shared" si="119"/>
        <v>ELCGAS00</v>
      </c>
      <c r="L140">
        <f t="shared" ref="L140:L170" si="183">W140/AJ140</f>
        <v>231.508654157667</v>
      </c>
      <c r="M140">
        <f t="shared" ref="M140:M170" si="184">X140/AK140</f>
        <v>7.70730006182505</v>
      </c>
      <c r="N140">
        <f t="shared" ref="N140:N170" si="185">Y140/AL140</f>
        <v>6.66646684305255</v>
      </c>
      <c r="O140">
        <f t="shared" ref="O140:O170" si="186">Z140/AM140</f>
        <v>0</v>
      </c>
      <c r="P140">
        <f t="shared" ref="P140:P170" si="187">AA140/AN140</f>
        <v>50.3275847192225</v>
      </c>
      <c r="Q140">
        <f t="shared" ref="Q140:Q170" si="188">AB140/AO140</f>
        <v>0</v>
      </c>
      <c r="R140">
        <f t="shared" ref="R140:R170" si="189">AC140/AP140</f>
        <v>0.272233255552555</v>
      </c>
      <c r="W140" s="34">
        <v>92.603461663067</v>
      </c>
      <c r="X140" s="34">
        <v>3.08292002473002</v>
      </c>
      <c r="Y140" s="34">
        <v>2.66658673722102</v>
      </c>
      <c r="Z140" s="28">
        <v>0</v>
      </c>
      <c r="AA140" s="34">
        <v>20.131033887689</v>
      </c>
      <c r="AB140" s="28">
        <v>0</v>
      </c>
      <c r="AC140" s="34">
        <v>0.108893302221022</v>
      </c>
      <c r="AJ140">
        <f t="shared" si="164"/>
        <v>0.4</v>
      </c>
      <c r="AK140">
        <f t="shared" si="165"/>
        <v>0.4</v>
      </c>
      <c r="AL140">
        <f t="shared" si="166"/>
        <v>0.4</v>
      </c>
      <c r="AM140">
        <f t="shared" si="167"/>
        <v>0.4</v>
      </c>
      <c r="AN140">
        <f t="shared" si="168"/>
        <v>0.4</v>
      </c>
      <c r="AO140">
        <f t="shared" si="169"/>
        <v>0.4</v>
      </c>
      <c r="AP140">
        <f t="shared" si="170"/>
        <v>0.4</v>
      </c>
    </row>
    <row r="141" spans="6:42">
      <c r="F141" s="16"/>
      <c r="G141" t="str">
        <f t="shared" ref="G141:H141" si="190">G140</f>
        <v>ACT_BND</v>
      </c>
      <c r="H141" t="str">
        <f t="shared" si="190"/>
        <v>UP</v>
      </c>
      <c r="J141" s="28">
        <v>2036</v>
      </c>
      <c r="K141" s="28" t="str">
        <f t="shared" si="119"/>
        <v>ELCHFO00</v>
      </c>
      <c r="L141">
        <f t="shared" si="183"/>
        <v>0</v>
      </c>
      <c r="M141">
        <f t="shared" si="184"/>
        <v>0.836095072714183</v>
      </c>
      <c r="N141">
        <f t="shared" si="185"/>
        <v>0</v>
      </c>
      <c r="O141">
        <f t="shared" si="186"/>
        <v>0</v>
      </c>
      <c r="P141">
        <f t="shared" si="187"/>
        <v>0</v>
      </c>
      <c r="Q141">
        <f t="shared" si="188"/>
        <v>3.8665691936645</v>
      </c>
      <c r="R141">
        <f t="shared" si="189"/>
        <v>0.000659947204223663</v>
      </c>
      <c r="W141" s="28">
        <v>0</v>
      </c>
      <c r="X141" s="34">
        <v>0.250828521814255</v>
      </c>
      <c r="Y141" s="28">
        <v>0</v>
      </c>
      <c r="Z141" s="28">
        <v>0</v>
      </c>
      <c r="AA141" s="28">
        <v>0</v>
      </c>
      <c r="AB141" s="34">
        <v>1.15997075809935</v>
      </c>
      <c r="AC141" s="34">
        <v>0.000197984161267099</v>
      </c>
      <c r="AJ141">
        <f t="shared" si="164"/>
        <v>0.3</v>
      </c>
      <c r="AK141">
        <f t="shared" si="165"/>
        <v>0.3</v>
      </c>
      <c r="AL141">
        <f t="shared" si="166"/>
        <v>0.3</v>
      </c>
      <c r="AM141">
        <f t="shared" si="167"/>
        <v>0.3</v>
      </c>
      <c r="AN141">
        <f t="shared" si="168"/>
        <v>0.3</v>
      </c>
      <c r="AO141">
        <f t="shared" si="169"/>
        <v>0.3</v>
      </c>
      <c r="AP141">
        <f t="shared" si="170"/>
        <v>0.3</v>
      </c>
    </row>
    <row r="142" spans="6:42">
      <c r="F142" s="16"/>
      <c r="G142" t="str">
        <f t="shared" ref="G142:H142" si="191">G141</f>
        <v>ACT_BND</v>
      </c>
      <c r="H142" t="str">
        <f t="shared" si="191"/>
        <v>UP</v>
      </c>
      <c r="J142" s="28">
        <v>2036</v>
      </c>
      <c r="K142" s="28" t="str">
        <f t="shared" si="119"/>
        <v>ELCHYD00</v>
      </c>
      <c r="L142">
        <f t="shared" si="183"/>
        <v>5.06685320597033</v>
      </c>
      <c r="M142">
        <f t="shared" si="184"/>
        <v>231.875433077642</v>
      </c>
      <c r="N142">
        <f t="shared" si="185"/>
        <v>14.2410299666748</v>
      </c>
      <c r="O142">
        <f t="shared" si="186"/>
        <v>181.93488094973</v>
      </c>
      <c r="P142">
        <f t="shared" si="187"/>
        <v>154.25809404526</v>
      </c>
      <c r="Q142">
        <f t="shared" si="188"/>
        <v>972.998818032702</v>
      </c>
      <c r="R142">
        <f t="shared" si="189"/>
        <v>179.958630057596</v>
      </c>
      <c r="W142" s="34">
        <v>4.91484760979122</v>
      </c>
      <c r="X142" s="34">
        <v>224.919170085313</v>
      </c>
      <c r="Y142" s="34">
        <v>13.8137990676746</v>
      </c>
      <c r="Z142" s="34">
        <v>176.476834521238</v>
      </c>
      <c r="AA142" s="34">
        <v>149.630351223902</v>
      </c>
      <c r="AB142" s="34">
        <v>943.808853491721</v>
      </c>
      <c r="AC142" s="34">
        <v>174.559871155868</v>
      </c>
      <c r="AJ142">
        <f t="shared" si="164"/>
        <v>0.97</v>
      </c>
      <c r="AK142">
        <f t="shared" si="165"/>
        <v>0.97</v>
      </c>
      <c r="AL142">
        <f t="shared" si="166"/>
        <v>0.97</v>
      </c>
      <c r="AM142">
        <f t="shared" si="167"/>
        <v>0.97</v>
      </c>
      <c r="AN142">
        <f t="shared" si="168"/>
        <v>0.97</v>
      </c>
      <c r="AO142">
        <f t="shared" si="169"/>
        <v>0.97</v>
      </c>
      <c r="AP142">
        <f t="shared" si="170"/>
        <v>0.97</v>
      </c>
    </row>
    <row r="143" spans="6:42">
      <c r="F143" s="16"/>
      <c r="G143" t="str">
        <f t="shared" ref="G143:H143" si="192">G142</f>
        <v>ACT_BND</v>
      </c>
      <c r="H143" t="str">
        <f t="shared" si="192"/>
        <v>UP</v>
      </c>
      <c r="J143" s="28">
        <v>2036</v>
      </c>
      <c r="K143" s="28" t="str">
        <f t="shared" si="119"/>
        <v>ENCAN01_SMR</v>
      </c>
      <c r="L143">
        <v>20.0966604715623</v>
      </c>
      <c r="M143">
        <v>54.2814780777538</v>
      </c>
      <c r="N143">
        <v>22.9557516666667</v>
      </c>
      <c r="O143">
        <v>11.7047037652988</v>
      </c>
      <c r="P143" s="33">
        <v>324.551224155508</v>
      </c>
      <c r="Q143">
        <v>12.1960563606911</v>
      </c>
      <c r="R143" s="33">
        <v>14.7963341576674</v>
      </c>
      <c r="T143" s="29">
        <f>T135-405/40</f>
        <v>243.09976</v>
      </c>
      <c r="U143" s="29">
        <f>U135-22.2357/40</f>
        <v>13.34142</v>
      </c>
      <c r="W143" s="34">
        <v>20.0966604715623</v>
      </c>
      <c r="X143" s="34">
        <v>54.2814780777538</v>
      </c>
      <c r="Y143" s="34">
        <v>22.9557516666667</v>
      </c>
      <c r="Z143" s="34">
        <v>11.7047037652988</v>
      </c>
      <c r="AA143" s="34">
        <v>494.721056155508</v>
      </c>
      <c r="AB143" s="34">
        <v>12.1960563606911</v>
      </c>
      <c r="AC143" s="34">
        <v>24.1353281576674</v>
      </c>
      <c r="AJ143">
        <f t="shared" si="164"/>
        <v>1</v>
      </c>
      <c r="AK143">
        <f t="shared" si="165"/>
        <v>1</v>
      </c>
      <c r="AL143">
        <f t="shared" si="166"/>
        <v>1</v>
      </c>
      <c r="AM143">
        <f t="shared" si="167"/>
        <v>1</v>
      </c>
      <c r="AN143">
        <f t="shared" si="168"/>
        <v>1</v>
      </c>
      <c r="AO143">
        <f t="shared" si="169"/>
        <v>1</v>
      </c>
      <c r="AP143">
        <f t="shared" si="170"/>
        <v>1</v>
      </c>
    </row>
    <row r="144" spans="6:42">
      <c r="F144" s="16"/>
      <c r="G144" t="str">
        <f t="shared" ref="G144:H144" si="193">G143</f>
        <v>ACT_BND</v>
      </c>
      <c r="H144" t="str">
        <f t="shared" si="193"/>
        <v>UP</v>
      </c>
      <c r="J144" s="28">
        <v>2036</v>
      </c>
      <c r="K144" s="28" t="str">
        <f t="shared" si="119"/>
        <v>ELCSOL00</v>
      </c>
      <c r="L144">
        <f t="shared" si="183"/>
        <v>92.336502087833</v>
      </c>
      <c r="M144">
        <f t="shared" si="184"/>
        <v>23.4500794426206</v>
      </c>
      <c r="N144">
        <f t="shared" si="185"/>
        <v>11.2001461483081</v>
      </c>
      <c r="O144">
        <f t="shared" si="186"/>
        <v>0.314793539632829</v>
      </c>
      <c r="P144">
        <f t="shared" si="187"/>
        <v>35.2694306047516</v>
      </c>
      <c r="Q144">
        <f t="shared" si="188"/>
        <v>1.46982067710583</v>
      </c>
      <c r="R144">
        <f t="shared" si="189"/>
        <v>0.744459611843053</v>
      </c>
      <c r="W144" s="34">
        <v>92.336502087833</v>
      </c>
      <c r="X144" s="34">
        <v>23.4500794426206</v>
      </c>
      <c r="Y144" s="34">
        <v>11.2001461483081</v>
      </c>
      <c r="Z144" s="34">
        <v>0.314793539632829</v>
      </c>
      <c r="AA144" s="34">
        <v>35.2694306047516</v>
      </c>
      <c r="AB144" s="34">
        <v>1.46982067710583</v>
      </c>
      <c r="AC144" s="34">
        <v>0.744459611843053</v>
      </c>
      <c r="AJ144">
        <f t="shared" ref="AJ144:AJ188" si="194">AJ136</f>
        <v>1</v>
      </c>
      <c r="AK144">
        <f t="shared" ref="AK144:AK188" si="195">AK136</f>
        <v>1</v>
      </c>
      <c r="AL144">
        <f t="shared" ref="AL144:AL188" si="196">AL136</f>
        <v>1</v>
      </c>
      <c r="AM144">
        <f t="shared" ref="AM144:AM188" si="197">AM136</f>
        <v>1</v>
      </c>
      <c r="AN144">
        <f t="shared" ref="AN144:AN188" si="198">AN136</f>
        <v>1</v>
      </c>
      <c r="AO144">
        <f t="shared" ref="AO144:AO188" si="199">AO136</f>
        <v>1</v>
      </c>
      <c r="AP144">
        <f t="shared" ref="AP144:AP188" si="200">AP136</f>
        <v>1</v>
      </c>
    </row>
    <row r="145" spans="6:42">
      <c r="F145" s="16"/>
      <c r="G145" t="str">
        <f t="shared" ref="G145:H145" si="201">G144</f>
        <v>ACT_BND</v>
      </c>
      <c r="H145" t="str">
        <f t="shared" si="201"/>
        <v>UP</v>
      </c>
      <c r="J145" s="28">
        <v>2036</v>
      </c>
      <c r="K145" s="28" t="str">
        <f t="shared" si="119"/>
        <v>ELCWIN00</v>
      </c>
      <c r="L145">
        <f t="shared" si="183"/>
        <v>235.249433045356</v>
      </c>
      <c r="M145">
        <f t="shared" si="184"/>
        <v>41.7517213093953</v>
      </c>
      <c r="N145">
        <f t="shared" si="185"/>
        <v>63.4680960763139</v>
      </c>
      <c r="O145">
        <f t="shared" si="186"/>
        <v>4.75762103671706</v>
      </c>
      <c r="P145">
        <f t="shared" si="187"/>
        <v>268.721441864651</v>
      </c>
      <c r="Q145">
        <f t="shared" si="188"/>
        <v>72.3506824334053</v>
      </c>
      <c r="R145">
        <f t="shared" si="189"/>
        <v>110.410320179626</v>
      </c>
      <c r="W145" s="34">
        <v>235.249433045356</v>
      </c>
      <c r="X145" s="34">
        <v>41.7517213093953</v>
      </c>
      <c r="Y145" s="34">
        <v>63.4680960763139</v>
      </c>
      <c r="Z145" s="34">
        <v>4.75762103671706</v>
      </c>
      <c r="AA145" s="34">
        <v>268.721441864651</v>
      </c>
      <c r="AB145" s="34">
        <v>72.3506824334053</v>
      </c>
      <c r="AC145" s="34">
        <v>110.410320179626</v>
      </c>
      <c r="AJ145">
        <f t="shared" si="194"/>
        <v>1</v>
      </c>
      <c r="AK145">
        <f t="shared" si="195"/>
        <v>1</v>
      </c>
      <c r="AL145">
        <f t="shared" si="196"/>
        <v>1</v>
      </c>
      <c r="AM145">
        <f t="shared" si="197"/>
        <v>1</v>
      </c>
      <c r="AN145">
        <f t="shared" si="198"/>
        <v>1</v>
      </c>
      <c r="AO145">
        <f t="shared" si="199"/>
        <v>1</v>
      </c>
      <c r="AP145">
        <f t="shared" si="200"/>
        <v>1</v>
      </c>
    </row>
    <row r="146" spans="6:42">
      <c r="F146" s="16"/>
      <c r="G146" t="str">
        <f t="shared" ref="G146:H146" si="202">G145</f>
        <v>ACT_BND</v>
      </c>
      <c r="H146" t="str">
        <f t="shared" si="202"/>
        <v>UP</v>
      </c>
      <c r="J146" s="28">
        <v>2036</v>
      </c>
      <c r="K146" s="28" t="str">
        <f t="shared" si="119"/>
        <v>ELCWOO00</v>
      </c>
      <c r="L146">
        <f t="shared" si="183"/>
        <v>81.5255097295074</v>
      </c>
      <c r="M146">
        <f t="shared" si="184"/>
        <v>37.3386410540266</v>
      </c>
      <c r="N146">
        <f t="shared" si="185"/>
        <v>57.0473933868149</v>
      </c>
      <c r="O146">
        <f t="shared" si="186"/>
        <v>0.483229886866194</v>
      </c>
      <c r="P146">
        <f t="shared" si="187"/>
        <v>19.2014936336522</v>
      </c>
      <c r="Q146">
        <f t="shared" si="188"/>
        <v>15.9402717371182</v>
      </c>
      <c r="R146">
        <f t="shared" si="189"/>
        <v>1.69129730227296</v>
      </c>
      <c r="W146" s="34">
        <v>28.5339284053276</v>
      </c>
      <c r="X146" s="34">
        <v>13.0685243689093</v>
      </c>
      <c r="Y146" s="34">
        <v>19.9665876853852</v>
      </c>
      <c r="Z146" s="34">
        <v>0.169130460403168</v>
      </c>
      <c r="AA146" s="34">
        <v>6.72052277177826</v>
      </c>
      <c r="AB146" s="34">
        <v>5.57909510799136</v>
      </c>
      <c r="AC146" s="34">
        <v>0.591954055795536</v>
      </c>
      <c r="AJ146">
        <f t="shared" si="194"/>
        <v>0.35</v>
      </c>
      <c r="AK146">
        <f t="shared" si="195"/>
        <v>0.35</v>
      </c>
      <c r="AL146">
        <f t="shared" si="196"/>
        <v>0.35</v>
      </c>
      <c r="AM146">
        <f t="shared" si="197"/>
        <v>0.35</v>
      </c>
      <c r="AN146">
        <f t="shared" si="198"/>
        <v>0.35</v>
      </c>
      <c r="AO146">
        <f t="shared" si="199"/>
        <v>0.35</v>
      </c>
      <c r="AP146">
        <f t="shared" si="200"/>
        <v>0.35</v>
      </c>
    </row>
    <row r="147" spans="6:42">
      <c r="F147" s="16"/>
      <c r="G147" t="str">
        <f t="shared" ref="G147:H147" si="203">G146</f>
        <v>ACT_BND</v>
      </c>
      <c r="H147" t="str">
        <f t="shared" si="203"/>
        <v>UP</v>
      </c>
      <c r="J147" s="28">
        <v>2037</v>
      </c>
      <c r="K147" s="28" t="str">
        <f t="shared" si="119"/>
        <v>ELCCOH00</v>
      </c>
      <c r="L147">
        <f t="shared" si="183"/>
        <v>0</v>
      </c>
      <c r="M147">
        <f t="shared" si="184"/>
        <v>0</v>
      </c>
      <c r="N147">
        <f t="shared" si="185"/>
        <v>0</v>
      </c>
      <c r="O147">
        <f t="shared" si="186"/>
        <v>0</v>
      </c>
      <c r="P147">
        <f t="shared" si="187"/>
        <v>0</v>
      </c>
      <c r="Q147">
        <f t="shared" si="188"/>
        <v>0</v>
      </c>
      <c r="R147">
        <f t="shared" si="189"/>
        <v>0</v>
      </c>
      <c r="W147" s="28">
        <v>0</v>
      </c>
      <c r="X147" s="28">
        <v>0</v>
      </c>
      <c r="Y147" s="28">
        <v>0</v>
      </c>
      <c r="Z147" s="28">
        <v>0</v>
      </c>
      <c r="AA147" s="28">
        <v>0</v>
      </c>
      <c r="AB147" s="28">
        <v>0</v>
      </c>
      <c r="AC147" s="28">
        <v>0</v>
      </c>
      <c r="AJ147">
        <f t="shared" si="194"/>
        <v>0.38</v>
      </c>
      <c r="AK147">
        <f t="shared" si="195"/>
        <v>0.38</v>
      </c>
      <c r="AL147">
        <f t="shared" si="196"/>
        <v>0.38</v>
      </c>
      <c r="AM147">
        <f t="shared" si="197"/>
        <v>0.38</v>
      </c>
      <c r="AN147">
        <f t="shared" si="198"/>
        <v>0.38</v>
      </c>
      <c r="AO147">
        <f t="shared" si="199"/>
        <v>0.38</v>
      </c>
      <c r="AP147">
        <f t="shared" si="200"/>
        <v>0.38</v>
      </c>
    </row>
    <row r="148" spans="6:42">
      <c r="F148" s="16"/>
      <c r="G148" t="str">
        <f t="shared" ref="G148:H148" si="204">G147</f>
        <v>ACT_BND</v>
      </c>
      <c r="H148" t="str">
        <f t="shared" si="204"/>
        <v>UP</v>
      </c>
      <c r="J148" s="28">
        <v>2037</v>
      </c>
      <c r="K148" s="28" t="str">
        <f t="shared" si="119"/>
        <v>ELCGAS00</v>
      </c>
      <c r="L148">
        <f t="shared" si="183"/>
        <v>226.050924406047</v>
      </c>
      <c r="M148">
        <f t="shared" si="184"/>
        <v>8.3438462486501</v>
      </c>
      <c r="N148">
        <f t="shared" si="185"/>
        <v>7.22519364200865</v>
      </c>
      <c r="O148">
        <f t="shared" si="186"/>
        <v>0</v>
      </c>
      <c r="P148">
        <f t="shared" si="187"/>
        <v>55.481222813175</v>
      </c>
      <c r="Q148">
        <f t="shared" si="188"/>
        <v>0</v>
      </c>
      <c r="R148">
        <f t="shared" si="189"/>
        <v>0.30179035651548</v>
      </c>
      <c r="W148" s="34">
        <v>90.420369762419</v>
      </c>
      <c r="X148" s="34">
        <v>3.33753849946004</v>
      </c>
      <c r="Y148" s="34">
        <v>2.89007745680346</v>
      </c>
      <c r="Z148" s="28">
        <v>0</v>
      </c>
      <c r="AA148" s="28">
        <v>22.19248912527</v>
      </c>
      <c r="AB148" s="28">
        <v>0</v>
      </c>
      <c r="AC148" s="34">
        <v>0.120716142606192</v>
      </c>
      <c r="AJ148">
        <f t="shared" si="194"/>
        <v>0.4</v>
      </c>
      <c r="AK148">
        <f t="shared" si="195"/>
        <v>0.4</v>
      </c>
      <c r="AL148">
        <f t="shared" si="196"/>
        <v>0.4</v>
      </c>
      <c r="AM148">
        <f t="shared" si="197"/>
        <v>0.4</v>
      </c>
      <c r="AN148">
        <f t="shared" si="198"/>
        <v>0.4</v>
      </c>
      <c r="AO148">
        <f t="shared" si="199"/>
        <v>0.4</v>
      </c>
      <c r="AP148">
        <f t="shared" si="200"/>
        <v>0.4</v>
      </c>
    </row>
    <row r="149" spans="6:42">
      <c r="F149" s="16"/>
      <c r="G149" t="str">
        <f t="shared" ref="G149:H149" si="205">G148</f>
        <v>ACT_BND</v>
      </c>
      <c r="H149" t="str">
        <f t="shared" si="205"/>
        <v>UP</v>
      </c>
      <c r="J149" s="28">
        <v>2037</v>
      </c>
      <c r="K149" s="28" t="str">
        <f t="shared" si="119"/>
        <v>ELCHFO00</v>
      </c>
      <c r="L149">
        <f t="shared" si="183"/>
        <v>0</v>
      </c>
      <c r="M149">
        <f t="shared" si="184"/>
        <v>0.919542529037677</v>
      </c>
      <c r="N149">
        <f t="shared" si="185"/>
        <v>0</v>
      </c>
      <c r="O149">
        <f t="shared" si="186"/>
        <v>0</v>
      </c>
      <c r="P149">
        <f t="shared" si="187"/>
        <v>0</v>
      </c>
      <c r="Q149">
        <f t="shared" si="188"/>
        <v>3.86450443964483</v>
      </c>
      <c r="R149">
        <f t="shared" si="189"/>
        <v>0</v>
      </c>
      <c r="W149" s="28">
        <v>0</v>
      </c>
      <c r="X149" s="34">
        <v>0.275862758711303</v>
      </c>
      <c r="Y149" s="28">
        <v>0</v>
      </c>
      <c r="Z149" s="28">
        <v>0</v>
      </c>
      <c r="AA149" s="28">
        <v>0</v>
      </c>
      <c r="AB149" s="34">
        <v>1.15935133189345</v>
      </c>
      <c r="AC149" s="28">
        <v>0</v>
      </c>
      <c r="AJ149">
        <f t="shared" si="194"/>
        <v>0.3</v>
      </c>
      <c r="AK149">
        <f t="shared" si="195"/>
        <v>0.3</v>
      </c>
      <c r="AL149">
        <f t="shared" si="196"/>
        <v>0.3</v>
      </c>
      <c r="AM149">
        <f t="shared" si="197"/>
        <v>0.3</v>
      </c>
      <c r="AN149">
        <f t="shared" si="198"/>
        <v>0.3</v>
      </c>
      <c r="AO149">
        <f t="shared" si="199"/>
        <v>0.3</v>
      </c>
      <c r="AP149">
        <f t="shared" si="200"/>
        <v>0.3</v>
      </c>
    </row>
    <row r="150" spans="6:42">
      <c r="F150" s="16"/>
      <c r="G150" t="str">
        <f t="shared" ref="G150:H150" si="206">G149</f>
        <v>ACT_BND</v>
      </c>
      <c r="H150" t="str">
        <f t="shared" si="206"/>
        <v>UP</v>
      </c>
      <c r="J150" s="28">
        <v>2037</v>
      </c>
      <c r="K150" s="28" t="str">
        <f t="shared" si="119"/>
        <v>ELCHYD00</v>
      </c>
      <c r="L150">
        <f t="shared" si="183"/>
        <v>5.0743492462871</v>
      </c>
      <c r="M150">
        <f t="shared" si="184"/>
        <v>231.333424502906</v>
      </c>
      <c r="N150">
        <f t="shared" si="185"/>
        <v>14.443668915559</v>
      </c>
      <c r="O150">
        <f t="shared" si="186"/>
        <v>182.977702827073</v>
      </c>
      <c r="P150">
        <f t="shared" si="187"/>
        <v>154.317854608744</v>
      </c>
      <c r="Q150">
        <f t="shared" si="188"/>
        <v>975.070951808392</v>
      </c>
      <c r="R150">
        <f t="shared" si="189"/>
        <v>180.504016109639</v>
      </c>
      <c r="W150" s="34">
        <v>4.92211876889849</v>
      </c>
      <c r="X150" s="34">
        <v>224.393421767819</v>
      </c>
      <c r="Y150" s="34">
        <v>14.0103588480922</v>
      </c>
      <c r="Z150" s="34">
        <v>177.488371742261</v>
      </c>
      <c r="AA150" s="34">
        <v>149.688318970482</v>
      </c>
      <c r="AB150" s="34">
        <v>945.81882325414</v>
      </c>
      <c r="AC150" s="34">
        <v>175.08889562635</v>
      </c>
      <c r="AJ150">
        <f t="shared" si="194"/>
        <v>0.97</v>
      </c>
      <c r="AK150">
        <f t="shared" si="195"/>
        <v>0.97</v>
      </c>
      <c r="AL150">
        <f t="shared" si="196"/>
        <v>0.97</v>
      </c>
      <c r="AM150">
        <f t="shared" si="197"/>
        <v>0.97</v>
      </c>
      <c r="AN150">
        <f t="shared" si="198"/>
        <v>0.97</v>
      </c>
      <c r="AO150">
        <f t="shared" si="199"/>
        <v>0.97</v>
      </c>
      <c r="AP150">
        <f t="shared" si="200"/>
        <v>0.97</v>
      </c>
    </row>
    <row r="151" spans="6:42">
      <c r="F151" s="16"/>
      <c r="G151" t="str">
        <f t="shared" ref="G151:H151" si="207">G150</f>
        <v>ACT_BND</v>
      </c>
      <c r="H151" t="str">
        <f t="shared" si="207"/>
        <v>UP</v>
      </c>
      <c r="J151" s="28">
        <v>2037</v>
      </c>
      <c r="K151" s="28" t="str">
        <f t="shared" si="119"/>
        <v>ENCAN01_SMR</v>
      </c>
      <c r="L151">
        <v>28.5002715190785</v>
      </c>
      <c r="M151">
        <v>53.6217368610511</v>
      </c>
      <c r="N151">
        <v>23.1833816162707</v>
      </c>
      <c r="O151">
        <v>15.7493926025918</v>
      </c>
      <c r="P151" s="33">
        <v>351.002482614831</v>
      </c>
      <c r="Q151">
        <v>24.7862482325414</v>
      </c>
      <c r="R151" s="33">
        <v>18.4127197888769</v>
      </c>
      <c r="T151" s="29">
        <f>T143-405/40</f>
        <v>232.97476</v>
      </c>
      <c r="U151" s="29">
        <f>U143-22.2357/40</f>
        <v>12.7855275</v>
      </c>
      <c r="W151" s="34">
        <v>28.5002715190785</v>
      </c>
      <c r="X151" s="34">
        <v>53.6217368610511</v>
      </c>
      <c r="Y151" s="34">
        <v>23.1833816162707</v>
      </c>
      <c r="Z151" s="34">
        <v>15.7493926025918</v>
      </c>
      <c r="AA151" s="34">
        <v>514.084814614831</v>
      </c>
      <c r="AB151" s="34">
        <v>24.7862482325414</v>
      </c>
      <c r="AC151" s="34">
        <v>27.3625890388769</v>
      </c>
      <c r="AJ151">
        <f t="shared" si="194"/>
        <v>1</v>
      </c>
      <c r="AK151">
        <f t="shared" si="195"/>
        <v>1</v>
      </c>
      <c r="AL151">
        <f t="shared" si="196"/>
        <v>1</v>
      </c>
      <c r="AM151">
        <f t="shared" si="197"/>
        <v>1</v>
      </c>
      <c r="AN151">
        <f t="shared" si="198"/>
        <v>1</v>
      </c>
      <c r="AO151">
        <f t="shared" si="199"/>
        <v>1</v>
      </c>
      <c r="AP151">
        <f t="shared" si="200"/>
        <v>1</v>
      </c>
    </row>
    <row r="152" spans="6:42">
      <c r="F152" s="16"/>
      <c r="G152" t="str">
        <f t="shared" ref="G152:H152" si="208">G151</f>
        <v>ACT_BND</v>
      </c>
      <c r="H152" t="str">
        <f t="shared" si="208"/>
        <v>UP</v>
      </c>
      <c r="J152" s="28">
        <v>2037</v>
      </c>
      <c r="K152" s="28" t="str">
        <f t="shared" si="119"/>
        <v>ELCSOL00</v>
      </c>
      <c r="L152">
        <f t="shared" si="183"/>
        <v>93.0761361411087</v>
      </c>
      <c r="M152">
        <f t="shared" si="184"/>
        <v>25.6598413648308</v>
      </c>
      <c r="N152">
        <f t="shared" si="185"/>
        <v>11.2570685493161</v>
      </c>
      <c r="O152">
        <f t="shared" si="186"/>
        <v>0.325531324982001</v>
      </c>
      <c r="P152">
        <f t="shared" si="187"/>
        <v>35.5448451547876</v>
      </c>
      <c r="Q152">
        <f t="shared" si="188"/>
        <v>1.62714816234701</v>
      </c>
      <c r="R152">
        <f t="shared" si="189"/>
        <v>0.751218869978402</v>
      </c>
      <c r="W152" s="34">
        <v>93.0761361411087</v>
      </c>
      <c r="X152" s="34">
        <v>25.6598413648308</v>
      </c>
      <c r="Y152" s="34">
        <v>11.2570685493161</v>
      </c>
      <c r="Z152" s="34">
        <v>0.325531324982001</v>
      </c>
      <c r="AA152" s="34">
        <v>35.5448451547876</v>
      </c>
      <c r="AB152" s="34">
        <v>1.62714816234701</v>
      </c>
      <c r="AC152" s="34">
        <v>0.751218869978402</v>
      </c>
      <c r="AJ152">
        <f t="shared" si="194"/>
        <v>1</v>
      </c>
      <c r="AK152">
        <f t="shared" si="195"/>
        <v>1</v>
      </c>
      <c r="AL152">
        <f t="shared" si="196"/>
        <v>1</v>
      </c>
      <c r="AM152">
        <f t="shared" si="197"/>
        <v>1</v>
      </c>
      <c r="AN152">
        <f t="shared" si="198"/>
        <v>1</v>
      </c>
      <c r="AO152">
        <f t="shared" si="199"/>
        <v>1</v>
      </c>
      <c r="AP152">
        <f t="shared" si="200"/>
        <v>1</v>
      </c>
    </row>
    <row r="153" spans="6:42">
      <c r="F153" s="16"/>
      <c r="G153" t="str">
        <f t="shared" ref="G153:H153" si="209">G152</f>
        <v>ACT_BND</v>
      </c>
      <c r="H153" t="str">
        <f t="shared" si="209"/>
        <v>UP</v>
      </c>
      <c r="J153" s="28">
        <v>2037</v>
      </c>
      <c r="K153" s="28" t="str">
        <f t="shared" si="119"/>
        <v>ELCWIN00</v>
      </c>
      <c r="L153">
        <f t="shared" si="183"/>
        <v>235.2709174946</v>
      </c>
      <c r="M153">
        <f t="shared" si="184"/>
        <v>49.8655345343053</v>
      </c>
      <c r="N153">
        <f t="shared" si="185"/>
        <v>64.5888826493881</v>
      </c>
      <c r="O153">
        <f t="shared" si="186"/>
        <v>4.80875421166307</v>
      </c>
      <c r="P153">
        <f t="shared" si="187"/>
        <v>306.777398884089</v>
      </c>
      <c r="Q153">
        <f t="shared" si="188"/>
        <v>72.3506824334053</v>
      </c>
      <c r="R153">
        <f t="shared" si="189"/>
        <v>112.152846068754</v>
      </c>
      <c r="W153" s="28">
        <v>235.2709174946</v>
      </c>
      <c r="X153" s="34">
        <v>49.8655345343053</v>
      </c>
      <c r="Y153" s="34">
        <v>64.5888826493881</v>
      </c>
      <c r="Z153" s="34">
        <v>4.80875421166307</v>
      </c>
      <c r="AA153" s="34">
        <v>306.777398884089</v>
      </c>
      <c r="AB153" s="34">
        <v>72.3506824334053</v>
      </c>
      <c r="AC153" s="34">
        <v>112.152846068754</v>
      </c>
      <c r="AJ153">
        <f t="shared" si="194"/>
        <v>1</v>
      </c>
      <c r="AK153">
        <f t="shared" si="195"/>
        <v>1</v>
      </c>
      <c r="AL153">
        <f t="shared" si="196"/>
        <v>1</v>
      </c>
      <c r="AM153">
        <f t="shared" si="197"/>
        <v>1</v>
      </c>
      <c r="AN153">
        <f t="shared" si="198"/>
        <v>1</v>
      </c>
      <c r="AO153">
        <f t="shared" si="199"/>
        <v>1</v>
      </c>
      <c r="AP153">
        <f t="shared" si="200"/>
        <v>1</v>
      </c>
    </row>
    <row r="154" spans="6:42">
      <c r="F154" s="16"/>
      <c r="G154" t="str">
        <f t="shared" ref="G154:H154" si="210">G153</f>
        <v>ACT_BND</v>
      </c>
      <c r="H154" t="str">
        <f t="shared" si="210"/>
        <v>UP</v>
      </c>
      <c r="J154" s="28">
        <v>2037</v>
      </c>
      <c r="K154" s="28" t="str">
        <f t="shared" si="119"/>
        <v>ELCWOO00</v>
      </c>
      <c r="L154">
        <f t="shared" si="183"/>
        <v>93.0113268744214</v>
      </c>
      <c r="M154">
        <f t="shared" si="184"/>
        <v>37.1192610591483</v>
      </c>
      <c r="N154">
        <f t="shared" si="185"/>
        <v>67.8555762727554</v>
      </c>
      <c r="O154">
        <f t="shared" si="186"/>
        <v>0.476416295279234</v>
      </c>
      <c r="P154">
        <f t="shared" si="187"/>
        <v>20.8891456032089</v>
      </c>
      <c r="Q154">
        <f t="shared" si="188"/>
        <v>15.9505860434022</v>
      </c>
      <c r="R154">
        <f t="shared" si="189"/>
        <v>1.75464566697521</v>
      </c>
      <c r="W154" s="34">
        <v>32.5539644060475</v>
      </c>
      <c r="X154" s="34">
        <v>12.9917413707019</v>
      </c>
      <c r="Y154" s="34">
        <v>23.7494516954644</v>
      </c>
      <c r="Z154" s="34">
        <v>0.166745703347732</v>
      </c>
      <c r="AA154" s="34">
        <v>7.31120096112311</v>
      </c>
      <c r="AB154" s="34">
        <v>5.58270511519078</v>
      </c>
      <c r="AC154" s="34">
        <v>0.614125983441325</v>
      </c>
      <c r="AJ154">
        <f t="shared" si="194"/>
        <v>0.35</v>
      </c>
      <c r="AK154">
        <f t="shared" si="195"/>
        <v>0.35</v>
      </c>
      <c r="AL154">
        <f t="shared" si="196"/>
        <v>0.35</v>
      </c>
      <c r="AM154">
        <f t="shared" si="197"/>
        <v>0.35</v>
      </c>
      <c r="AN154">
        <f t="shared" si="198"/>
        <v>0.35</v>
      </c>
      <c r="AO154">
        <f t="shared" si="199"/>
        <v>0.35</v>
      </c>
      <c r="AP154">
        <f t="shared" si="200"/>
        <v>0.35</v>
      </c>
    </row>
    <row r="155" spans="6:42">
      <c r="F155" s="16"/>
      <c r="G155" t="str">
        <f t="shared" ref="G155:H155" si="211">G154</f>
        <v>ACT_BND</v>
      </c>
      <c r="H155" t="str">
        <f t="shared" si="211"/>
        <v>UP</v>
      </c>
      <c r="J155" s="28">
        <v>2038</v>
      </c>
      <c r="K155" s="28" t="str">
        <f t="shared" ref="K155:K218" si="212">K147</f>
        <v>ELCCOH00</v>
      </c>
      <c r="L155">
        <f t="shared" si="183"/>
        <v>0</v>
      </c>
      <c r="M155">
        <f t="shared" si="184"/>
        <v>0</v>
      </c>
      <c r="N155">
        <f t="shared" si="185"/>
        <v>0</v>
      </c>
      <c r="O155">
        <f t="shared" si="186"/>
        <v>0</v>
      </c>
      <c r="P155">
        <f t="shared" si="187"/>
        <v>0</v>
      </c>
      <c r="Q155">
        <f t="shared" si="188"/>
        <v>0</v>
      </c>
      <c r="R155">
        <f t="shared" si="189"/>
        <v>0</v>
      </c>
      <c r="W155" s="28">
        <v>0</v>
      </c>
      <c r="X155" s="28">
        <v>0</v>
      </c>
      <c r="Y155" s="28">
        <v>0</v>
      </c>
      <c r="Z155" s="28">
        <v>0</v>
      </c>
      <c r="AA155" s="28">
        <v>0</v>
      </c>
      <c r="AB155" s="28">
        <v>0</v>
      </c>
      <c r="AC155" s="28">
        <v>0</v>
      </c>
      <c r="AJ155">
        <f t="shared" si="194"/>
        <v>0.38</v>
      </c>
      <c r="AK155">
        <f t="shared" si="195"/>
        <v>0.38</v>
      </c>
      <c r="AL155">
        <f t="shared" si="196"/>
        <v>0.38</v>
      </c>
      <c r="AM155">
        <f t="shared" si="197"/>
        <v>0.38</v>
      </c>
      <c r="AN155">
        <f t="shared" si="198"/>
        <v>0.38</v>
      </c>
      <c r="AO155">
        <f t="shared" si="199"/>
        <v>0.38</v>
      </c>
      <c r="AP155">
        <f t="shared" si="200"/>
        <v>0.38</v>
      </c>
    </row>
    <row r="156" spans="6:42">
      <c r="F156" s="16"/>
      <c r="G156" t="str">
        <f t="shared" ref="G156:H156" si="213">G155</f>
        <v>ACT_BND</v>
      </c>
      <c r="H156" t="str">
        <f t="shared" si="213"/>
        <v>UP</v>
      </c>
      <c r="J156" s="28">
        <v>2038</v>
      </c>
      <c r="K156" s="28" t="str">
        <f t="shared" si="212"/>
        <v>ELCGAS00</v>
      </c>
      <c r="L156">
        <f t="shared" si="183"/>
        <v>219.573109881209</v>
      </c>
      <c r="M156">
        <f t="shared" si="184"/>
        <v>8.46389797606192</v>
      </c>
      <c r="N156">
        <f t="shared" si="185"/>
        <v>7.7186894438445</v>
      </c>
      <c r="O156">
        <f t="shared" si="186"/>
        <v>0</v>
      </c>
      <c r="P156">
        <f t="shared" si="187"/>
        <v>63.4326569654428</v>
      </c>
      <c r="Q156">
        <f t="shared" si="188"/>
        <v>0</v>
      </c>
      <c r="R156">
        <f t="shared" si="189"/>
        <v>0.326183221292297</v>
      </c>
      <c r="W156" s="34">
        <v>87.8292439524838</v>
      </c>
      <c r="X156" s="34">
        <v>3.38555919042477</v>
      </c>
      <c r="Y156" s="34">
        <v>3.0874757775378</v>
      </c>
      <c r="Z156" s="28">
        <v>0</v>
      </c>
      <c r="AA156" s="34">
        <v>25.3730627861771</v>
      </c>
      <c r="AB156" s="28">
        <v>0</v>
      </c>
      <c r="AC156" s="34">
        <v>0.130473288516919</v>
      </c>
      <c r="AJ156">
        <f t="shared" si="194"/>
        <v>0.4</v>
      </c>
      <c r="AK156">
        <f t="shared" si="195"/>
        <v>0.4</v>
      </c>
      <c r="AL156">
        <f t="shared" si="196"/>
        <v>0.4</v>
      </c>
      <c r="AM156">
        <f t="shared" si="197"/>
        <v>0.4</v>
      </c>
      <c r="AN156">
        <f t="shared" si="198"/>
        <v>0.4</v>
      </c>
      <c r="AO156">
        <f t="shared" si="199"/>
        <v>0.4</v>
      </c>
      <c r="AP156">
        <f t="shared" si="200"/>
        <v>0.4</v>
      </c>
    </row>
    <row r="157" spans="6:42">
      <c r="F157" s="16"/>
      <c r="G157" t="str">
        <f t="shared" ref="G157:H157" si="214">G156</f>
        <v>ACT_BND</v>
      </c>
      <c r="H157" t="str">
        <f t="shared" si="214"/>
        <v>UP</v>
      </c>
      <c r="J157" s="28">
        <v>2038</v>
      </c>
      <c r="K157" s="28" t="str">
        <f t="shared" si="212"/>
        <v>ELCHFO00</v>
      </c>
      <c r="L157">
        <f t="shared" si="183"/>
        <v>0</v>
      </c>
      <c r="M157">
        <f t="shared" si="184"/>
        <v>0.980162231581473</v>
      </c>
      <c r="N157">
        <f t="shared" si="185"/>
        <v>0</v>
      </c>
      <c r="O157">
        <f t="shared" si="186"/>
        <v>0</v>
      </c>
      <c r="P157">
        <f t="shared" si="187"/>
        <v>0</v>
      </c>
      <c r="Q157">
        <f t="shared" si="188"/>
        <v>3.86215789536837</v>
      </c>
      <c r="R157">
        <f t="shared" si="189"/>
        <v>0.0213162817854572</v>
      </c>
      <c r="W157" s="28">
        <v>0</v>
      </c>
      <c r="X157" s="34">
        <v>0.294048669474442</v>
      </c>
      <c r="Y157" s="28">
        <v>0</v>
      </c>
      <c r="Z157" s="28">
        <v>0</v>
      </c>
      <c r="AA157" s="28">
        <v>0</v>
      </c>
      <c r="AB157" s="34">
        <v>1.15864736861051</v>
      </c>
      <c r="AC157" s="34">
        <v>0.00639488453563715</v>
      </c>
      <c r="AJ157">
        <f t="shared" si="194"/>
        <v>0.3</v>
      </c>
      <c r="AK157">
        <f t="shared" si="195"/>
        <v>0.3</v>
      </c>
      <c r="AL157">
        <f t="shared" si="196"/>
        <v>0.3</v>
      </c>
      <c r="AM157">
        <f t="shared" si="197"/>
        <v>0.3</v>
      </c>
      <c r="AN157">
        <f t="shared" si="198"/>
        <v>0.3</v>
      </c>
      <c r="AO157">
        <f t="shared" si="199"/>
        <v>0.3</v>
      </c>
      <c r="AP157">
        <f t="shared" si="200"/>
        <v>0.3</v>
      </c>
    </row>
    <row r="158" spans="6:42">
      <c r="F158" s="16"/>
      <c r="G158" t="str">
        <f t="shared" ref="G158:H158" si="215">G157</f>
        <v>ACT_BND</v>
      </c>
      <c r="H158" t="str">
        <f t="shared" si="215"/>
        <v>UP</v>
      </c>
      <c r="J158" s="28">
        <v>2038</v>
      </c>
      <c r="K158" s="28" t="str">
        <f t="shared" si="212"/>
        <v>ELCHYD00</v>
      </c>
      <c r="L158">
        <f t="shared" si="183"/>
        <v>5.03793662651318</v>
      </c>
      <c r="M158">
        <f t="shared" si="184"/>
        <v>230.50606458069</v>
      </c>
      <c r="N158">
        <f t="shared" si="185"/>
        <v>14.5183178731268</v>
      </c>
      <c r="O158">
        <f t="shared" si="186"/>
        <v>183.892251452873</v>
      </c>
      <c r="P158">
        <f t="shared" si="187"/>
        <v>154.415702797385</v>
      </c>
      <c r="Q158">
        <f t="shared" si="188"/>
        <v>977.410569051384</v>
      </c>
      <c r="R158">
        <f t="shared" si="189"/>
        <v>180.991935570351</v>
      </c>
      <c r="W158" s="34">
        <v>4.88679852771778</v>
      </c>
      <c r="X158" s="34">
        <v>223.590882643269</v>
      </c>
      <c r="Y158" s="34">
        <v>14.082768336933</v>
      </c>
      <c r="Z158" s="34">
        <v>178.375483909287</v>
      </c>
      <c r="AA158" s="34">
        <v>149.783231713463</v>
      </c>
      <c r="AB158" s="34">
        <v>948.088251979842</v>
      </c>
      <c r="AC158" s="34">
        <v>175.56217750324</v>
      </c>
      <c r="AJ158">
        <f t="shared" si="194"/>
        <v>0.97</v>
      </c>
      <c r="AK158">
        <f t="shared" si="195"/>
        <v>0.97</v>
      </c>
      <c r="AL158">
        <f t="shared" si="196"/>
        <v>0.97</v>
      </c>
      <c r="AM158">
        <f t="shared" si="197"/>
        <v>0.97</v>
      </c>
      <c r="AN158">
        <f t="shared" si="198"/>
        <v>0.97</v>
      </c>
      <c r="AO158">
        <f t="shared" si="199"/>
        <v>0.97</v>
      </c>
      <c r="AP158">
        <f t="shared" si="200"/>
        <v>0.97</v>
      </c>
    </row>
    <row r="159" spans="6:42">
      <c r="F159" s="16"/>
      <c r="G159" t="str">
        <f t="shared" ref="G159:H159" si="216">G158</f>
        <v>ACT_BND</v>
      </c>
      <c r="H159" t="str">
        <f t="shared" si="216"/>
        <v>UP</v>
      </c>
      <c r="J159" s="28">
        <v>2038</v>
      </c>
      <c r="K159" s="28" t="str">
        <f t="shared" si="212"/>
        <v>ENCAN01_SMR</v>
      </c>
      <c r="L159">
        <v>36.6150692944564</v>
      </c>
      <c r="M159">
        <v>52.8338138948884</v>
      </c>
      <c r="N159">
        <v>23.1115481425486</v>
      </c>
      <c r="O159">
        <v>19.9650455363571</v>
      </c>
      <c r="P159" s="33">
        <v>379.028073327574</v>
      </c>
      <c r="Q159">
        <v>37.4045708783297</v>
      </c>
      <c r="R159" s="33">
        <v>21.9489345064795</v>
      </c>
      <c r="T159" s="29">
        <f>T151-405/40</f>
        <v>222.84976</v>
      </c>
      <c r="U159" s="29">
        <f>U151-22.2357/40</f>
        <v>12.229635</v>
      </c>
      <c r="W159" s="34">
        <v>36.6150692944564</v>
      </c>
      <c r="X159" s="34">
        <v>52.8338138948884</v>
      </c>
      <c r="Y159" s="34">
        <v>23.1115481425486</v>
      </c>
      <c r="Z159" s="34">
        <v>19.9650455363571</v>
      </c>
      <c r="AA159" s="34">
        <v>535.022905327574</v>
      </c>
      <c r="AB159" s="34">
        <v>37.4045708783297</v>
      </c>
      <c r="AC159" s="34">
        <v>30.5096790064795</v>
      </c>
      <c r="AJ159">
        <f t="shared" si="194"/>
        <v>1</v>
      </c>
      <c r="AK159">
        <f t="shared" si="195"/>
        <v>1</v>
      </c>
      <c r="AL159">
        <f t="shared" si="196"/>
        <v>1</v>
      </c>
      <c r="AM159">
        <f t="shared" si="197"/>
        <v>1</v>
      </c>
      <c r="AN159">
        <f t="shared" si="198"/>
        <v>1</v>
      </c>
      <c r="AO159">
        <f t="shared" si="199"/>
        <v>1</v>
      </c>
      <c r="AP159">
        <f t="shared" si="200"/>
        <v>1</v>
      </c>
    </row>
    <row r="160" spans="6:42">
      <c r="F160" s="16"/>
      <c r="G160" t="str">
        <f t="shared" ref="G160:H160" si="217">G159</f>
        <v>ACT_BND</v>
      </c>
      <c r="H160" t="str">
        <f t="shared" si="217"/>
        <v>UP</v>
      </c>
      <c r="J160" s="28">
        <v>2038</v>
      </c>
      <c r="K160" s="28" t="str">
        <f t="shared" si="212"/>
        <v>ELCSOL00</v>
      </c>
      <c r="L160">
        <f t="shared" si="183"/>
        <v>93.3069016918646</v>
      </c>
      <c r="M160">
        <f t="shared" si="184"/>
        <v>27.8696008523758</v>
      </c>
      <c r="N160">
        <f t="shared" si="185"/>
        <v>11.3029622066235</v>
      </c>
      <c r="O160">
        <f t="shared" si="186"/>
        <v>0.336269110367171</v>
      </c>
      <c r="P160">
        <f t="shared" si="187"/>
        <v>35.8202597048236</v>
      </c>
      <c r="Q160">
        <f t="shared" si="188"/>
        <v>1.78447564758819</v>
      </c>
      <c r="R160">
        <f t="shared" si="189"/>
        <v>0.758893241540677</v>
      </c>
      <c r="W160" s="34">
        <v>93.3069016918646</v>
      </c>
      <c r="X160" s="34">
        <v>27.8696008523758</v>
      </c>
      <c r="Y160" s="34">
        <v>11.3029622066235</v>
      </c>
      <c r="Z160" s="34">
        <v>0.336269110367171</v>
      </c>
      <c r="AA160" s="34">
        <v>35.8202597048236</v>
      </c>
      <c r="AB160" s="34">
        <v>1.78447564758819</v>
      </c>
      <c r="AC160" s="34">
        <v>0.758893241540677</v>
      </c>
      <c r="AJ160">
        <f t="shared" si="194"/>
        <v>1</v>
      </c>
      <c r="AK160">
        <f t="shared" si="195"/>
        <v>1</v>
      </c>
      <c r="AL160">
        <f t="shared" si="196"/>
        <v>1</v>
      </c>
      <c r="AM160">
        <f t="shared" si="197"/>
        <v>1</v>
      </c>
      <c r="AN160">
        <f t="shared" si="198"/>
        <v>1</v>
      </c>
      <c r="AO160">
        <f t="shared" si="199"/>
        <v>1</v>
      </c>
      <c r="AP160">
        <f t="shared" si="200"/>
        <v>1</v>
      </c>
    </row>
    <row r="161" spans="6:42">
      <c r="F161" s="16"/>
      <c r="G161" t="str">
        <f t="shared" ref="G161:H161" si="218">G160</f>
        <v>ACT_BND</v>
      </c>
      <c r="H161" t="str">
        <f t="shared" si="218"/>
        <v>UP</v>
      </c>
      <c r="J161" s="28">
        <v>2038</v>
      </c>
      <c r="K161" s="28" t="str">
        <f t="shared" si="212"/>
        <v>ELCWIN00</v>
      </c>
      <c r="L161">
        <f t="shared" si="183"/>
        <v>235.562473614111</v>
      </c>
      <c r="M161">
        <f t="shared" si="184"/>
        <v>57.9793473132829</v>
      </c>
      <c r="N161">
        <f t="shared" si="185"/>
        <v>66.8506955723542</v>
      </c>
      <c r="O161">
        <f t="shared" si="186"/>
        <v>4.82124047516199</v>
      </c>
      <c r="P161">
        <f t="shared" si="187"/>
        <v>345.290363606911</v>
      </c>
      <c r="Q161">
        <f t="shared" si="188"/>
        <v>72.3506824334053</v>
      </c>
      <c r="R161">
        <f t="shared" si="189"/>
        <v>113.785121651908</v>
      </c>
      <c r="W161" s="34">
        <v>235.562473614111</v>
      </c>
      <c r="X161" s="34">
        <v>57.9793473132829</v>
      </c>
      <c r="Y161" s="34">
        <v>66.8506955723542</v>
      </c>
      <c r="Z161" s="34">
        <v>4.82124047516199</v>
      </c>
      <c r="AA161" s="34">
        <v>345.290363606911</v>
      </c>
      <c r="AB161" s="34">
        <v>72.3506824334053</v>
      </c>
      <c r="AC161" s="34">
        <v>113.785121651908</v>
      </c>
      <c r="AJ161">
        <f t="shared" si="194"/>
        <v>1</v>
      </c>
      <c r="AK161">
        <f t="shared" si="195"/>
        <v>1</v>
      </c>
      <c r="AL161">
        <f t="shared" si="196"/>
        <v>1</v>
      </c>
      <c r="AM161">
        <f t="shared" si="197"/>
        <v>1</v>
      </c>
      <c r="AN161">
        <f t="shared" si="198"/>
        <v>1</v>
      </c>
      <c r="AO161">
        <f t="shared" si="199"/>
        <v>1</v>
      </c>
      <c r="AP161">
        <f t="shared" si="200"/>
        <v>1</v>
      </c>
    </row>
    <row r="162" spans="6:42">
      <c r="F162" s="16"/>
      <c r="G162" t="str">
        <f t="shared" ref="G162:H162" si="219">G161</f>
        <v>ACT_BND</v>
      </c>
      <c r="H162" t="str">
        <f t="shared" si="219"/>
        <v>UP</v>
      </c>
      <c r="J162" s="28">
        <v>2038</v>
      </c>
      <c r="K162" s="28" t="str">
        <f t="shared" si="212"/>
        <v>ELCWOO00</v>
      </c>
      <c r="L162">
        <f t="shared" si="183"/>
        <v>104.31882937365</v>
      </c>
      <c r="M162">
        <f t="shared" si="184"/>
        <v>37.1609467770646</v>
      </c>
      <c r="N162">
        <f t="shared" si="185"/>
        <v>78.6567585621723</v>
      </c>
      <c r="O162">
        <f t="shared" si="186"/>
        <v>0.441246054612774</v>
      </c>
      <c r="P162">
        <f t="shared" si="187"/>
        <v>22.5683808906716</v>
      </c>
      <c r="Q162">
        <f t="shared" si="188"/>
        <v>15.9389911549933</v>
      </c>
      <c r="R162">
        <f t="shared" si="189"/>
        <v>1.84291928633138</v>
      </c>
      <c r="W162" s="34">
        <v>36.5115902807775</v>
      </c>
      <c r="X162" s="34">
        <v>13.0063313719726</v>
      </c>
      <c r="Y162" s="34">
        <v>27.5298654967603</v>
      </c>
      <c r="Z162" s="34">
        <v>0.154436119114471</v>
      </c>
      <c r="AA162" s="34">
        <v>7.89893331173506</v>
      </c>
      <c r="AB162" s="34">
        <v>5.57864690424766</v>
      </c>
      <c r="AC162" s="34">
        <v>0.645021750215983</v>
      </c>
      <c r="AJ162">
        <f t="shared" si="194"/>
        <v>0.35</v>
      </c>
      <c r="AK162">
        <f t="shared" si="195"/>
        <v>0.35</v>
      </c>
      <c r="AL162">
        <f t="shared" si="196"/>
        <v>0.35</v>
      </c>
      <c r="AM162">
        <f t="shared" si="197"/>
        <v>0.35</v>
      </c>
      <c r="AN162">
        <f t="shared" si="198"/>
        <v>0.35</v>
      </c>
      <c r="AO162">
        <f t="shared" si="199"/>
        <v>0.35</v>
      </c>
      <c r="AP162">
        <f t="shared" si="200"/>
        <v>0.35</v>
      </c>
    </row>
    <row r="163" spans="6:42">
      <c r="F163" s="16"/>
      <c r="G163" t="str">
        <f t="shared" ref="G163:H163" si="220">G162</f>
        <v>ACT_BND</v>
      </c>
      <c r="H163" t="str">
        <f t="shared" si="220"/>
        <v>UP</v>
      </c>
      <c r="J163" s="28">
        <v>2039</v>
      </c>
      <c r="K163" s="28" t="str">
        <f t="shared" si="212"/>
        <v>ELCCOH00</v>
      </c>
      <c r="L163">
        <f t="shared" si="183"/>
        <v>0</v>
      </c>
      <c r="M163">
        <f t="shared" si="184"/>
        <v>0</v>
      </c>
      <c r="N163">
        <f t="shared" si="185"/>
        <v>0</v>
      </c>
      <c r="O163">
        <f t="shared" si="186"/>
        <v>0</v>
      </c>
      <c r="P163">
        <f t="shared" si="187"/>
        <v>0</v>
      </c>
      <c r="Q163">
        <f t="shared" si="188"/>
        <v>0</v>
      </c>
      <c r="R163">
        <f t="shared" si="189"/>
        <v>0</v>
      </c>
      <c r="W163" s="28">
        <v>0</v>
      </c>
      <c r="X163" s="28">
        <v>0</v>
      </c>
      <c r="Y163" s="28">
        <v>0</v>
      </c>
      <c r="Z163" s="28">
        <v>0</v>
      </c>
      <c r="AA163" s="28">
        <v>0</v>
      </c>
      <c r="AB163" s="28">
        <v>0</v>
      </c>
      <c r="AC163" s="28">
        <v>0</v>
      </c>
      <c r="AJ163">
        <f t="shared" si="194"/>
        <v>0.38</v>
      </c>
      <c r="AK163">
        <f t="shared" si="195"/>
        <v>0.38</v>
      </c>
      <c r="AL163">
        <f t="shared" si="196"/>
        <v>0.38</v>
      </c>
      <c r="AM163">
        <f t="shared" si="197"/>
        <v>0.38</v>
      </c>
      <c r="AN163">
        <f t="shared" si="198"/>
        <v>0.38</v>
      </c>
      <c r="AO163">
        <f t="shared" si="199"/>
        <v>0.38</v>
      </c>
      <c r="AP163">
        <f t="shared" si="200"/>
        <v>0.38</v>
      </c>
    </row>
    <row r="164" spans="6:42">
      <c r="F164" s="16"/>
      <c r="G164" t="str">
        <f t="shared" ref="G164:H164" si="221">G163</f>
        <v>ACT_BND</v>
      </c>
      <c r="H164" t="str">
        <f t="shared" si="221"/>
        <v>UP</v>
      </c>
      <c r="J164" s="28">
        <v>2039</v>
      </c>
      <c r="K164" s="28" t="str">
        <f t="shared" si="212"/>
        <v>ELCGAS00</v>
      </c>
      <c r="L164">
        <f t="shared" si="183"/>
        <v>215.033997300216</v>
      </c>
      <c r="M164">
        <f t="shared" si="184"/>
        <v>10.0247635283477</v>
      </c>
      <c r="N164">
        <f t="shared" si="185"/>
        <v>8.2085913525918</v>
      </c>
      <c r="O164">
        <f t="shared" si="186"/>
        <v>0</v>
      </c>
      <c r="P164">
        <f t="shared" si="187"/>
        <v>72.725567449604</v>
      </c>
      <c r="Q164">
        <f t="shared" si="188"/>
        <v>0</v>
      </c>
      <c r="R164">
        <f t="shared" si="189"/>
        <v>0.340701313354932</v>
      </c>
      <c r="W164" s="34">
        <v>86.0135989200864</v>
      </c>
      <c r="X164" s="34">
        <v>4.00990541133909</v>
      </c>
      <c r="Y164" s="34">
        <v>3.28343654103672</v>
      </c>
      <c r="Z164" s="28">
        <v>0</v>
      </c>
      <c r="AA164" s="34">
        <v>29.0902269798416</v>
      </c>
      <c r="AB164" s="28">
        <v>0</v>
      </c>
      <c r="AC164" s="34">
        <v>0.136280525341973</v>
      </c>
      <c r="AJ164">
        <f t="shared" si="194"/>
        <v>0.4</v>
      </c>
      <c r="AK164">
        <f t="shared" si="195"/>
        <v>0.4</v>
      </c>
      <c r="AL164">
        <f t="shared" si="196"/>
        <v>0.4</v>
      </c>
      <c r="AM164">
        <f t="shared" si="197"/>
        <v>0.4</v>
      </c>
      <c r="AN164">
        <f t="shared" si="198"/>
        <v>0.4</v>
      </c>
      <c r="AO164">
        <f t="shared" si="199"/>
        <v>0.4</v>
      </c>
      <c r="AP164">
        <f t="shared" si="200"/>
        <v>0.4</v>
      </c>
    </row>
    <row r="165" spans="6:42">
      <c r="F165" s="16"/>
      <c r="G165" t="str">
        <f t="shared" ref="G165:H165" si="222">G164</f>
        <v>ACT_BND</v>
      </c>
      <c r="H165" t="str">
        <f t="shared" si="222"/>
        <v>UP</v>
      </c>
      <c r="J165" s="28">
        <v>2039</v>
      </c>
      <c r="K165" s="28" t="str">
        <f t="shared" si="212"/>
        <v>ELCHFO00</v>
      </c>
      <c r="L165">
        <f t="shared" si="183"/>
        <v>0</v>
      </c>
      <c r="M165">
        <f t="shared" si="184"/>
        <v>1.05397461459083</v>
      </c>
      <c r="N165">
        <f t="shared" si="185"/>
        <v>0</v>
      </c>
      <c r="O165">
        <f t="shared" si="186"/>
        <v>0</v>
      </c>
      <c r="P165">
        <f t="shared" si="187"/>
        <v>0</v>
      </c>
      <c r="Q165">
        <f t="shared" si="188"/>
        <v>3.85952723782097</v>
      </c>
      <c r="R165">
        <f t="shared" si="189"/>
        <v>0.0197984161267099</v>
      </c>
      <c r="W165" s="28">
        <v>0</v>
      </c>
      <c r="X165" s="34">
        <v>0.31619238437725</v>
      </c>
      <c r="Y165" s="28">
        <v>0</v>
      </c>
      <c r="Z165" s="28">
        <v>0</v>
      </c>
      <c r="AA165" s="28">
        <v>0</v>
      </c>
      <c r="AB165" s="34">
        <v>1.15785817134629</v>
      </c>
      <c r="AC165" s="34">
        <v>0.00593952483801296</v>
      </c>
      <c r="AJ165">
        <f t="shared" si="194"/>
        <v>0.3</v>
      </c>
      <c r="AK165">
        <f t="shared" si="195"/>
        <v>0.3</v>
      </c>
      <c r="AL165">
        <f t="shared" si="196"/>
        <v>0.3</v>
      </c>
      <c r="AM165">
        <f t="shared" si="197"/>
        <v>0.3</v>
      </c>
      <c r="AN165">
        <f t="shared" si="198"/>
        <v>0.3</v>
      </c>
      <c r="AO165">
        <f t="shared" si="199"/>
        <v>0.3</v>
      </c>
      <c r="AP165">
        <f t="shared" si="200"/>
        <v>0.3</v>
      </c>
    </row>
    <row r="166" spans="6:42">
      <c r="F166" s="16"/>
      <c r="G166" t="str">
        <f t="shared" ref="G166:H166" si="223">G165</f>
        <v>ACT_BND</v>
      </c>
      <c r="H166" t="str">
        <f t="shared" si="223"/>
        <v>UP</v>
      </c>
      <c r="J166" s="28">
        <v>2039</v>
      </c>
      <c r="K166" s="28" t="str">
        <f t="shared" si="212"/>
        <v>ELCHYD00</v>
      </c>
      <c r="L166">
        <f t="shared" si="183"/>
        <v>4.99841642730437</v>
      </c>
      <c r="M166">
        <f t="shared" si="184"/>
        <v>230.015706407117</v>
      </c>
      <c r="N166">
        <f t="shared" si="185"/>
        <v>14.6320134265547</v>
      </c>
      <c r="O166">
        <f t="shared" si="186"/>
        <v>184.61184513074</v>
      </c>
      <c r="P166">
        <f t="shared" si="187"/>
        <v>154.637379520978</v>
      </c>
      <c r="Q166">
        <f t="shared" si="188"/>
        <v>979.786387893092</v>
      </c>
      <c r="R166">
        <f t="shared" si="189"/>
        <v>181.567789721895</v>
      </c>
      <c r="W166" s="34">
        <v>4.84846393448524</v>
      </c>
      <c r="X166" s="34">
        <v>223.115235214903</v>
      </c>
      <c r="Y166" s="34">
        <v>14.1930530237581</v>
      </c>
      <c r="Z166" s="34">
        <v>179.073489776818</v>
      </c>
      <c r="AA166" s="34">
        <v>149.998258135349</v>
      </c>
      <c r="AB166" s="34">
        <v>950.392796256299</v>
      </c>
      <c r="AC166" s="34">
        <v>176.120756030238</v>
      </c>
      <c r="AJ166">
        <f t="shared" si="194"/>
        <v>0.97</v>
      </c>
      <c r="AK166">
        <f t="shared" si="195"/>
        <v>0.97</v>
      </c>
      <c r="AL166">
        <f t="shared" si="196"/>
        <v>0.97</v>
      </c>
      <c r="AM166">
        <f t="shared" si="197"/>
        <v>0.97</v>
      </c>
      <c r="AN166">
        <f t="shared" si="198"/>
        <v>0.97</v>
      </c>
      <c r="AO166">
        <f t="shared" si="199"/>
        <v>0.97</v>
      </c>
      <c r="AP166">
        <f t="shared" si="200"/>
        <v>0.97</v>
      </c>
    </row>
    <row r="167" spans="6:42">
      <c r="F167" s="16"/>
      <c r="G167" t="str">
        <f t="shared" ref="G167:H167" si="224">G166</f>
        <v>ACT_BND</v>
      </c>
      <c r="H167" t="str">
        <f t="shared" si="224"/>
        <v>UP</v>
      </c>
      <c r="J167" s="28">
        <v>2039</v>
      </c>
      <c r="K167" s="28" t="str">
        <f t="shared" si="212"/>
        <v>ENCAN01_SMR</v>
      </c>
      <c r="L167">
        <v>44.5726630309575</v>
      </c>
      <c r="M167">
        <v>52.1810661987041</v>
      </c>
      <c r="N167">
        <v>23.2535844024478</v>
      </c>
      <c r="O167">
        <v>24.2070959359251</v>
      </c>
      <c r="P167" s="33">
        <v>406.886124443485</v>
      </c>
      <c r="Q167">
        <v>50.0699012598992</v>
      </c>
      <c r="R167" s="33">
        <v>25.9481326366091</v>
      </c>
      <c r="T167" s="29">
        <f>T159-405/40</f>
        <v>212.72476</v>
      </c>
      <c r="U167" s="29">
        <f>U159-22.2357/40</f>
        <v>11.6737425</v>
      </c>
      <c r="W167" s="34">
        <v>44.5726630309575</v>
      </c>
      <c r="X167" s="34">
        <v>52.1810661987041</v>
      </c>
      <c r="Y167" s="34">
        <v>23.2535844024478</v>
      </c>
      <c r="Z167" s="34">
        <v>24.2070959359251</v>
      </c>
      <c r="AA167" s="34">
        <v>555.793456443485</v>
      </c>
      <c r="AB167" s="34">
        <v>50.0699012598992</v>
      </c>
      <c r="AC167" s="34">
        <v>34.1197523866091</v>
      </c>
      <c r="AJ167">
        <f t="shared" si="194"/>
        <v>1</v>
      </c>
      <c r="AK167">
        <f t="shared" si="195"/>
        <v>1</v>
      </c>
      <c r="AL167">
        <f t="shared" si="196"/>
        <v>1</v>
      </c>
      <c r="AM167">
        <f t="shared" si="197"/>
        <v>1</v>
      </c>
      <c r="AN167">
        <f t="shared" si="198"/>
        <v>1</v>
      </c>
      <c r="AO167">
        <f t="shared" si="199"/>
        <v>1</v>
      </c>
      <c r="AP167">
        <f t="shared" si="200"/>
        <v>1</v>
      </c>
    </row>
    <row r="168" spans="6:42">
      <c r="F168" s="16"/>
      <c r="G168" t="str">
        <f t="shared" ref="G168:H168" si="225">G167</f>
        <v>ACT_BND</v>
      </c>
      <c r="H168" t="str">
        <f t="shared" si="225"/>
        <v>UP</v>
      </c>
      <c r="J168" s="28">
        <v>2039</v>
      </c>
      <c r="K168" s="28" t="str">
        <f t="shared" si="212"/>
        <v>ELCSOL00</v>
      </c>
      <c r="L168">
        <f t="shared" si="183"/>
        <v>94.2503530957523</v>
      </c>
      <c r="M168">
        <f t="shared" si="184"/>
        <v>30.0793603399208</v>
      </c>
      <c r="N168">
        <f t="shared" si="185"/>
        <v>11.3721860367171</v>
      </c>
      <c r="O168">
        <f t="shared" si="186"/>
        <v>0.34700689575234</v>
      </c>
      <c r="P168">
        <f t="shared" si="187"/>
        <v>36.095674262059</v>
      </c>
      <c r="Q168">
        <f t="shared" si="188"/>
        <v>1.9418031324694</v>
      </c>
      <c r="R168">
        <f t="shared" si="189"/>
        <v>0.76561075849532</v>
      </c>
      <c r="W168" s="34">
        <v>94.2503530957523</v>
      </c>
      <c r="X168" s="34">
        <v>30.0793603399208</v>
      </c>
      <c r="Y168" s="34">
        <v>11.3721860367171</v>
      </c>
      <c r="Z168" s="34">
        <v>0.34700689575234</v>
      </c>
      <c r="AA168" s="34">
        <v>36.095674262059</v>
      </c>
      <c r="AB168" s="34">
        <v>1.9418031324694</v>
      </c>
      <c r="AC168" s="34">
        <v>0.76561075849532</v>
      </c>
      <c r="AJ168">
        <f t="shared" si="194"/>
        <v>1</v>
      </c>
      <c r="AK168">
        <f t="shared" si="195"/>
        <v>1</v>
      </c>
      <c r="AL168">
        <f t="shared" si="196"/>
        <v>1</v>
      </c>
      <c r="AM168">
        <f t="shared" si="197"/>
        <v>1</v>
      </c>
      <c r="AN168">
        <f t="shared" si="198"/>
        <v>1</v>
      </c>
      <c r="AO168">
        <f t="shared" si="199"/>
        <v>1</v>
      </c>
      <c r="AP168">
        <f t="shared" si="200"/>
        <v>1</v>
      </c>
    </row>
    <row r="169" spans="6:42">
      <c r="F169" s="16"/>
      <c r="G169" t="str">
        <f t="shared" ref="G169:H169" si="226">G168</f>
        <v>ACT_BND</v>
      </c>
      <c r="H169" t="str">
        <f t="shared" si="226"/>
        <v>UP</v>
      </c>
      <c r="J169" s="28">
        <v>2039</v>
      </c>
      <c r="K169" s="28" t="str">
        <f t="shared" si="212"/>
        <v>ELCWIN00</v>
      </c>
      <c r="L169">
        <f t="shared" si="183"/>
        <v>235.09318812095</v>
      </c>
      <c r="M169">
        <f t="shared" si="184"/>
        <v>66.0931600922606</v>
      </c>
      <c r="N169">
        <f t="shared" si="185"/>
        <v>68.1681595392369</v>
      </c>
      <c r="O169">
        <f t="shared" si="186"/>
        <v>4.85904321454284</v>
      </c>
      <c r="P169">
        <f t="shared" si="187"/>
        <v>383.295629949604</v>
      </c>
      <c r="Q169">
        <f t="shared" si="188"/>
        <v>72.3506824334053</v>
      </c>
      <c r="R169">
        <f t="shared" si="189"/>
        <v>115.542521047156</v>
      </c>
      <c r="W169" s="34">
        <v>235.09318812095</v>
      </c>
      <c r="X169" s="34">
        <v>66.0931600922606</v>
      </c>
      <c r="Y169" s="34">
        <v>68.1681595392369</v>
      </c>
      <c r="Z169" s="34">
        <v>4.85904321454284</v>
      </c>
      <c r="AA169" s="34">
        <v>383.295629949604</v>
      </c>
      <c r="AB169" s="34">
        <v>72.3506824334053</v>
      </c>
      <c r="AC169" s="34">
        <v>115.542521047156</v>
      </c>
      <c r="AJ169">
        <f t="shared" si="194"/>
        <v>1</v>
      </c>
      <c r="AK169">
        <f t="shared" si="195"/>
        <v>1</v>
      </c>
      <c r="AL169">
        <f t="shared" si="196"/>
        <v>1</v>
      </c>
      <c r="AM169">
        <f t="shared" si="197"/>
        <v>1</v>
      </c>
      <c r="AN169">
        <f t="shared" si="198"/>
        <v>1</v>
      </c>
      <c r="AO169">
        <f t="shared" si="199"/>
        <v>1</v>
      </c>
      <c r="AP169">
        <f t="shared" si="200"/>
        <v>1</v>
      </c>
    </row>
    <row r="170" spans="6:42">
      <c r="F170" s="16"/>
      <c r="G170" t="str">
        <f t="shared" ref="G170:H170" si="227">G169</f>
        <v>ACT_BND</v>
      </c>
      <c r="H170" t="str">
        <f t="shared" si="227"/>
        <v>UP</v>
      </c>
      <c r="J170" s="28">
        <v>2039</v>
      </c>
      <c r="K170" s="28" t="str">
        <f t="shared" si="212"/>
        <v>ELCWOO00</v>
      </c>
      <c r="L170">
        <f t="shared" si="183"/>
        <v>115.607882957935</v>
      </c>
      <c r="M170">
        <f t="shared" si="184"/>
        <v>38.0389433326134</v>
      </c>
      <c r="N170">
        <f t="shared" si="185"/>
        <v>89.481956669752</v>
      </c>
      <c r="O170">
        <f t="shared" si="186"/>
        <v>0.438835169289314</v>
      </c>
      <c r="P170">
        <f t="shared" si="187"/>
        <v>24.4789173403271</v>
      </c>
      <c r="Q170">
        <f t="shared" si="188"/>
        <v>16.061862367582</v>
      </c>
      <c r="R170">
        <f t="shared" si="189"/>
        <v>2.080423260722</v>
      </c>
      <c r="W170" s="34">
        <v>40.4627590352772</v>
      </c>
      <c r="X170" s="34">
        <v>13.3136301664147</v>
      </c>
      <c r="Y170" s="34">
        <v>31.3186848344132</v>
      </c>
      <c r="Z170" s="34">
        <v>0.15359230925126</v>
      </c>
      <c r="AA170" s="34">
        <v>8.56762106911447</v>
      </c>
      <c r="AB170" s="34">
        <v>5.62165182865371</v>
      </c>
      <c r="AC170" s="34">
        <v>0.7281481412527</v>
      </c>
      <c r="AJ170">
        <f t="shared" si="194"/>
        <v>0.35</v>
      </c>
      <c r="AK170">
        <f t="shared" si="195"/>
        <v>0.35</v>
      </c>
      <c r="AL170">
        <f t="shared" si="196"/>
        <v>0.35</v>
      </c>
      <c r="AM170">
        <f t="shared" si="197"/>
        <v>0.35</v>
      </c>
      <c r="AN170">
        <f t="shared" si="198"/>
        <v>0.35</v>
      </c>
      <c r="AO170">
        <f t="shared" si="199"/>
        <v>0.35</v>
      </c>
      <c r="AP170">
        <f t="shared" si="200"/>
        <v>0.35</v>
      </c>
    </row>
    <row r="171" spans="6:42">
      <c r="F171" s="16"/>
      <c r="G171" t="str">
        <f t="shared" ref="G171:H171" si="228">G170</f>
        <v>ACT_BND</v>
      </c>
      <c r="H171" t="str">
        <f t="shared" si="228"/>
        <v>UP</v>
      </c>
      <c r="J171" s="28">
        <v>2040</v>
      </c>
      <c r="K171" s="28" t="str">
        <f t="shared" si="212"/>
        <v>ELCCOH00</v>
      </c>
      <c r="L171">
        <f>W171/AJ171*1.1</f>
        <v>0</v>
      </c>
      <c r="M171">
        <f t="shared" ref="M171:R171" si="229">X171/AK171*1.1</f>
        <v>0</v>
      </c>
      <c r="N171">
        <f t="shared" si="229"/>
        <v>0</v>
      </c>
      <c r="O171">
        <f t="shared" si="229"/>
        <v>0</v>
      </c>
      <c r="P171">
        <f t="shared" si="229"/>
        <v>0</v>
      </c>
      <c r="Q171">
        <f t="shared" si="229"/>
        <v>0</v>
      </c>
      <c r="R171">
        <f t="shared" si="229"/>
        <v>0</v>
      </c>
      <c r="W171" s="28">
        <v>0</v>
      </c>
      <c r="X171" s="28">
        <v>0</v>
      </c>
      <c r="Y171" s="28">
        <v>0</v>
      </c>
      <c r="Z171" s="28">
        <v>0</v>
      </c>
      <c r="AA171" s="28">
        <v>0</v>
      </c>
      <c r="AB171" s="28">
        <v>0</v>
      </c>
      <c r="AC171" s="28">
        <v>0</v>
      </c>
      <c r="AJ171">
        <f t="shared" si="194"/>
        <v>0.38</v>
      </c>
      <c r="AK171">
        <f t="shared" si="195"/>
        <v>0.38</v>
      </c>
      <c r="AL171">
        <f t="shared" si="196"/>
        <v>0.38</v>
      </c>
      <c r="AM171">
        <f t="shared" si="197"/>
        <v>0.38</v>
      </c>
      <c r="AN171">
        <f t="shared" si="198"/>
        <v>0.38</v>
      </c>
      <c r="AO171">
        <f t="shared" si="199"/>
        <v>0.38</v>
      </c>
      <c r="AP171">
        <f t="shared" si="200"/>
        <v>0.38</v>
      </c>
    </row>
    <row r="172" spans="6:42">
      <c r="F172" s="16"/>
      <c r="G172" t="str">
        <f t="shared" ref="G172:H172" si="230">G171</f>
        <v>ACT_BND</v>
      </c>
      <c r="H172" t="str">
        <f t="shared" si="230"/>
        <v>UP</v>
      </c>
      <c r="J172" s="28">
        <v>2040</v>
      </c>
      <c r="K172" s="28" t="str">
        <f t="shared" si="212"/>
        <v>ELCGAS00</v>
      </c>
      <c r="L172">
        <f t="shared" ref="L172:L174" si="231">W172/AJ172*1.1</f>
        <v>230.181694240461</v>
      </c>
      <c r="M172">
        <f t="shared" ref="M172:M174" si="232">X172/AK172*1.1</f>
        <v>11.4049520525288</v>
      </c>
      <c r="N172">
        <f t="shared" ref="N172:N174" si="233">Y172/AL172*1.1</f>
        <v>9.89813632262419</v>
      </c>
      <c r="O172">
        <f t="shared" ref="O172:O174" si="234">Z172/AM172*1.1</f>
        <v>0</v>
      </c>
      <c r="P172">
        <f t="shared" ref="P172:P174" si="235">AA172/AN172*1.1</f>
        <v>92.8015630678546</v>
      </c>
      <c r="Q172">
        <f t="shared" ref="Q172:Q174" si="236">AB172/AO172*1.1</f>
        <v>0</v>
      </c>
      <c r="R172">
        <f t="shared" ref="R172:R174" si="237">AC172/AP172*1.1</f>
        <v>0.392228227006839</v>
      </c>
      <c r="W172" s="34">
        <v>83.7024342692585</v>
      </c>
      <c r="X172" s="34">
        <v>4.14725529182865</v>
      </c>
      <c r="Y172" s="34">
        <v>3.59932229913607</v>
      </c>
      <c r="Z172" s="28">
        <v>0</v>
      </c>
      <c r="AA172" s="34">
        <v>33.7460229337653</v>
      </c>
      <c r="AB172" s="28">
        <v>0</v>
      </c>
      <c r="AC172" s="34">
        <v>0.142628446184305</v>
      </c>
      <c r="AJ172">
        <f t="shared" si="194"/>
        <v>0.4</v>
      </c>
      <c r="AK172">
        <f t="shared" si="195"/>
        <v>0.4</v>
      </c>
      <c r="AL172">
        <f t="shared" si="196"/>
        <v>0.4</v>
      </c>
      <c r="AM172">
        <f t="shared" si="197"/>
        <v>0.4</v>
      </c>
      <c r="AN172">
        <f t="shared" si="198"/>
        <v>0.4</v>
      </c>
      <c r="AO172">
        <f t="shared" si="199"/>
        <v>0.4</v>
      </c>
      <c r="AP172">
        <f t="shared" si="200"/>
        <v>0.4</v>
      </c>
    </row>
    <row r="173" spans="6:42">
      <c r="F173" s="16"/>
      <c r="G173" t="str">
        <f t="shared" ref="G173:H173" si="238">G172</f>
        <v>ACT_BND</v>
      </c>
      <c r="H173" t="str">
        <f t="shared" si="238"/>
        <v>UP</v>
      </c>
      <c r="J173" s="37">
        <v>2040</v>
      </c>
      <c r="K173" s="28" t="str">
        <f t="shared" si="212"/>
        <v>ELCHFO00</v>
      </c>
      <c r="L173">
        <f t="shared" si="231"/>
        <v>0</v>
      </c>
      <c r="M173">
        <f t="shared" si="232"/>
        <v>1.16561695344372</v>
      </c>
      <c r="N173">
        <f t="shared" si="233"/>
        <v>0</v>
      </c>
      <c r="O173">
        <f t="shared" si="234"/>
        <v>0</v>
      </c>
      <c r="P173">
        <f t="shared" si="235"/>
        <v>0</v>
      </c>
      <c r="Q173">
        <f t="shared" si="236"/>
        <v>4.24547996160306</v>
      </c>
      <c r="R173">
        <f t="shared" si="237"/>
        <v>0.0217782577393809</v>
      </c>
      <c r="W173" s="28">
        <v>0</v>
      </c>
      <c r="X173" s="34">
        <v>0.317895532757379</v>
      </c>
      <c r="Y173" s="28">
        <v>0</v>
      </c>
      <c r="Z173" s="28">
        <v>0</v>
      </c>
      <c r="AA173" s="28">
        <v>0</v>
      </c>
      <c r="AB173" s="34">
        <v>1.15785817134629</v>
      </c>
      <c r="AC173" s="34">
        <v>0.00593952483801296</v>
      </c>
      <c r="AJ173">
        <f t="shared" si="194"/>
        <v>0.3</v>
      </c>
      <c r="AK173">
        <f t="shared" si="195"/>
        <v>0.3</v>
      </c>
      <c r="AL173">
        <f t="shared" si="196"/>
        <v>0.3</v>
      </c>
      <c r="AM173">
        <f t="shared" si="197"/>
        <v>0.3</v>
      </c>
      <c r="AN173">
        <f t="shared" si="198"/>
        <v>0.3</v>
      </c>
      <c r="AO173">
        <f t="shared" si="199"/>
        <v>0.3</v>
      </c>
      <c r="AP173">
        <f t="shared" si="200"/>
        <v>0.3</v>
      </c>
    </row>
    <row r="174" spans="6:42">
      <c r="F174" s="16"/>
      <c r="G174" t="str">
        <f t="shared" ref="G174:H174" si="239">G173</f>
        <v>ACT_BND</v>
      </c>
      <c r="H174" t="str">
        <f t="shared" si="239"/>
        <v>UP</v>
      </c>
      <c r="J174" s="28">
        <v>2040</v>
      </c>
      <c r="K174" s="28" t="str">
        <f t="shared" si="212"/>
        <v>ELCHYD00</v>
      </c>
      <c r="L174">
        <f t="shared" si="231"/>
        <v>5.49446288103137</v>
      </c>
      <c r="M174">
        <f t="shared" si="232"/>
        <v>252.112729076173</v>
      </c>
      <c r="N174">
        <f t="shared" si="233"/>
        <v>16.3146233599044</v>
      </c>
      <c r="O174">
        <f t="shared" si="234"/>
        <v>203.978197839431</v>
      </c>
      <c r="P174">
        <f t="shared" si="235"/>
        <v>170.416770193642</v>
      </c>
      <c r="Q174">
        <f t="shared" si="236"/>
        <v>1079.86119603215</v>
      </c>
      <c r="R174">
        <f t="shared" si="237"/>
        <v>200.137615303452</v>
      </c>
      <c r="W174" s="34">
        <v>4.84511726781857</v>
      </c>
      <c r="X174" s="34">
        <v>222.317588367171</v>
      </c>
      <c r="Y174" s="34">
        <v>14.3865315082793</v>
      </c>
      <c r="Z174" s="34">
        <v>179.871683549316</v>
      </c>
      <c r="AA174" s="34">
        <v>150.276606443484</v>
      </c>
      <c r="AB174" s="34">
        <v>952.24123650108</v>
      </c>
      <c r="AC174" s="34">
        <v>176.484988040317</v>
      </c>
      <c r="AJ174">
        <f t="shared" si="194"/>
        <v>0.97</v>
      </c>
      <c r="AK174">
        <f t="shared" si="195"/>
        <v>0.97</v>
      </c>
      <c r="AL174">
        <f t="shared" si="196"/>
        <v>0.97</v>
      </c>
      <c r="AM174">
        <f t="shared" si="197"/>
        <v>0.97</v>
      </c>
      <c r="AN174">
        <f t="shared" si="198"/>
        <v>0.97</v>
      </c>
      <c r="AO174">
        <f t="shared" si="199"/>
        <v>0.97</v>
      </c>
      <c r="AP174">
        <f t="shared" si="200"/>
        <v>0.97</v>
      </c>
    </row>
    <row r="175" spans="6:42">
      <c r="F175" s="16"/>
      <c r="G175" t="str">
        <f t="shared" ref="G175:H175" si="240">G174</f>
        <v>ACT_BND</v>
      </c>
      <c r="H175" t="str">
        <f t="shared" si="240"/>
        <v>UP</v>
      </c>
      <c r="J175" s="28">
        <v>2040</v>
      </c>
      <c r="K175" s="28" t="str">
        <f t="shared" si="212"/>
        <v>ENCAN01_SMR</v>
      </c>
      <c r="L175">
        <v>52.5130058675306</v>
      </c>
      <c r="M175">
        <v>51.1834250899928</v>
      </c>
      <c r="N175">
        <v>23.3625883009359</v>
      </c>
      <c r="O175">
        <v>28.9758604463643</v>
      </c>
      <c r="P175" s="33">
        <v>435.277463176386</v>
      </c>
      <c r="Q175">
        <v>62.8000461483081</v>
      </c>
      <c r="R175" s="33">
        <v>29.2436751547876</v>
      </c>
      <c r="T175" s="29">
        <f>T167-405/40</f>
        <v>202.59976</v>
      </c>
      <c r="U175" s="29">
        <f>U167-22.2357/40</f>
        <v>11.11785</v>
      </c>
      <c r="W175" s="34">
        <v>52.5130058675306</v>
      </c>
      <c r="X175" s="34">
        <v>51.1834250899928</v>
      </c>
      <c r="Y175" s="34">
        <v>23.3625883009359</v>
      </c>
      <c r="Z175" s="34">
        <v>28.9758604463643</v>
      </c>
      <c r="AA175" s="34">
        <v>577.097295176386</v>
      </c>
      <c r="AB175" s="34">
        <v>62.8000461483081</v>
      </c>
      <c r="AC175" s="34">
        <v>37.0261701547876</v>
      </c>
      <c r="AJ175">
        <f t="shared" si="194"/>
        <v>1</v>
      </c>
      <c r="AK175">
        <f t="shared" si="195"/>
        <v>1</v>
      </c>
      <c r="AL175">
        <f t="shared" si="196"/>
        <v>1</v>
      </c>
      <c r="AM175">
        <f t="shared" si="197"/>
        <v>1</v>
      </c>
      <c r="AN175">
        <f t="shared" si="198"/>
        <v>1</v>
      </c>
      <c r="AO175">
        <f t="shared" si="199"/>
        <v>1</v>
      </c>
      <c r="AP175">
        <f t="shared" si="200"/>
        <v>1</v>
      </c>
    </row>
    <row r="176" spans="6:42">
      <c r="F176" s="16"/>
      <c r="G176" t="str">
        <f t="shared" ref="G176:H176" si="241">G175</f>
        <v>ACT_BND</v>
      </c>
      <c r="H176" t="str">
        <f t="shared" si="241"/>
        <v>UP</v>
      </c>
      <c r="J176" s="28">
        <v>2040</v>
      </c>
      <c r="K176" s="28" t="str">
        <f t="shared" si="212"/>
        <v>ELCSOL00</v>
      </c>
      <c r="L176">
        <f>W176/AJ176*1.1</f>
        <v>104.16762537797</v>
      </c>
      <c r="M176">
        <f t="shared" ref="M176:R176" si="242">X176/AK176*1.1</f>
        <v>35.5180318101728</v>
      </c>
      <c r="N176">
        <f t="shared" si="242"/>
        <v>12.5900995356371</v>
      </c>
      <c r="O176">
        <f t="shared" si="242"/>
        <v>0.393519149211663</v>
      </c>
      <c r="P176">
        <f t="shared" si="242"/>
        <v>40.0081976853852</v>
      </c>
      <c r="Q176">
        <f t="shared" si="242"/>
        <v>2.30904367948164</v>
      </c>
      <c r="R176">
        <f t="shared" si="242"/>
        <v>0.849842933844493</v>
      </c>
      <c r="W176" s="34">
        <v>94.6978412526998</v>
      </c>
      <c r="X176" s="34">
        <v>32.2891198274298</v>
      </c>
      <c r="Y176" s="34">
        <v>11.4455450323974</v>
      </c>
      <c r="Z176" s="34">
        <v>0.357744681101512</v>
      </c>
      <c r="AA176" s="34">
        <v>36.3710888048956</v>
      </c>
      <c r="AB176" s="34">
        <v>2.09913061771058</v>
      </c>
      <c r="AC176" s="34">
        <v>0.772584485313175</v>
      </c>
      <c r="AJ176">
        <f t="shared" si="194"/>
        <v>1</v>
      </c>
      <c r="AK176">
        <f t="shared" si="195"/>
        <v>1</v>
      </c>
      <c r="AL176">
        <f t="shared" si="196"/>
        <v>1</v>
      </c>
      <c r="AM176">
        <f t="shared" si="197"/>
        <v>1</v>
      </c>
      <c r="AN176">
        <f t="shared" si="198"/>
        <v>1</v>
      </c>
      <c r="AO176">
        <f t="shared" si="199"/>
        <v>1</v>
      </c>
      <c r="AP176">
        <f t="shared" si="200"/>
        <v>1</v>
      </c>
    </row>
    <row r="177" spans="6:42">
      <c r="F177" s="16"/>
      <c r="G177" t="str">
        <f t="shared" ref="G177:H177" si="243">G176</f>
        <v>ACT_BND</v>
      </c>
      <c r="H177" t="str">
        <f t="shared" si="243"/>
        <v>UP</v>
      </c>
      <c r="J177" s="28">
        <v>2040</v>
      </c>
      <c r="K177" s="28" t="str">
        <f t="shared" si="212"/>
        <v>ELCWIN00</v>
      </c>
      <c r="L177">
        <f t="shared" ref="L177:L182" si="244">W177/AJ177*1.1</f>
        <v>258.957186609072</v>
      </c>
      <c r="M177">
        <f t="shared" ref="M177:M182" si="245">X177/AK177*1.1</f>
        <v>81.6765606756443</v>
      </c>
      <c r="N177">
        <f t="shared" ref="N177:N182" si="246">Y177/AL177*1.1</f>
        <v>76.3727614290857</v>
      </c>
      <c r="O177">
        <f t="shared" ref="O177:O182" si="247">Z177/AM177*1.1</f>
        <v>5.41483580237581</v>
      </c>
      <c r="P177">
        <f t="shared" ref="P177:P182" si="248">AA177/AN177*1.1</f>
        <v>463.297221130309</v>
      </c>
      <c r="Q177">
        <f t="shared" ref="Q177:Q182" si="249">AB177/AO177*1.1</f>
        <v>79.5857506767458</v>
      </c>
      <c r="R177">
        <f t="shared" ref="R177:R182" si="250">AC177/AP177*1.1</f>
        <v>128.743110290461</v>
      </c>
      <c r="W177" s="34">
        <v>235.415624190065</v>
      </c>
      <c r="X177" s="34">
        <v>74.2514187960403</v>
      </c>
      <c r="Y177" s="34">
        <v>69.4297831173506</v>
      </c>
      <c r="Z177" s="34">
        <v>4.92257800215983</v>
      </c>
      <c r="AA177" s="34">
        <v>421.179291936645</v>
      </c>
      <c r="AB177" s="34">
        <v>72.3506824334053</v>
      </c>
      <c r="AC177" s="34">
        <v>117.039191173146</v>
      </c>
      <c r="AJ177">
        <f t="shared" si="194"/>
        <v>1</v>
      </c>
      <c r="AK177">
        <f t="shared" si="195"/>
        <v>1</v>
      </c>
      <c r="AL177">
        <f t="shared" si="196"/>
        <v>1</v>
      </c>
      <c r="AM177">
        <f t="shared" si="197"/>
        <v>1</v>
      </c>
      <c r="AN177">
        <f t="shared" si="198"/>
        <v>1</v>
      </c>
      <c r="AO177">
        <f t="shared" si="199"/>
        <v>1</v>
      </c>
      <c r="AP177">
        <f t="shared" si="200"/>
        <v>1</v>
      </c>
    </row>
    <row r="178" spans="6:42">
      <c r="F178" s="16"/>
      <c r="G178" t="str">
        <f t="shared" ref="G178:H178" si="251">G177</f>
        <v>ACT_BND</v>
      </c>
      <c r="H178" t="str">
        <f t="shared" si="251"/>
        <v>UP</v>
      </c>
      <c r="J178" s="28">
        <v>2040</v>
      </c>
      <c r="K178" s="28" t="str">
        <f t="shared" si="212"/>
        <v>ELCWOO00</v>
      </c>
      <c r="L178">
        <f t="shared" si="244"/>
        <v>139.756790908156</v>
      </c>
      <c r="M178">
        <f t="shared" si="245"/>
        <v>41.4808504331483</v>
      </c>
      <c r="N178">
        <f t="shared" si="246"/>
        <v>110.338029524838</v>
      </c>
      <c r="O178">
        <f t="shared" si="247"/>
        <v>0.483595680479277</v>
      </c>
      <c r="P178">
        <f t="shared" si="248"/>
        <v>28.8316157986218</v>
      </c>
      <c r="Q178">
        <f t="shared" si="249"/>
        <v>17.6842441838939</v>
      </c>
      <c r="R178">
        <f t="shared" si="250"/>
        <v>2.29782200464877</v>
      </c>
      <c r="W178" s="34">
        <v>44.4680698344132</v>
      </c>
      <c r="X178" s="34">
        <v>13.1984524105472</v>
      </c>
      <c r="Y178" s="34">
        <v>35.1075548488121</v>
      </c>
      <c r="Z178" s="34">
        <v>0.15387135287977</v>
      </c>
      <c r="AA178" s="34">
        <v>9.17369593592512</v>
      </c>
      <c r="AB178" s="34">
        <v>5.62680496760259</v>
      </c>
      <c r="AC178" s="34">
        <v>0.731125183297336</v>
      </c>
      <c r="AJ178">
        <f t="shared" si="194"/>
        <v>0.35</v>
      </c>
      <c r="AK178">
        <f t="shared" si="195"/>
        <v>0.35</v>
      </c>
      <c r="AL178">
        <f t="shared" si="196"/>
        <v>0.35</v>
      </c>
      <c r="AM178">
        <f t="shared" si="197"/>
        <v>0.35</v>
      </c>
      <c r="AN178">
        <f t="shared" si="198"/>
        <v>0.35</v>
      </c>
      <c r="AO178">
        <f t="shared" si="199"/>
        <v>0.35</v>
      </c>
      <c r="AP178">
        <f t="shared" si="200"/>
        <v>0.35</v>
      </c>
    </row>
    <row r="179" spans="6:42">
      <c r="F179" s="16"/>
      <c r="G179" t="str">
        <f t="shared" ref="G179:H179" si="252">G178</f>
        <v>ACT_BND</v>
      </c>
      <c r="H179" t="str">
        <f t="shared" si="252"/>
        <v>UP</v>
      </c>
      <c r="J179" s="28">
        <v>2041</v>
      </c>
      <c r="K179" s="28" t="str">
        <f t="shared" si="212"/>
        <v>ELCCOH00</v>
      </c>
      <c r="L179">
        <f t="shared" si="244"/>
        <v>0</v>
      </c>
      <c r="M179">
        <f t="shared" si="245"/>
        <v>0</v>
      </c>
      <c r="N179">
        <f t="shared" si="246"/>
        <v>0</v>
      </c>
      <c r="O179">
        <f t="shared" si="247"/>
        <v>0</v>
      </c>
      <c r="P179">
        <f t="shared" si="248"/>
        <v>0</v>
      </c>
      <c r="Q179">
        <f t="shared" si="249"/>
        <v>0</v>
      </c>
      <c r="R179">
        <f t="shared" si="250"/>
        <v>0</v>
      </c>
      <c r="W179" s="28">
        <v>0</v>
      </c>
      <c r="X179" s="28">
        <v>0</v>
      </c>
      <c r="Y179" s="28">
        <v>0</v>
      </c>
      <c r="Z179" s="28">
        <v>0</v>
      </c>
      <c r="AA179" s="28">
        <v>0</v>
      </c>
      <c r="AB179" s="28">
        <v>0</v>
      </c>
      <c r="AC179" s="28">
        <v>0</v>
      </c>
      <c r="AJ179">
        <f t="shared" si="194"/>
        <v>0.38</v>
      </c>
      <c r="AK179">
        <f t="shared" si="195"/>
        <v>0.38</v>
      </c>
      <c r="AL179">
        <f t="shared" si="196"/>
        <v>0.38</v>
      </c>
      <c r="AM179">
        <f t="shared" si="197"/>
        <v>0.38</v>
      </c>
      <c r="AN179">
        <f t="shared" si="198"/>
        <v>0.38</v>
      </c>
      <c r="AO179">
        <f t="shared" si="199"/>
        <v>0.38</v>
      </c>
      <c r="AP179">
        <f t="shared" si="200"/>
        <v>0.38</v>
      </c>
    </row>
    <row r="180" spans="6:42">
      <c r="F180" s="16"/>
      <c r="G180" t="str">
        <f t="shared" ref="G180:H180" si="253">G179</f>
        <v>ACT_BND</v>
      </c>
      <c r="H180" t="str">
        <f t="shared" si="253"/>
        <v>UP</v>
      </c>
      <c r="J180" s="28">
        <v>2041</v>
      </c>
      <c r="K180" s="28" t="str">
        <f t="shared" si="212"/>
        <v>ELCGAS00</v>
      </c>
      <c r="L180">
        <f t="shared" si="244"/>
        <v>230.80021487581</v>
      </c>
      <c r="M180">
        <f t="shared" si="245"/>
        <v>13.5942101705184</v>
      </c>
      <c r="N180">
        <f t="shared" si="246"/>
        <v>11.8933744438445</v>
      </c>
      <c r="O180">
        <f t="shared" si="247"/>
        <v>0</v>
      </c>
      <c r="P180">
        <f t="shared" si="248"/>
        <v>126.103158270338</v>
      </c>
      <c r="Q180">
        <f t="shared" si="249"/>
        <v>0</v>
      </c>
      <c r="R180">
        <f t="shared" si="250"/>
        <v>0.674486000575954</v>
      </c>
      <c r="W180" s="34">
        <v>83.9273508639309</v>
      </c>
      <c r="X180" s="34">
        <v>4.94334915291577</v>
      </c>
      <c r="Y180" s="34">
        <v>4.32486343412527</v>
      </c>
      <c r="Z180" s="28">
        <v>0</v>
      </c>
      <c r="AA180" s="34">
        <v>45.8556939164867</v>
      </c>
      <c r="AB180" s="28">
        <v>0</v>
      </c>
      <c r="AC180" s="34">
        <v>0.245267636573074</v>
      </c>
      <c r="AJ180">
        <f t="shared" si="194"/>
        <v>0.4</v>
      </c>
      <c r="AK180">
        <f t="shared" si="195"/>
        <v>0.4</v>
      </c>
      <c r="AL180">
        <f t="shared" si="196"/>
        <v>0.4</v>
      </c>
      <c r="AM180">
        <f t="shared" si="197"/>
        <v>0.4</v>
      </c>
      <c r="AN180">
        <f t="shared" si="198"/>
        <v>0.4</v>
      </c>
      <c r="AO180">
        <f t="shared" si="199"/>
        <v>0.4</v>
      </c>
      <c r="AP180">
        <f t="shared" si="200"/>
        <v>0.4</v>
      </c>
    </row>
    <row r="181" spans="6:42">
      <c r="F181" s="16"/>
      <c r="G181" t="str">
        <f t="shared" ref="G181:H181" si="254">G180</f>
        <v>ACT_BND</v>
      </c>
      <c r="H181" t="str">
        <f t="shared" si="254"/>
        <v>UP</v>
      </c>
      <c r="J181" s="28">
        <v>2041</v>
      </c>
      <c r="K181" s="28" t="str">
        <f t="shared" si="212"/>
        <v>ELCHFO00</v>
      </c>
      <c r="L181">
        <f t="shared" si="244"/>
        <v>0</v>
      </c>
      <c r="M181">
        <f t="shared" si="245"/>
        <v>1.24112397098632</v>
      </c>
      <c r="N181">
        <f t="shared" si="246"/>
        <v>0</v>
      </c>
      <c r="O181">
        <f t="shared" si="247"/>
        <v>0</v>
      </c>
      <c r="P181">
        <f t="shared" si="248"/>
        <v>0</v>
      </c>
      <c r="Q181">
        <f t="shared" si="249"/>
        <v>4.24547996160306</v>
      </c>
      <c r="R181">
        <f t="shared" si="250"/>
        <v>0</v>
      </c>
      <c r="W181" s="28">
        <v>0</v>
      </c>
      <c r="X181" s="34">
        <v>0.338488355723542</v>
      </c>
      <c r="Y181" s="28">
        <v>0</v>
      </c>
      <c r="Z181" s="28">
        <v>0</v>
      </c>
      <c r="AA181" s="28">
        <v>0</v>
      </c>
      <c r="AB181" s="34">
        <v>1.15785817134629</v>
      </c>
      <c r="AC181" s="28">
        <v>0</v>
      </c>
      <c r="AJ181">
        <f t="shared" si="194"/>
        <v>0.3</v>
      </c>
      <c r="AK181">
        <f t="shared" si="195"/>
        <v>0.3</v>
      </c>
      <c r="AL181">
        <f t="shared" si="196"/>
        <v>0.3</v>
      </c>
      <c r="AM181">
        <f t="shared" si="197"/>
        <v>0.3</v>
      </c>
      <c r="AN181">
        <f t="shared" si="198"/>
        <v>0.3</v>
      </c>
      <c r="AO181">
        <f t="shared" si="199"/>
        <v>0.3</v>
      </c>
      <c r="AP181">
        <f t="shared" si="200"/>
        <v>0.3</v>
      </c>
    </row>
    <row r="182" spans="6:42">
      <c r="F182" s="16"/>
      <c r="G182" t="str">
        <f t="shared" ref="G182:H182" si="255">G181</f>
        <v>ACT_BND</v>
      </c>
      <c r="H182" t="str">
        <f t="shared" si="255"/>
        <v>UP</v>
      </c>
      <c r="J182" s="28">
        <v>2041</v>
      </c>
      <c r="K182" s="28" t="str">
        <f t="shared" si="212"/>
        <v>ELCHYD00</v>
      </c>
      <c r="L182">
        <f t="shared" si="244"/>
        <v>5.45770515389696</v>
      </c>
      <c r="M182">
        <f t="shared" si="245"/>
        <v>253.102878910179</v>
      </c>
      <c r="N182">
        <f t="shared" si="246"/>
        <v>16.6149359492478</v>
      </c>
      <c r="O182">
        <f t="shared" si="247"/>
        <v>204.515856731461</v>
      </c>
      <c r="P182">
        <f t="shared" si="248"/>
        <v>170.178518829834</v>
      </c>
      <c r="Q182">
        <f t="shared" si="249"/>
        <v>1081.69206048258</v>
      </c>
      <c r="R182">
        <f t="shared" si="250"/>
        <v>200.36602506279</v>
      </c>
      <c r="W182" s="34">
        <v>4.81270363570914</v>
      </c>
      <c r="X182" s="34">
        <v>223.190720493521</v>
      </c>
      <c r="Y182" s="34">
        <v>14.6513526097912</v>
      </c>
      <c r="Z182" s="34">
        <v>180.345800935925</v>
      </c>
      <c r="AA182" s="34">
        <v>150.066512059035</v>
      </c>
      <c r="AB182" s="34">
        <v>953.855726061915</v>
      </c>
      <c r="AC182" s="34">
        <v>176.686403919006</v>
      </c>
      <c r="AJ182">
        <f t="shared" si="194"/>
        <v>0.97</v>
      </c>
      <c r="AK182">
        <f t="shared" si="195"/>
        <v>0.97</v>
      </c>
      <c r="AL182">
        <f t="shared" si="196"/>
        <v>0.97</v>
      </c>
      <c r="AM182">
        <f t="shared" si="197"/>
        <v>0.97</v>
      </c>
      <c r="AN182">
        <f t="shared" si="198"/>
        <v>0.97</v>
      </c>
      <c r="AO182">
        <f t="shared" si="199"/>
        <v>0.97</v>
      </c>
      <c r="AP182">
        <f t="shared" si="200"/>
        <v>0.97</v>
      </c>
    </row>
    <row r="183" spans="6:42">
      <c r="F183" s="16"/>
      <c r="G183" t="str">
        <f t="shared" ref="G183:H183" si="256">G182</f>
        <v>ACT_BND</v>
      </c>
      <c r="H183" t="str">
        <f t="shared" si="256"/>
        <v>UP</v>
      </c>
      <c r="J183" s="28">
        <v>2041</v>
      </c>
      <c r="K183" s="28" t="str">
        <f t="shared" si="212"/>
        <v>ENCAN01_SMR</v>
      </c>
      <c r="L183">
        <v>52.5040071634269</v>
      </c>
      <c r="M183">
        <v>50.593787113031</v>
      </c>
      <c r="N183">
        <v>23.5085002807775</v>
      </c>
      <c r="O183">
        <v>33.314630449964</v>
      </c>
      <c r="P183" s="33">
        <v>452.432385782577</v>
      </c>
      <c r="Q183">
        <v>64.5045201943844</v>
      </c>
      <c r="R183" s="33">
        <v>30.1118556535277</v>
      </c>
      <c r="T183" s="29">
        <f>T175-405/40</f>
        <v>192.47476</v>
      </c>
      <c r="U183" s="29">
        <f>U175-22.2357/40</f>
        <v>10.5619575</v>
      </c>
      <c r="W183" s="34">
        <v>52.5040071634269</v>
      </c>
      <c r="X183" s="34">
        <v>50.593787113031</v>
      </c>
      <c r="Y183" s="34">
        <v>23.5085002807775</v>
      </c>
      <c r="Z183" s="34">
        <v>33.314630449964</v>
      </c>
      <c r="AA183" s="34">
        <v>587.164717782577</v>
      </c>
      <c r="AB183" s="34">
        <v>64.5045201943844</v>
      </c>
      <c r="AC183" s="34">
        <v>37.5052259035277</v>
      </c>
      <c r="AJ183">
        <f t="shared" si="194"/>
        <v>1</v>
      </c>
      <c r="AK183">
        <f t="shared" si="195"/>
        <v>1</v>
      </c>
      <c r="AL183">
        <f t="shared" si="196"/>
        <v>1</v>
      </c>
      <c r="AM183">
        <f t="shared" si="197"/>
        <v>1</v>
      </c>
      <c r="AN183">
        <f t="shared" si="198"/>
        <v>1</v>
      </c>
      <c r="AO183">
        <f t="shared" si="199"/>
        <v>1</v>
      </c>
      <c r="AP183">
        <f t="shared" si="200"/>
        <v>1</v>
      </c>
    </row>
    <row r="184" spans="6:42">
      <c r="F184" s="16"/>
      <c r="G184" t="str">
        <f t="shared" ref="G184:H184" si="257">G183</f>
        <v>ACT_BND</v>
      </c>
      <c r="H184" t="str">
        <f t="shared" si="257"/>
        <v>UP</v>
      </c>
      <c r="J184" s="28">
        <v>2041</v>
      </c>
      <c r="K184" s="28" t="str">
        <f t="shared" si="212"/>
        <v>ELCSOL00</v>
      </c>
      <c r="L184">
        <f>W184/AJ184*1.1</f>
        <v>105.310595583153</v>
      </c>
      <c r="M184">
        <f t="shared" ref="M184:R184" si="258">X184/AK184*1.1</f>
        <v>39.8277917477213</v>
      </c>
      <c r="N184">
        <f t="shared" si="258"/>
        <v>12.6946212149028</v>
      </c>
      <c r="O184">
        <f t="shared" si="258"/>
        <v>0.399424931173506</v>
      </c>
      <c r="P184">
        <f t="shared" si="258"/>
        <v>45.0810581821455</v>
      </c>
      <c r="Q184">
        <f t="shared" si="258"/>
        <v>2.4244171687905</v>
      </c>
      <c r="R184">
        <f t="shared" si="258"/>
        <v>0.868860361969042</v>
      </c>
      <c r="W184" s="34">
        <v>95.736905075594</v>
      </c>
      <c r="X184" s="34">
        <v>36.2070834070194</v>
      </c>
      <c r="Y184" s="34">
        <v>11.5405647408207</v>
      </c>
      <c r="Z184" s="34">
        <v>0.363113573794096</v>
      </c>
      <c r="AA184" s="34">
        <v>40.9827801655868</v>
      </c>
      <c r="AB184" s="34">
        <v>2.20401560799136</v>
      </c>
      <c r="AC184" s="34">
        <v>0.789873056335493</v>
      </c>
      <c r="AJ184">
        <f t="shared" si="194"/>
        <v>1</v>
      </c>
      <c r="AK184">
        <f t="shared" si="195"/>
        <v>1</v>
      </c>
      <c r="AL184">
        <f t="shared" si="196"/>
        <v>1</v>
      </c>
      <c r="AM184">
        <f t="shared" si="197"/>
        <v>1</v>
      </c>
      <c r="AN184">
        <f t="shared" si="198"/>
        <v>1</v>
      </c>
      <c r="AO184">
        <f t="shared" si="199"/>
        <v>1</v>
      </c>
      <c r="AP184">
        <f t="shared" si="200"/>
        <v>1</v>
      </c>
    </row>
    <row r="185" spans="6:42">
      <c r="F185" s="16"/>
      <c r="G185" t="str">
        <f t="shared" ref="G185:H185" si="259">G184</f>
        <v>ACT_BND</v>
      </c>
      <c r="H185" t="str">
        <f t="shared" si="259"/>
        <v>UP</v>
      </c>
      <c r="J185" s="28">
        <v>2041</v>
      </c>
      <c r="K185" s="28" t="str">
        <f t="shared" si="212"/>
        <v>ELCWIN00</v>
      </c>
      <c r="L185">
        <f t="shared" ref="L185:L190" si="260">W185/AJ185*1.1</f>
        <v>261.317994730022</v>
      </c>
      <c r="M185">
        <f t="shared" ref="M185:M190" si="261">X185/AK185*1.1</f>
        <v>89.8790162558027</v>
      </c>
      <c r="N185">
        <f t="shared" ref="N185:N190" si="262">Y185/AL185*1.1</f>
        <v>77.8554465190785</v>
      </c>
      <c r="O185">
        <f t="shared" ref="O185:O190" si="263">Z185/AM185*1.1</f>
        <v>5.50112613390929</v>
      </c>
      <c r="P185">
        <f t="shared" ref="P185:P190" si="264">AA185/AN185*1.1</f>
        <v>527.307553563715</v>
      </c>
      <c r="Q185">
        <f t="shared" ref="Q185:Q190" si="265">AB185/AO185*1.1</f>
        <v>81.7327467530597</v>
      </c>
      <c r="R185">
        <f t="shared" ref="R185:R190" si="266">AC185/AP185*1.1</f>
        <v>129.874140831138</v>
      </c>
      <c r="W185" s="34">
        <v>237.561813390929</v>
      </c>
      <c r="X185" s="34">
        <v>81.7081965961843</v>
      </c>
      <c r="Y185" s="34">
        <v>70.7776786537077</v>
      </c>
      <c r="Z185" s="34">
        <v>5.00102375809935</v>
      </c>
      <c r="AA185" s="34">
        <v>479.370503239741</v>
      </c>
      <c r="AB185" s="34">
        <v>74.3024970482361</v>
      </c>
      <c r="AC185" s="34">
        <v>118.06740075558</v>
      </c>
      <c r="AJ185">
        <f t="shared" si="194"/>
        <v>1</v>
      </c>
      <c r="AK185">
        <f t="shared" si="195"/>
        <v>1</v>
      </c>
      <c r="AL185">
        <f t="shared" si="196"/>
        <v>1</v>
      </c>
      <c r="AM185">
        <f t="shared" si="197"/>
        <v>1</v>
      </c>
      <c r="AN185">
        <f t="shared" si="198"/>
        <v>1</v>
      </c>
      <c r="AO185">
        <f t="shared" si="199"/>
        <v>1</v>
      </c>
      <c r="AP185">
        <f t="shared" si="200"/>
        <v>1</v>
      </c>
    </row>
    <row r="186" spans="6:42">
      <c r="F186" s="16"/>
      <c r="G186" t="str">
        <f t="shared" ref="G186:H186" si="267">G185</f>
        <v>ACT_BND</v>
      </c>
      <c r="H186" t="str">
        <f t="shared" si="267"/>
        <v>UP</v>
      </c>
      <c r="J186" s="28">
        <v>2041</v>
      </c>
      <c r="K186" s="28" t="str">
        <f t="shared" si="212"/>
        <v>ELCWOO00</v>
      </c>
      <c r="L186">
        <f t="shared" si="260"/>
        <v>154.661391093284</v>
      </c>
      <c r="M186">
        <f t="shared" si="261"/>
        <v>43.5358687509617</v>
      </c>
      <c r="N186">
        <f t="shared" si="262"/>
        <v>122.241934732079</v>
      </c>
      <c r="O186">
        <f t="shared" si="263"/>
        <v>0.530920616414688</v>
      </c>
      <c r="P186">
        <f t="shared" si="264"/>
        <v>43.769132411807</v>
      </c>
      <c r="Q186">
        <f t="shared" si="265"/>
        <v>18.0877558613597</v>
      </c>
      <c r="R186">
        <f t="shared" si="266"/>
        <v>2.37938839246117</v>
      </c>
      <c r="W186" s="34">
        <v>49.2104426205903</v>
      </c>
      <c r="X186" s="34">
        <v>13.852321875306</v>
      </c>
      <c r="Y186" s="34">
        <v>38.8951610511159</v>
      </c>
      <c r="Z186" s="34">
        <v>0.168929287041037</v>
      </c>
      <c r="AA186" s="34">
        <v>13.9265421310295</v>
      </c>
      <c r="AB186" s="34">
        <v>5.75519504679626</v>
      </c>
      <c r="AC186" s="34">
        <v>0.75707812487401</v>
      </c>
      <c r="AJ186">
        <f t="shared" si="194"/>
        <v>0.35</v>
      </c>
      <c r="AK186">
        <f t="shared" si="195"/>
        <v>0.35</v>
      </c>
      <c r="AL186">
        <f t="shared" si="196"/>
        <v>0.35</v>
      </c>
      <c r="AM186">
        <f t="shared" si="197"/>
        <v>0.35</v>
      </c>
      <c r="AN186">
        <f t="shared" si="198"/>
        <v>0.35</v>
      </c>
      <c r="AO186">
        <f t="shared" si="199"/>
        <v>0.35</v>
      </c>
      <c r="AP186">
        <f t="shared" si="200"/>
        <v>0.35</v>
      </c>
    </row>
    <row r="187" spans="6:42">
      <c r="F187" s="16"/>
      <c r="G187" t="str">
        <f t="shared" ref="G187:H187" si="268">G186</f>
        <v>ACT_BND</v>
      </c>
      <c r="H187" t="str">
        <f t="shared" si="268"/>
        <v>UP</v>
      </c>
      <c r="J187" s="28">
        <v>2042</v>
      </c>
      <c r="K187" s="28" t="str">
        <f t="shared" si="212"/>
        <v>ELCCOH00</v>
      </c>
      <c r="L187">
        <f t="shared" si="260"/>
        <v>0</v>
      </c>
      <c r="M187">
        <f t="shared" si="261"/>
        <v>0</v>
      </c>
      <c r="N187">
        <f t="shared" si="262"/>
        <v>0</v>
      </c>
      <c r="O187">
        <f t="shared" si="263"/>
        <v>0</v>
      </c>
      <c r="P187">
        <f t="shared" si="264"/>
        <v>0</v>
      </c>
      <c r="Q187">
        <f t="shared" si="265"/>
        <v>0</v>
      </c>
      <c r="R187">
        <f t="shared" si="266"/>
        <v>0</v>
      </c>
      <c r="W187" s="28">
        <v>0</v>
      </c>
      <c r="X187" s="28">
        <v>0</v>
      </c>
      <c r="Y187" s="28">
        <v>0</v>
      </c>
      <c r="Z187" s="28">
        <v>0</v>
      </c>
      <c r="AA187" s="28">
        <v>0</v>
      </c>
      <c r="AB187" s="28">
        <v>0</v>
      </c>
      <c r="AC187" s="28">
        <v>0</v>
      </c>
      <c r="AJ187">
        <f t="shared" si="194"/>
        <v>0.38</v>
      </c>
      <c r="AK187">
        <f t="shared" si="195"/>
        <v>0.38</v>
      </c>
      <c r="AL187">
        <f t="shared" si="196"/>
        <v>0.38</v>
      </c>
      <c r="AM187">
        <f t="shared" si="197"/>
        <v>0.38</v>
      </c>
      <c r="AN187">
        <f t="shared" si="198"/>
        <v>0.38</v>
      </c>
      <c r="AO187">
        <f t="shared" si="199"/>
        <v>0.38</v>
      </c>
      <c r="AP187">
        <f t="shared" si="200"/>
        <v>0.38</v>
      </c>
    </row>
    <row r="188" spans="6:42">
      <c r="F188" s="16"/>
      <c r="G188" t="str">
        <f t="shared" ref="G188:H188" si="269">G187</f>
        <v>ACT_BND</v>
      </c>
      <c r="H188" t="str">
        <f t="shared" si="269"/>
        <v>UP</v>
      </c>
      <c r="J188" s="28">
        <v>2042</v>
      </c>
      <c r="K188" s="28" t="str">
        <f t="shared" si="212"/>
        <v>ELCGAS00</v>
      </c>
      <c r="L188">
        <f t="shared" si="260"/>
        <v>230.565827465803</v>
      </c>
      <c r="M188">
        <f t="shared" si="261"/>
        <v>13.0394110659287</v>
      </c>
      <c r="N188">
        <f t="shared" si="262"/>
        <v>13.1660976277898</v>
      </c>
      <c r="O188">
        <f t="shared" si="263"/>
        <v>0</v>
      </c>
      <c r="P188">
        <f t="shared" si="264"/>
        <v>160.720491081713</v>
      </c>
      <c r="Q188">
        <f t="shared" si="265"/>
        <v>0</v>
      </c>
      <c r="R188">
        <f t="shared" si="266"/>
        <v>1.15481961267099</v>
      </c>
      <c r="W188" s="34">
        <v>83.8421190784737</v>
      </c>
      <c r="X188" s="34">
        <v>4.74160402397408</v>
      </c>
      <c r="Y188" s="34">
        <v>4.78767186465083</v>
      </c>
      <c r="Z188" s="28">
        <v>0</v>
      </c>
      <c r="AA188" s="34">
        <v>58.4438149388049</v>
      </c>
      <c r="AB188" s="28">
        <v>0</v>
      </c>
      <c r="AC188" s="34">
        <v>0.419934404607631</v>
      </c>
      <c r="AJ188">
        <f t="shared" si="194"/>
        <v>0.4</v>
      </c>
      <c r="AK188">
        <f t="shared" si="195"/>
        <v>0.4</v>
      </c>
      <c r="AL188">
        <f t="shared" si="196"/>
        <v>0.4</v>
      </c>
      <c r="AM188">
        <f t="shared" si="197"/>
        <v>0.4</v>
      </c>
      <c r="AN188">
        <f t="shared" si="198"/>
        <v>0.4</v>
      </c>
      <c r="AO188">
        <f t="shared" si="199"/>
        <v>0.4</v>
      </c>
      <c r="AP188">
        <f t="shared" si="200"/>
        <v>0.4</v>
      </c>
    </row>
    <row r="189" spans="6:42">
      <c r="F189" s="16"/>
      <c r="G189" t="str">
        <f t="shared" ref="G189:H189" si="270">G188</f>
        <v>ACT_BND</v>
      </c>
      <c r="H189" t="str">
        <f t="shared" si="270"/>
        <v>UP</v>
      </c>
      <c r="J189" s="28">
        <v>2042</v>
      </c>
      <c r="K189" s="28" t="str">
        <f t="shared" si="212"/>
        <v>ELCHFO00</v>
      </c>
      <c r="L189">
        <f t="shared" si="260"/>
        <v>0</v>
      </c>
      <c r="M189">
        <f t="shared" si="261"/>
        <v>1.31755639448044</v>
      </c>
      <c r="N189">
        <f t="shared" si="262"/>
        <v>0</v>
      </c>
      <c r="O189">
        <f t="shared" si="263"/>
        <v>0</v>
      </c>
      <c r="P189">
        <f t="shared" si="264"/>
        <v>0</v>
      </c>
      <c r="Q189">
        <f t="shared" si="265"/>
        <v>4.24547996160306</v>
      </c>
      <c r="R189">
        <f t="shared" si="266"/>
        <v>0.721335224430047</v>
      </c>
      <c r="W189" s="28">
        <v>0</v>
      </c>
      <c r="X189" s="34">
        <v>0.35933356213103</v>
      </c>
      <c r="Y189" s="28">
        <v>0</v>
      </c>
      <c r="Z189" s="28">
        <v>0</v>
      </c>
      <c r="AA189" s="28">
        <v>0</v>
      </c>
      <c r="AB189" s="34">
        <v>1.15785817134629</v>
      </c>
      <c r="AC189" s="34">
        <v>0.196727788480922</v>
      </c>
      <c r="AJ189">
        <f t="shared" ref="AJ189:AJ220" si="271">AJ181</f>
        <v>0.3</v>
      </c>
      <c r="AK189">
        <f t="shared" ref="AK189:AK220" si="272">AK181</f>
        <v>0.3</v>
      </c>
      <c r="AL189">
        <f t="shared" ref="AL189:AL220" si="273">AL181</f>
        <v>0.3</v>
      </c>
      <c r="AM189">
        <f t="shared" ref="AM189:AM220" si="274">AM181</f>
        <v>0.3</v>
      </c>
      <c r="AN189">
        <f t="shared" ref="AN189:AN220" si="275">AN181</f>
        <v>0.3</v>
      </c>
      <c r="AO189">
        <f t="shared" ref="AO189:AO220" si="276">AO181</f>
        <v>0.3</v>
      </c>
      <c r="AP189">
        <f t="shared" ref="AP189:AP220" si="277">AP181</f>
        <v>0.3</v>
      </c>
    </row>
    <row r="190" spans="6:42">
      <c r="F190" s="16"/>
      <c r="G190" t="str">
        <f t="shared" ref="G190:H190" si="278">G189</f>
        <v>ACT_BND</v>
      </c>
      <c r="H190" t="str">
        <f t="shared" si="278"/>
        <v>UP</v>
      </c>
      <c r="J190" s="28">
        <v>2042</v>
      </c>
      <c r="K190" s="28" t="str">
        <f t="shared" si="212"/>
        <v>ELCHYD00</v>
      </c>
      <c r="L190">
        <f t="shared" si="260"/>
        <v>5.40815124097288</v>
      </c>
      <c r="M190">
        <f t="shared" si="261"/>
        <v>253.027209572747</v>
      </c>
      <c r="N190">
        <f t="shared" si="262"/>
        <v>16.8998616586137</v>
      </c>
      <c r="O190">
        <f t="shared" si="263"/>
        <v>204.354709584883</v>
      </c>
      <c r="P190">
        <f t="shared" si="264"/>
        <v>169.577962859878</v>
      </c>
      <c r="Q190">
        <f t="shared" si="265"/>
        <v>1084.91222143053</v>
      </c>
      <c r="R190">
        <f t="shared" si="266"/>
        <v>201.984744440115</v>
      </c>
      <c r="W190" s="34">
        <v>4.76900609431245</v>
      </c>
      <c r="X190" s="34">
        <v>223.123993895968</v>
      </c>
      <c r="Y190" s="34">
        <v>14.9026052807775</v>
      </c>
      <c r="Z190" s="34">
        <v>180.203698452124</v>
      </c>
      <c r="AA190" s="34">
        <v>149.536930885529</v>
      </c>
      <c r="AB190" s="34">
        <v>956.695322534197</v>
      </c>
      <c r="AC190" s="34">
        <v>178.113820097192</v>
      </c>
      <c r="AJ190">
        <f t="shared" si="271"/>
        <v>0.97</v>
      </c>
      <c r="AK190">
        <f t="shared" si="272"/>
        <v>0.97</v>
      </c>
      <c r="AL190">
        <f t="shared" si="273"/>
        <v>0.97</v>
      </c>
      <c r="AM190">
        <f t="shared" si="274"/>
        <v>0.97</v>
      </c>
      <c r="AN190">
        <f t="shared" si="275"/>
        <v>0.97</v>
      </c>
      <c r="AO190">
        <f t="shared" si="276"/>
        <v>0.97</v>
      </c>
      <c r="AP190">
        <f t="shared" si="277"/>
        <v>0.97</v>
      </c>
    </row>
    <row r="191" spans="6:42">
      <c r="F191" s="16"/>
      <c r="G191" t="str">
        <f t="shared" ref="G191:H191" si="279">G190</f>
        <v>ACT_BND</v>
      </c>
      <c r="H191" t="str">
        <f t="shared" si="279"/>
        <v>UP</v>
      </c>
      <c r="J191" s="28">
        <v>2042</v>
      </c>
      <c r="K191" s="28" t="str">
        <f t="shared" si="212"/>
        <v>ENCAN01_SMR</v>
      </c>
      <c r="L191">
        <v>52.213526061915</v>
      </c>
      <c r="M191">
        <v>49.8142000359971</v>
      </c>
      <c r="N191">
        <v>23.546775662347</v>
      </c>
      <c r="O191">
        <v>37.5311221022318</v>
      </c>
      <c r="P191" s="33">
        <v>464.036810188625</v>
      </c>
      <c r="Q191">
        <v>67.1629595032397</v>
      </c>
      <c r="R191" s="33">
        <v>18.1172458138949</v>
      </c>
      <c r="T191" s="29">
        <f>T183-405/40</f>
        <v>182.34976</v>
      </c>
      <c r="U191" s="29">
        <f>U183-22.2357/40</f>
        <v>10.006065</v>
      </c>
      <c r="W191" s="34">
        <v>52.213526061915</v>
      </c>
      <c r="X191" s="34">
        <v>49.8142000359971</v>
      </c>
      <c r="Y191" s="34">
        <v>23.546775662347</v>
      </c>
      <c r="Z191" s="34">
        <v>37.5311221022318</v>
      </c>
      <c r="AA191" s="34">
        <v>591.681642188625</v>
      </c>
      <c r="AB191" s="34">
        <v>67.1629595032397</v>
      </c>
      <c r="AC191" s="34">
        <v>25.1214913138949</v>
      </c>
      <c r="AJ191">
        <f t="shared" si="271"/>
        <v>1</v>
      </c>
      <c r="AK191">
        <f t="shared" si="272"/>
        <v>1</v>
      </c>
      <c r="AL191">
        <f t="shared" si="273"/>
        <v>1</v>
      </c>
      <c r="AM191">
        <f t="shared" si="274"/>
        <v>1</v>
      </c>
      <c r="AN191">
        <f t="shared" si="275"/>
        <v>1</v>
      </c>
      <c r="AO191">
        <f t="shared" si="276"/>
        <v>1</v>
      </c>
      <c r="AP191">
        <f t="shared" si="277"/>
        <v>1</v>
      </c>
    </row>
    <row r="192" spans="6:42">
      <c r="F192" s="16"/>
      <c r="G192" t="str">
        <f t="shared" ref="G192:H192" si="280">G191</f>
        <v>ACT_BND</v>
      </c>
      <c r="H192" t="str">
        <f t="shared" si="280"/>
        <v>UP</v>
      </c>
      <c r="J192" s="28">
        <v>2042</v>
      </c>
      <c r="K192" s="28" t="str">
        <f t="shared" si="212"/>
        <v>ELCSOL00</v>
      </c>
      <c r="L192">
        <f>W192/AJ192*1.1</f>
        <v>106.505987084233</v>
      </c>
      <c r="M192">
        <f t="shared" ref="M192:R192" si="281">X192/AK192*1.1</f>
        <v>44.1340257219871</v>
      </c>
      <c r="N192">
        <f t="shared" si="281"/>
        <v>12.8066506238301</v>
      </c>
      <c r="O192">
        <f t="shared" si="281"/>
        <v>0.405330713174946</v>
      </c>
      <c r="P192">
        <f t="shared" si="281"/>
        <v>50.0450406947444</v>
      </c>
      <c r="Q192">
        <f t="shared" si="281"/>
        <v>2.53979065770339</v>
      </c>
      <c r="R192">
        <f t="shared" si="281"/>
        <v>0.887586300349172</v>
      </c>
      <c r="W192" s="34">
        <v>96.8236246220302</v>
      </c>
      <c r="X192" s="34">
        <v>40.1218415654428</v>
      </c>
      <c r="Y192" s="34">
        <v>11.6424096580274</v>
      </c>
      <c r="Z192" s="34">
        <v>0.368482466522678</v>
      </c>
      <c r="AA192" s="34">
        <v>45.4954915406767</v>
      </c>
      <c r="AB192" s="34">
        <v>2.30890059791217</v>
      </c>
      <c r="AC192" s="34">
        <v>0.806896636681065</v>
      </c>
      <c r="AJ192">
        <f t="shared" si="271"/>
        <v>1</v>
      </c>
      <c r="AK192">
        <f t="shared" si="272"/>
        <v>1</v>
      </c>
      <c r="AL192">
        <f t="shared" si="273"/>
        <v>1</v>
      </c>
      <c r="AM192">
        <f t="shared" si="274"/>
        <v>1</v>
      </c>
      <c r="AN192">
        <f t="shared" si="275"/>
        <v>1</v>
      </c>
      <c r="AO192">
        <f t="shared" si="276"/>
        <v>1</v>
      </c>
      <c r="AP192">
        <f t="shared" si="277"/>
        <v>1</v>
      </c>
    </row>
    <row r="193" spans="6:42">
      <c r="F193" s="16"/>
      <c r="G193" t="str">
        <f t="shared" ref="G193:H193" si="282">G192</f>
        <v>ACT_BND</v>
      </c>
      <c r="H193" t="str">
        <f t="shared" si="282"/>
        <v>UP</v>
      </c>
      <c r="J193" s="28">
        <v>2042</v>
      </c>
      <c r="K193" s="28" t="str">
        <f t="shared" si="212"/>
        <v>ELCWIN00</v>
      </c>
      <c r="L193">
        <f t="shared" ref="L193:L198" si="283">W193/AJ193*1.1</f>
        <v>263.701362433406</v>
      </c>
      <c r="M193">
        <f t="shared" ref="M193:M198" si="284">X193/AK193*1.1</f>
        <v>98.0807306549317</v>
      </c>
      <c r="N193">
        <f t="shared" ref="N193:N198" si="285">Y193/AL193*1.1</f>
        <v>79.2499327141829</v>
      </c>
      <c r="O193">
        <f t="shared" ref="O193:O198" si="286">Z193/AM193*1.1</f>
        <v>5.50985551295896</v>
      </c>
      <c r="P193">
        <f t="shared" ref="P193:P198" si="287">AA193/AN193*1.1</f>
        <v>588.541252771778</v>
      </c>
      <c r="Q193">
        <f t="shared" ref="Q193:Q198" si="288">AB193/AO193*1.1</f>
        <v>83.8797428293736</v>
      </c>
      <c r="R193">
        <f t="shared" ref="R193:R198" si="289">AC193/AP193*1.1</f>
        <v>132.195061395933</v>
      </c>
      <c r="W193" s="34">
        <v>239.728511303096</v>
      </c>
      <c r="X193" s="34">
        <v>89.1643005953924</v>
      </c>
      <c r="Y193" s="34">
        <v>72.0453933765299</v>
      </c>
      <c r="Z193" s="34">
        <v>5.00895955723542</v>
      </c>
      <c r="AA193" s="34">
        <v>535.037502519798</v>
      </c>
      <c r="AB193" s="34">
        <v>76.2543116630669</v>
      </c>
      <c r="AC193" s="34">
        <v>120.177328541757</v>
      </c>
      <c r="AJ193">
        <f t="shared" si="271"/>
        <v>1</v>
      </c>
      <c r="AK193">
        <f t="shared" si="272"/>
        <v>1</v>
      </c>
      <c r="AL193">
        <f t="shared" si="273"/>
        <v>1</v>
      </c>
      <c r="AM193">
        <f t="shared" si="274"/>
        <v>1</v>
      </c>
      <c r="AN193">
        <f t="shared" si="275"/>
        <v>1</v>
      </c>
      <c r="AO193">
        <f t="shared" si="276"/>
        <v>1</v>
      </c>
      <c r="AP193">
        <f t="shared" si="277"/>
        <v>1</v>
      </c>
    </row>
    <row r="194" spans="6:42">
      <c r="F194" s="16"/>
      <c r="G194" t="str">
        <f t="shared" ref="G194:H194" si="290">G193</f>
        <v>ACT_BND</v>
      </c>
      <c r="H194" t="str">
        <f t="shared" si="290"/>
        <v>UP</v>
      </c>
      <c r="J194" s="28">
        <v>2042</v>
      </c>
      <c r="K194" s="28" t="str">
        <f t="shared" si="212"/>
        <v>ELCWOO00</v>
      </c>
      <c r="L194">
        <f t="shared" si="283"/>
        <v>169.355168466523</v>
      </c>
      <c r="M194">
        <f t="shared" si="284"/>
        <v>43.5852876298365</v>
      </c>
      <c r="N194">
        <f t="shared" si="285"/>
        <v>134.116385858274</v>
      </c>
      <c r="O194">
        <f t="shared" si="286"/>
        <v>0.570071355394426</v>
      </c>
      <c r="P194">
        <f t="shared" si="287"/>
        <v>59.6640013349789</v>
      </c>
      <c r="Q194">
        <f t="shared" si="288"/>
        <v>18.4417845202098</v>
      </c>
      <c r="R194">
        <f t="shared" si="289"/>
        <v>3.81129058287566</v>
      </c>
      <c r="W194" s="34">
        <v>53.8857354211663</v>
      </c>
      <c r="X194" s="34">
        <v>13.8680460640389</v>
      </c>
      <c r="Y194" s="28">
        <v>42.67339550036</v>
      </c>
      <c r="Z194" s="34">
        <v>0.181386340352772</v>
      </c>
      <c r="AA194" s="34">
        <v>18.984000424766</v>
      </c>
      <c r="AB194" s="34">
        <v>5.86784052915767</v>
      </c>
      <c r="AC194" s="34">
        <v>1.21268336727862</v>
      </c>
      <c r="AJ194">
        <f t="shared" si="271"/>
        <v>0.35</v>
      </c>
      <c r="AK194">
        <f t="shared" si="272"/>
        <v>0.35</v>
      </c>
      <c r="AL194">
        <f t="shared" si="273"/>
        <v>0.35</v>
      </c>
      <c r="AM194">
        <f t="shared" si="274"/>
        <v>0.35</v>
      </c>
      <c r="AN194">
        <f t="shared" si="275"/>
        <v>0.35</v>
      </c>
      <c r="AO194">
        <f t="shared" si="276"/>
        <v>0.35</v>
      </c>
      <c r="AP194">
        <f t="shared" si="277"/>
        <v>0.35</v>
      </c>
    </row>
    <row r="195" spans="6:42">
      <c r="F195" s="16"/>
      <c r="G195" t="str">
        <f t="shared" ref="G195:H195" si="291">G194</f>
        <v>ACT_BND</v>
      </c>
      <c r="H195" t="str">
        <f t="shared" si="291"/>
        <v>UP</v>
      </c>
      <c r="J195" s="28">
        <v>2043</v>
      </c>
      <c r="K195" s="28" t="str">
        <f t="shared" si="212"/>
        <v>ELCCOH00</v>
      </c>
      <c r="L195">
        <f t="shared" si="283"/>
        <v>0</v>
      </c>
      <c r="M195">
        <f t="shared" si="284"/>
        <v>0</v>
      </c>
      <c r="N195">
        <f t="shared" si="285"/>
        <v>0</v>
      </c>
      <c r="O195">
        <f t="shared" si="286"/>
        <v>0</v>
      </c>
      <c r="P195">
        <f t="shared" si="287"/>
        <v>0</v>
      </c>
      <c r="Q195">
        <f t="shared" si="288"/>
        <v>0</v>
      </c>
      <c r="R195">
        <f t="shared" si="289"/>
        <v>0</v>
      </c>
      <c r="W195" s="28">
        <v>0</v>
      </c>
      <c r="X195" s="28">
        <v>0</v>
      </c>
      <c r="Y195" s="28">
        <v>0</v>
      </c>
      <c r="Z195" s="28">
        <v>0</v>
      </c>
      <c r="AA195" s="28">
        <v>0</v>
      </c>
      <c r="AB195" s="28">
        <v>0</v>
      </c>
      <c r="AC195" s="28">
        <v>0</v>
      </c>
      <c r="AJ195">
        <f t="shared" si="271"/>
        <v>0.38</v>
      </c>
      <c r="AK195">
        <f t="shared" si="272"/>
        <v>0.38</v>
      </c>
      <c r="AL195">
        <f t="shared" si="273"/>
        <v>0.38</v>
      </c>
      <c r="AM195">
        <f t="shared" si="274"/>
        <v>0.38</v>
      </c>
      <c r="AN195">
        <f t="shared" si="275"/>
        <v>0.38</v>
      </c>
      <c r="AO195">
        <f t="shared" si="276"/>
        <v>0.38</v>
      </c>
      <c r="AP195">
        <f t="shared" si="277"/>
        <v>0.38</v>
      </c>
    </row>
    <row r="196" spans="6:42">
      <c r="F196" s="16"/>
      <c r="G196" t="str">
        <f t="shared" ref="G196:H196" si="292">G195</f>
        <v>ACT_BND</v>
      </c>
      <c r="H196" t="str">
        <f t="shared" si="292"/>
        <v>UP</v>
      </c>
      <c r="J196" s="28">
        <v>2043</v>
      </c>
      <c r="K196" s="28" t="str">
        <f t="shared" si="212"/>
        <v>ELCGAS00</v>
      </c>
      <c r="L196">
        <f t="shared" si="283"/>
        <v>230.768119465443</v>
      </c>
      <c r="M196">
        <f t="shared" si="284"/>
        <v>12.9116055381749</v>
      </c>
      <c r="N196">
        <f t="shared" si="285"/>
        <v>13.5257075944924</v>
      </c>
      <c r="O196">
        <f t="shared" si="286"/>
        <v>0</v>
      </c>
      <c r="P196">
        <f t="shared" si="287"/>
        <v>183.692331182505</v>
      </c>
      <c r="Q196">
        <f t="shared" si="288"/>
        <v>0</v>
      </c>
      <c r="R196">
        <f t="shared" si="289"/>
        <v>1.29005107649388</v>
      </c>
      <c r="W196" s="34">
        <v>83.9156798056156</v>
      </c>
      <c r="X196" s="34">
        <v>4.69512928660907</v>
      </c>
      <c r="Y196" s="34">
        <v>4.91843912526998</v>
      </c>
      <c r="Z196" s="28">
        <v>0</v>
      </c>
      <c r="AA196" s="34">
        <v>66.7972113390929</v>
      </c>
      <c r="AB196" s="28">
        <v>0</v>
      </c>
      <c r="AC196" s="34">
        <v>0.469109482361411</v>
      </c>
      <c r="AJ196">
        <f t="shared" si="271"/>
        <v>0.4</v>
      </c>
      <c r="AK196">
        <f t="shared" si="272"/>
        <v>0.4</v>
      </c>
      <c r="AL196">
        <f t="shared" si="273"/>
        <v>0.4</v>
      </c>
      <c r="AM196">
        <f t="shared" si="274"/>
        <v>0.4</v>
      </c>
      <c r="AN196">
        <f t="shared" si="275"/>
        <v>0.4</v>
      </c>
      <c r="AO196">
        <f t="shared" si="276"/>
        <v>0.4</v>
      </c>
      <c r="AP196">
        <f t="shared" si="277"/>
        <v>0.4</v>
      </c>
    </row>
    <row r="197" spans="6:42">
      <c r="F197" s="16"/>
      <c r="G197" t="str">
        <f t="shared" ref="G197:H197" si="293">G196</f>
        <v>ACT_BND</v>
      </c>
      <c r="H197" t="str">
        <f t="shared" si="293"/>
        <v>UP</v>
      </c>
      <c r="J197" s="28">
        <v>2043</v>
      </c>
      <c r="K197" s="28" t="str">
        <f t="shared" si="212"/>
        <v>ELCHFO00</v>
      </c>
      <c r="L197">
        <f t="shared" si="283"/>
        <v>0</v>
      </c>
      <c r="M197">
        <f t="shared" si="284"/>
        <v>1.38581186819054</v>
      </c>
      <c r="N197">
        <f t="shared" si="285"/>
        <v>0</v>
      </c>
      <c r="O197">
        <f t="shared" si="286"/>
        <v>0</v>
      </c>
      <c r="P197">
        <f t="shared" si="287"/>
        <v>0</v>
      </c>
      <c r="Q197">
        <f t="shared" si="288"/>
        <v>4.24547996160306</v>
      </c>
      <c r="R197">
        <f t="shared" si="289"/>
        <v>0.904948728713704</v>
      </c>
      <c r="W197" s="28">
        <v>0</v>
      </c>
      <c r="X197" s="34">
        <v>0.377948691324694</v>
      </c>
      <c r="Y197" s="28">
        <v>0</v>
      </c>
      <c r="Z197" s="28">
        <v>0</v>
      </c>
      <c r="AA197" s="28">
        <v>0</v>
      </c>
      <c r="AB197" s="34">
        <v>1.15785817134629</v>
      </c>
      <c r="AC197" s="34">
        <v>0.246804198740101</v>
      </c>
      <c r="AJ197">
        <f t="shared" si="271"/>
        <v>0.3</v>
      </c>
      <c r="AK197">
        <f t="shared" si="272"/>
        <v>0.3</v>
      </c>
      <c r="AL197">
        <f t="shared" si="273"/>
        <v>0.3</v>
      </c>
      <c r="AM197">
        <f t="shared" si="274"/>
        <v>0.3</v>
      </c>
      <c r="AN197">
        <f t="shared" si="275"/>
        <v>0.3</v>
      </c>
      <c r="AO197">
        <f t="shared" si="276"/>
        <v>0.3</v>
      </c>
      <c r="AP197">
        <f t="shared" si="277"/>
        <v>0.3</v>
      </c>
    </row>
    <row r="198" spans="6:42">
      <c r="F198" s="16"/>
      <c r="G198" t="str">
        <f t="shared" ref="G198:H198" si="294">G197</f>
        <v>ACT_BND</v>
      </c>
      <c r="H198" t="str">
        <f t="shared" si="294"/>
        <v>UP</v>
      </c>
      <c r="J198" s="28">
        <v>2043</v>
      </c>
      <c r="K198" s="28" t="str">
        <f t="shared" si="212"/>
        <v>ELCHYD00</v>
      </c>
      <c r="L198">
        <f t="shared" si="283"/>
        <v>5.35034391129122</v>
      </c>
      <c r="M198">
        <f t="shared" si="284"/>
        <v>252.805065643903</v>
      </c>
      <c r="N198">
        <f t="shared" si="285"/>
        <v>17.0113559573379</v>
      </c>
      <c r="O198">
        <f t="shared" si="286"/>
        <v>204.255378400243</v>
      </c>
      <c r="P198">
        <f t="shared" si="287"/>
        <v>168.581831555744</v>
      </c>
      <c r="Q198">
        <f t="shared" si="288"/>
        <v>1086.02378166448</v>
      </c>
      <c r="R198">
        <f t="shared" si="289"/>
        <v>202.457625057298</v>
      </c>
      <c r="W198" s="34">
        <v>4.7180305399568</v>
      </c>
      <c r="X198" s="34">
        <v>222.928103340533</v>
      </c>
      <c r="Y198" s="34">
        <v>15.0009229805616</v>
      </c>
      <c r="Z198" s="34">
        <v>180.116106407487</v>
      </c>
      <c r="AA198" s="34">
        <v>148.658524190065</v>
      </c>
      <c r="AB198" s="34">
        <v>957.675516558675</v>
      </c>
      <c r="AC198" s="34">
        <v>178.530814823254</v>
      </c>
      <c r="AJ198">
        <f t="shared" si="271"/>
        <v>0.97</v>
      </c>
      <c r="AK198">
        <f t="shared" si="272"/>
        <v>0.97</v>
      </c>
      <c r="AL198">
        <f t="shared" si="273"/>
        <v>0.97</v>
      </c>
      <c r="AM198">
        <f t="shared" si="274"/>
        <v>0.97</v>
      </c>
      <c r="AN198">
        <f t="shared" si="275"/>
        <v>0.97</v>
      </c>
      <c r="AO198">
        <f t="shared" si="276"/>
        <v>0.97</v>
      </c>
      <c r="AP198">
        <f t="shared" si="277"/>
        <v>0.97</v>
      </c>
    </row>
    <row r="199" spans="6:42">
      <c r="F199" s="16"/>
      <c r="G199" t="str">
        <f t="shared" ref="G199:H199" si="295">G198</f>
        <v>ACT_BND</v>
      </c>
      <c r="H199" t="str">
        <f t="shared" si="295"/>
        <v>UP</v>
      </c>
      <c r="J199" s="28">
        <v>2043</v>
      </c>
      <c r="K199" s="28" t="str">
        <f t="shared" si="212"/>
        <v>ENCAN01_SMR</v>
      </c>
      <c r="L199">
        <v>51.9393122390209</v>
      </c>
      <c r="M199">
        <v>49.1117518718503</v>
      </c>
      <c r="N199">
        <v>23.5136685673146</v>
      </c>
      <c r="O199">
        <v>41.3035116270698</v>
      </c>
      <c r="P199" s="33">
        <v>470.506814868251</v>
      </c>
      <c r="Q199">
        <v>68.8729245860331</v>
      </c>
      <c r="R199" s="33">
        <v>20.1328319065875</v>
      </c>
      <c r="T199" s="29">
        <f>T191-405/40</f>
        <v>172.22476</v>
      </c>
      <c r="U199" s="29">
        <f>U191-22.2357/40</f>
        <v>9.4501725</v>
      </c>
      <c r="W199" s="34">
        <v>51.9393122390209</v>
      </c>
      <c r="X199" s="34">
        <v>49.1117518718503</v>
      </c>
      <c r="Y199" s="34">
        <v>23.5136685673146</v>
      </c>
      <c r="Z199" s="34">
        <v>41.3035116270698</v>
      </c>
      <c r="AA199" s="34">
        <v>591.064146868251</v>
      </c>
      <c r="AB199" s="34">
        <v>68.8729245860331</v>
      </c>
      <c r="AC199" s="34">
        <v>26.7479526565875</v>
      </c>
      <c r="AJ199">
        <f t="shared" si="271"/>
        <v>1</v>
      </c>
      <c r="AK199">
        <f t="shared" si="272"/>
        <v>1</v>
      </c>
      <c r="AL199">
        <f t="shared" si="273"/>
        <v>1</v>
      </c>
      <c r="AM199">
        <f t="shared" si="274"/>
        <v>1</v>
      </c>
      <c r="AN199">
        <f t="shared" si="275"/>
        <v>1</v>
      </c>
      <c r="AO199">
        <f t="shared" si="276"/>
        <v>1</v>
      </c>
      <c r="AP199">
        <f t="shared" si="277"/>
        <v>1</v>
      </c>
    </row>
    <row r="200" spans="6:42">
      <c r="F200" s="16"/>
      <c r="G200" t="str">
        <f t="shared" ref="G200:H200" si="296">G199</f>
        <v>ACT_BND</v>
      </c>
      <c r="H200" t="str">
        <f t="shared" si="296"/>
        <v>UP</v>
      </c>
      <c r="J200" s="28">
        <v>2043</v>
      </c>
      <c r="K200" s="28" t="str">
        <f t="shared" si="212"/>
        <v>ELCSOL00</v>
      </c>
      <c r="L200">
        <f>W200/AJ200*1.1</f>
        <v>107.472176162707</v>
      </c>
      <c r="M200">
        <f t="shared" ref="M200:R200" si="297">X200/AK200*1.1</f>
        <v>48.440598961951</v>
      </c>
      <c r="N200">
        <f t="shared" si="297"/>
        <v>12.9228658772498</v>
      </c>
      <c r="O200">
        <f t="shared" si="297"/>
        <v>0.411236495176386</v>
      </c>
      <c r="P200">
        <f t="shared" si="297"/>
        <v>55.1022734701223</v>
      </c>
      <c r="Q200">
        <f t="shared" si="297"/>
        <v>2.65516414661627</v>
      </c>
      <c r="R200">
        <f t="shared" si="297"/>
        <v>0.906093306299496</v>
      </c>
      <c r="W200" s="34">
        <v>97.7019783297336</v>
      </c>
      <c r="X200" s="34">
        <v>44.0369081472282</v>
      </c>
      <c r="Y200" s="34">
        <v>11.7480598884089</v>
      </c>
      <c r="Z200" s="34">
        <v>0.37385135925126</v>
      </c>
      <c r="AA200" s="34">
        <v>50.0929758819294</v>
      </c>
      <c r="AB200" s="34">
        <v>2.41378558783297</v>
      </c>
      <c r="AC200" s="34">
        <v>0.823721187544996</v>
      </c>
      <c r="AJ200">
        <f t="shared" si="271"/>
        <v>1</v>
      </c>
      <c r="AK200">
        <f t="shared" si="272"/>
        <v>1</v>
      </c>
      <c r="AL200">
        <f t="shared" si="273"/>
        <v>1</v>
      </c>
      <c r="AM200">
        <f t="shared" si="274"/>
        <v>1</v>
      </c>
      <c r="AN200">
        <f t="shared" si="275"/>
        <v>1</v>
      </c>
      <c r="AO200">
        <f t="shared" si="276"/>
        <v>1</v>
      </c>
      <c r="AP200">
        <f t="shared" si="277"/>
        <v>1</v>
      </c>
    </row>
    <row r="201" spans="6:42">
      <c r="F201" s="16"/>
      <c r="G201" t="str">
        <f t="shared" ref="G201:H201" si="298">G200</f>
        <v>ACT_BND</v>
      </c>
      <c r="H201" t="str">
        <f t="shared" si="298"/>
        <v>UP</v>
      </c>
      <c r="J201" s="28">
        <v>2043</v>
      </c>
      <c r="K201" s="28" t="str">
        <f t="shared" si="212"/>
        <v>ELCWIN00</v>
      </c>
      <c r="L201">
        <f t="shared" ref="L201:L206" si="299">W201/AJ201*1.1</f>
        <v>266.401914859611</v>
      </c>
      <c r="M201">
        <f t="shared" ref="M201:M206" si="300">X201/AK201*1.1</f>
        <v>106.26498368162</v>
      </c>
      <c r="N201">
        <f t="shared" ref="N201:N206" si="301">Y201/AL201*1.1</f>
        <v>80.4180138840893</v>
      </c>
      <c r="O201">
        <f t="shared" ref="O201:O206" si="302">Z201/AM201*1.1</f>
        <v>5.52299825197985</v>
      </c>
      <c r="P201">
        <f t="shared" ref="P201:P206" si="303">AA201/AN201*1.1</f>
        <v>647.23933675306</v>
      </c>
      <c r="Q201">
        <f t="shared" ref="Q201:Q206" si="304">AB201/AO201*1.1</f>
        <v>86.0267388660907</v>
      </c>
      <c r="R201">
        <f t="shared" ref="R201:R206" si="305">AC201/AP201*1.1</f>
        <v>133.152424253384</v>
      </c>
      <c r="W201" s="34">
        <v>242.183558963283</v>
      </c>
      <c r="X201" s="34">
        <v>96.6045306196544</v>
      </c>
      <c r="Y201" s="34">
        <v>73.1072853491721</v>
      </c>
      <c r="Z201" s="34">
        <v>5.02090750179986</v>
      </c>
      <c r="AA201" s="34">
        <v>588.399397048236</v>
      </c>
      <c r="AB201" s="34">
        <v>78.2061262419006</v>
      </c>
      <c r="AC201" s="34">
        <v>121.047658412167</v>
      </c>
      <c r="AJ201">
        <f t="shared" si="271"/>
        <v>1</v>
      </c>
      <c r="AK201">
        <f t="shared" si="272"/>
        <v>1</v>
      </c>
      <c r="AL201">
        <f t="shared" si="273"/>
        <v>1</v>
      </c>
      <c r="AM201">
        <f t="shared" si="274"/>
        <v>1</v>
      </c>
      <c r="AN201">
        <f t="shared" si="275"/>
        <v>1</v>
      </c>
      <c r="AO201">
        <f t="shared" si="276"/>
        <v>1</v>
      </c>
      <c r="AP201">
        <f t="shared" si="277"/>
        <v>1</v>
      </c>
    </row>
    <row r="202" spans="6:42">
      <c r="F202" s="16"/>
      <c r="G202" t="str">
        <f t="shared" ref="G202:H202" si="306">G201</f>
        <v>ACT_BND</v>
      </c>
      <c r="H202" t="str">
        <f t="shared" si="306"/>
        <v>UP</v>
      </c>
      <c r="J202" s="28">
        <v>2043</v>
      </c>
      <c r="K202" s="28" t="str">
        <f t="shared" si="212"/>
        <v>ELCWOO00</v>
      </c>
      <c r="L202">
        <f t="shared" si="299"/>
        <v>184.102505872673</v>
      </c>
      <c r="M202">
        <f t="shared" si="300"/>
        <v>44.1519437982722</v>
      </c>
      <c r="N202">
        <f t="shared" si="301"/>
        <v>146.01936299496</v>
      </c>
      <c r="O202">
        <f t="shared" si="302"/>
        <v>0.585350679749047</v>
      </c>
      <c r="P202">
        <f t="shared" si="303"/>
        <v>76.5961120621208</v>
      </c>
      <c r="Q202">
        <f t="shared" si="304"/>
        <v>18.6617352391237</v>
      </c>
      <c r="R202">
        <f t="shared" si="305"/>
        <v>4.14503172066236</v>
      </c>
      <c r="W202" s="34">
        <v>58.578070050396</v>
      </c>
      <c r="X202" s="34">
        <v>14.0483457539957</v>
      </c>
      <c r="Y202" s="34">
        <v>46.4607064074874</v>
      </c>
      <c r="Z202" s="34">
        <v>0.186247943556515</v>
      </c>
      <c r="AA202" s="34">
        <v>24.3714902015839</v>
      </c>
      <c r="AB202" s="34">
        <v>5.9378248488121</v>
      </c>
      <c r="AC202" s="34">
        <v>1.31887372930166</v>
      </c>
      <c r="AJ202">
        <f t="shared" si="271"/>
        <v>0.35</v>
      </c>
      <c r="AK202">
        <f t="shared" si="272"/>
        <v>0.35</v>
      </c>
      <c r="AL202">
        <f t="shared" si="273"/>
        <v>0.35</v>
      </c>
      <c r="AM202">
        <f t="shared" si="274"/>
        <v>0.35</v>
      </c>
      <c r="AN202">
        <f t="shared" si="275"/>
        <v>0.35</v>
      </c>
      <c r="AO202">
        <f t="shared" si="276"/>
        <v>0.35</v>
      </c>
      <c r="AP202">
        <f t="shared" si="277"/>
        <v>0.35</v>
      </c>
    </row>
    <row r="203" spans="6:42">
      <c r="F203" s="16"/>
      <c r="G203" t="str">
        <f t="shared" ref="G203:H203" si="307">G202</f>
        <v>ACT_BND</v>
      </c>
      <c r="H203" t="str">
        <f t="shared" si="307"/>
        <v>UP</v>
      </c>
      <c r="J203" s="28">
        <v>2044</v>
      </c>
      <c r="K203" s="28" t="str">
        <f t="shared" si="212"/>
        <v>ELCCOH00</v>
      </c>
      <c r="L203">
        <f t="shared" si="299"/>
        <v>0</v>
      </c>
      <c r="M203">
        <f t="shared" si="300"/>
        <v>0</v>
      </c>
      <c r="N203">
        <f t="shared" si="301"/>
        <v>0</v>
      </c>
      <c r="O203">
        <f t="shared" si="302"/>
        <v>0</v>
      </c>
      <c r="P203">
        <f t="shared" si="303"/>
        <v>0</v>
      </c>
      <c r="Q203">
        <f t="shared" si="304"/>
        <v>0</v>
      </c>
      <c r="R203">
        <f t="shared" si="305"/>
        <v>0</v>
      </c>
      <c r="W203" s="28">
        <v>0</v>
      </c>
      <c r="X203" s="28">
        <v>0</v>
      </c>
      <c r="Y203" s="28">
        <v>0</v>
      </c>
      <c r="Z203" s="28">
        <v>0</v>
      </c>
      <c r="AA203" s="28">
        <v>0</v>
      </c>
      <c r="AB203" s="28">
        <v>0</v>
      </c>
      <c r="AC203" s="28">
        <v>0</v>
      </c>
      <c r="AJ203">
        <f t="shared" si="271"/>
        <v>0.38</v>
      </c>
      <c r="AK203">
        <f t="shared" si="272"/>
        <v>0.38</v>
      </c>
      <c r="AL203">
        <f t="shared" si="273"/>
        <v>0.38</v>
      </c>
      <c r="AM203">
        <f t="shared" si="274"/>
        <v>0.38</v>
      </c>
      <c r="AN203">
        <f t="shared" si="275"/>
        <v>0.38</v>
      </c>
      <c r="AO203">
        <f t="shared" si="276"/>
        <v>0.38</v>
      </c>
      <c r="AP203">
        <f t="shared" si="277"/>
        <v>0.38</v>
      </c>
    </row>
    <row r="204" spans="6:42">
      <c r="F204" s="16"/>
      <c r="G204" t="str">
        <f t="shared" ref="G204:H204" si="308">G203</f>
        <v>ACT_BND</v>
      </c>
      <c r="H204" t="str">
        <f t="shared" si="308"/>
        <v>UP</v>
      </c>
      <c r="J204" s="28">
        <v>2044</v>
      </c>
      <c r="K204" s="28" t="str">
        <f t="shared" si="212"/>
        <v>ELCGAS00</v>
      </c>
      <c r="L204">
        <f t="shared" si="299"/>
        <v>233.017942476602</v>
      </c>
      <c r="M204">
        <f t="shared" si="300"/>
        <v>15.3895667389669</v>
      </c>
      <c r="N204">
        <f t="shared" si="301"/>
        <v>13.551259450144</v>
      </c>
      <c r="O204">
        <f t="shared" si="302"/>
        <v>0</v>
      </c>
      <c r="P204">
        <f t="shared" si="303"/>
        <v>188.576266144708</v>
      </c>
      <c r="Q204">
        <f t="shared" si="304"/>
        <v>0</v>
      </c>
      <c r="R204">
        <f t="shared" si="305"/>
        <v>1.23694236276098</v>
      </c>
      <c r="W204" s="34">
        <v>84.7337972642189</v>
      </c>
      <c r="X204" s="34">
        <v>5.59620608689705</v>
      </c>
      <c r="Y204" s="34">
        <v>4.92773070914327</v>
      </c>
      <c r="Z204" s="28">
        <v>0</v>
      </c>
      <c r="AA204" s="34">
        <v>68.5731876889849</v>
      </c>
      <c r="AB204" s="28">
        <v>0</v>
      </c>
      <c r="AC204" s="34">
        <v>0.449797222822174</v>
      </c>
      <c r="AJ204">
        <f t="shared" si="271"/>
        <v>0.4</v>
      </c>
      <c r="AK204">
        <f t="shared" si="272"/>
        <v>0.4</v>
      </c>
      <c r="AL204">
        <f t="shared" si="273"/>
        <v>0.4</v>
      </c>
      <c r="AM204">
        <f t="shared" si="274"/>
        <v>0.4</v>
      </c>
      <c r="AN204">
        <f t="shared" si="275"/>
        <v>0.4</v>
      </c>
      <c r="AO204">
        <f t="shared" si="276"/>
        <v>0.4</v>
      </c>
      <c r="AP204">
        <f t="shared" si="277"/>
        <v>0.4</v>
      </c>
    </row>
    <row r="205" spans="6:42">
      <c r="F205" s="16"/>
      <c r="G205" t="str">
        <f t="shared" ref="G205:H205" si="309">G204</f>
        <v>ACT_BND</v>
      </c>
      <c r="H205" t="str">
        <f t="shared" si="309"/>
        <v>UP</v>
      </c>
      <c r="J205" s="28">
        <v>2044</v>
      </c>
      <c r="K205" s="28" t="str">
        <f t="shared" si="212"/>
        <v>ELCHFO00</v>
      </c>
      <c r="L205">
        <f t="shared" si="299"/>
        <v>0</v>
      </c>
      <c r="M205">
        <f t="shared" si="300"/>
        <v>1.45704227065035</v>
      </c>
      <c r="N205">
        <f t="shared" si="301"/>
        <v>0</v>
      </c>
      <c r="O205">
        <f t="shared" si="302"/>
        <v>0</v>
      </c>
      <c r="P205">
        <f t="shared" si="303"/>
        <v>0</v>
      </c>
      <c r="Q205">
        <f t="shared" si="304"/>
        <v>4.24547996160306</v>
      </c>
      <c r="R205">
        <f t="shared" si="305"/>
        <v>0</v>
      </c>
      <c r="W205" s="28">
        <v>0</v>
      </c>
      <c r="X205" s="34">
        <v>0.397375164722822</v>
      </c>
      <c r="Y205" s="28">
        <v>0</v>
      </c>
      <c r="Z205" s="28">
        <v>0</v>
      </c>
      <c r="AA205" s="28">
        <v>0</v>
      </c>
      <c r="AB205" s="34">
        <v>1.15785817134629</v>
      </c>
      <c r="AC205" s="28">
        <v>0</v>
      </c>
      <c r="AJ205">
        <f t="shared" si="271"/>
        <v>0.3</v>
      </c>
      <c r="AK205">
        <f t="shared" si="272"/>
        <v>0.3</v>
      </c>
      <c r="AL205">
        <f t="shared" si="273"/>
        <v>0.3</v>
      </c>
      <c r="AM205">
        <f t="shared" si="274"/>
        <v>0.3</v>
      </c>
      <c r="AN205">
        <f t="shared" si="275"/>
        <v>0.3</v>
      </c>
      <c r="AO205">
        <f t="shared" si="276"/>
        <v>0.3</v>
      </c>
      <c r="AP205">
        <f t="shared" si="277"/>
        <v>0.3</v>
      </c>
    </row>
    <row r="206" spans="6:42">
      <c r="F206" s="16"/>
      <c r="G206" t="str">
        <f t="shared" ref="G206:H206" si="310">G205</f>
        <v>ACT_BND</v>
      </c>
      <c r="H206" t="str">
        <f t="shared" si="310"/>
        <v>UP</v>
      </c>
      <c r="J206" s="28">
        <v>2044</v>
      </c>
      <c r="K206" s="28" t="str">
        <f t="shared" si="212"/>
        <v>ELCHYD00</v>
      </c>
      <c r="L206">
        <f t="shared" si="299"/>
        <v>5.33210427549301</v>
      </c>
      <c r="M206">
        <f t="shared" si="300"/>
        <v>253.197969954986</v>
      </c>
      <c r="N206">
        <f t="shared" si="301"/>
        <v>16.9501036420179</v>
      </c>
      <c r="O206">
        <f t="shared" si="302"/>
        <v>203.87555427772</v>
      </c>
      <c r="P206">
        <f t="shared" si="303"/>
        <v>167.330033956046</v>
      </c>
      <c r="Q206">
        <f t="shared" si="304"/>
        <v>1085.65194291673</v>
      </c>
      <c r="R206">
        <f t="shared" si="305"/>
        <v>202.448356381436</v>
      </c>
      <c r="W206" s="34">
        <v>4.7019464974802</v>
      </c>
      <c r="X206" s="34">
        <v>223.27457350576</v>
      </c>
      <c r="Y206" s="34">
        <v>14.946909575234</v>
      </c>
      <c r="Z206" s="34">
        <v>179.781170590353</v>
      </c>
      <c r="AA206" s="34">
        <v>147.554666306695</v>
      </c>
      <c r="AB206" s="34">
        <v>957.347622390209</v>
      </c>
      <c r="AC206" s="34">
        <v>178.522641536357</v>
      </c>
      <c r="AJ206">
        <f t="shared" si="271"/>
        <v>0.97</v>
      </c>
      <c r="AK206">
        <f t="shared" si="272"/>
        <v>0.97</v>
      </c>
      <c r="AL206">
        <f t="shared" si="273"/>
        <v>0.97</v>
      </c>
      <c r="AM206">
        <f t="shared" si="274"/>
        <v>0.97</v>
      </c>
      <c r="AN206">
        <f t="shared" si="275"/>
        <v>0.97</v>
      </c>
      <c r="AO206">
        <f t="shared" si="276"/>
        <v>0.97</v>
      </c>
      <c r="AP206">
        <f t="shared" si="277"/>
        <v>0.97</v>
      </c>
    </row>
    <row r="207" spans="6:42">
      <c r="F207" s="16"/>
      <c r="G207" t="str">
        <f t="shared" ref="G207:H207" si="311">G206</f>
        <v>ACT_BND</v>
      </c>
      <c r="H207" t="str">
        <f t="shared" si="311"/>
        <v>UP</v>
      </c>
      <c r="J207" s="28">
        <v>2044</v>
      </c>
      <c r="K207" s="28" t="str">
        <f t="shared" si="212"/>
        <v>ENCAN01_SMR</v>
      </c>
      <c r="L207">
        <v>51.9326401007919</v>
      </c>
      <c r="M207">
        <v>48.9176197984161</v>
      </c>
      <c r="N207">
        <v>23.453786612671</v>
      </c>
      <c r="O207">
        <v>44.6248079913607</v>
      </c>
      <c r="P207" s="33">
        <v>472.729866704104</v>
      </c>
      <c r="Q207">
        <v>69.3226321454284</v>
      </c>
      <c r="R207" s="33">
        <v>35.3366927257019</v>
      </c>
      <c r="T207" s="29">
        <f>T199-405/40</f>
        <v>162.09976</v>
      </c>
      <c r="U207" s="29">
        <f>U199-22.2357/40</f>
        <v>8.89428</v>
      </c>
      <c r="W207" s="34">
        <v>51.9326401007919</v>
      </c>
      <c r="X207" s="34">
        <v>48.9176197984161</v>
      </c>
      <c r="Y207" s="34">
        <v>23.453786612671</v>
      </c>
      <c r="Z207" s="34">
        <v>44.6248079913607</v>
      </c>
      <c r="AA207" s="34">
        <v>586.199698704104</v>
      </c>
      <c r="AB207" s="34">
        <v>69.3226321454284</v>
      </c>
      <c r="AC207" s="34">
        <v>41.5626887257019</v>
      </c>
      <c r="AJ207">
        <f t="shared" si="271"/>
        <v>1</v>
      </c>
      <c r="AK207">
        <f t="shared" si="272"/>
        <v>1</v>
      </c>
      <c r="AL207">
        <f t="shared" si="273"/>
        <v>1</v>
      </c>
      <c r="AM207">
        <f t="shared" si="274"/>
        <v>1</v>
      </c>
      <c r="AN207">
        <f t="shared" si="275"/>
        <v>1</v>
      </c>
      <c r="AO207">
        <f t="shared" si="276"/>
        <v>1</v>
      </c>
      <c r="AP207">
        <f t="shared" si="277"/>
        <v>1</v>
      </c>
    </row>
    <row r="208" spans="6:42">
      <c r="F208" s="16"/>
      <c r="G208" t="str">
        <f t="shared" ref="G208:H208" si="312">G207</f>
        <v>ACT_BND</v>
      </c>
      <c r="H208" t="str">
        <f t="shared" si="312"/>
        <v>UP</v>
      </c>
      <c r="J208" s="28">
        <v>2044</v>
      </c>
      <c r="K208" s="28" t="str">
        <f t="shared" si="212"/>
        <v>ELCSOL00</v>
      </c>
      <c r="L208">
        <f>W208/AJ208*1.1</f>
        <v>108.162095291577</v>
      </c>
      <c r="M208">
        <f t="shared" ref="M208:R208" si="313">X208/AK208*1.1</f>
        <v>52.7294218922606</v>
      </c>
      <c r="N208">
        <f t="shared" si="313"/>
        <v>13.0267049190065</v>
      </c>
      <c r="O208">
        <f t="shared" si="313"/>
        <v>0.417142277177826</v>
      </c>
      <c r="P208">
        <f t="shared" si="313"/>
        <v>59.7644996112311</v>
      </c>
      <c r="Q208">
        <f t="shared" si="313"/>
        <v>2.77053763592512</v>
      </c>
      <c r="R208">
        <f t="shared" si="313"/>
        <v>0.924749743171347</v>
      </c>
      <c r="W208" s="34">
        <v>98.329177537797</v>
      </c>
      <c r="X208" s="34">
        <v>47.9358380838733</v>
      </c>
      <c r="Y208" s="34">
        <v>11.8424590172786</v>
      </c>
      <c r="Z208" s="34">
        <v>0.379220251979842</v>
      </c>
      <c r="AA208" s="34">
        <v>54.3313632829374</v>
      </c>
      <c r="AB208" s="34">
        <v>2.51867057811375</v>
      </c>
      <c r="AC208" s="34">
        <v>0.840681584701224</v>
      </c>
      <c r="AJ208">
        <f t="shared" si="271"/>
        <v>1</v>
      </c>
      <c r="AK208">
        <f t="shared" si="272"/>
        <v>1</v>
      </c>
      <c r="AL208">
        <f t="shared" si="273"/>
        <v>1</v>
      </c>
      <c r="AM208">
        <f t="shared" si="274"/>
        <v>1</v>
      </c>
      <c r="AN208">
        <f t="shared" si="275"/>
        <v>1</v>
      </c>
      <c r="AO208">
        <f t="shared" si="276"/>
        <v>1</v>
      </c>
      <c r="AP208">
        <f t="shared" si="277"/>
        <v>1</v>
      </c>
    </row>
    <row r="209" spans="6:42">
      <c r="F209" s="16"/>
      <c r="G209" t="str">
        <f t="shared" ref="G209:H209" si="314">G208</f>
        <v>ACT_BND</v>
      </c>
      <c r="H209" t="str">
        <f t="shared" si="314"/>
        <v>UP</v>
      </c>
      <c r="J209" s="28">
        <v>2044</v>
      </c>
      <c r="K209" s="28" t="str">
        <f t="shared" si="212"/>
        <v>ELCWIN00</v>
      </c>
      <c r="L209">
        <f t="shared" ref="L209:L214" si="315">W209/AJ209*1.1</f>
        <v>269.232782598992</v>
      </c>
      <c r="M209">
        <f t="shared" ref="M209:M214" si="316">X209/AK209*1.1</f>
        <v>114.44359068806</v>
      </c>
      <c r="N209">
        <f t="shared" ref="N209:N214" si="317">Y209/AL209*1.1</f>
        <v>81.2644746940245</v>
      </c>
      <c r="O209">
        <f t="shared" ref="O209:O214" si="318">Z209/AM209*1.1</f>
        <v>5.49085263678906</v>
      </c>
      <c r="P209">
        <f t="shared" ref="P209:P214" si="319">AA209/AN209*1.1</f>
        <v>702.357383225342</v>
      </c>
      <c r="Q209">
        <f t="shared" ref="Q209:Q214" si="320">AB209/AO209*1.1</f>
        <v>88.1737349424047</v>
      </c>
      <c r="R209">
        <f t="shared" ref="R209:R214" si="321">AC209/AP209*1.1</f>
        <v>133.644094575558</v>
      </c>
      <c r="W209" s="34">
        <v>244.757075089993</v>
      </c>
      <c r="X209" s="34">
        <v>104.039627898236</v>
      </c>
      <c r="Y209" s="34">
        <v>73.8767951763859</v>
      </c>
      <c r="Z209" s="34">
        <v>4.99168421526278</v>
      </c>
      <c r="AA209" s="34">
        <v>638.506712023038</v>
      </c>
      <c r="AB209" s="34">
        <v>80.1579408567315</v>
      </c>
      <c r="AC209" s="34">
        <v>121.494631432325</v>
      </c>
      <c r="AJ209">
        <f t="shared" si="271"/>
        <v>1</v>
      </c>
      <c r="AK209">
        <f t="shared" si="272"/>
        <v>1</v>
      </c>
      <c r="AL209">
        <f t="shared" si="273"/>
        <v>1</v>
      </c>
      <c r="AM209">
        <f t="shared" si="274"/>
        <v>1</v>
      </c>
      <c r="AN209">
        <f t="shared" si="275"/>
        <v>1</v>
      </c>
      <c r="AO209">
        <f t="shared" si="276"/>
        <v>1</v>
      </c>
      <c r="AP209">
        <f t="shared" si="277"/>
        <v>1</v>
      </c>
    </row>
    <row r="210" spans="6:42">
      <c r="F210" s="16"/>
      <c r="G210" t="str">
        <f t="shared" ref="G210:H210" si="322">G209</f>
        <v>ACT_BND</v>
      </c>
      <c r="H210" t="str">
        <f t="shared" si="322"/>
        <v>UP</v>
      </c>
      <c r="J210" s="28">
        <v>2044</v>
      </c>
      <c r="K210" s="28" t="str">
        <f t="shared" si="212"/>
        <v>ELCWOO00</v>
      </c>
      <c r="L210">
        <f t="shared" si="315"/>
        <v>198.931933395043</v>
      </c>
      <c r="M210">
        <f t="shared" si="316"/>
        <v>46.7971536088141</v>
      </c>
      <c r="N210">
        <f t="shared" si="317"/>
        <v>157.89415307004</v>
      </c>
      <c r="O210">
        <f t="shared" si="318"/>
        <v>0.569585066810656</v>
      </c>
      <c r="P210">
        <f t="shared" si="319"/>
        <v>91.7392323418699</v>
      </c>
      <c r="Q210">
        <f t="shared" si="320"/>
        <v>18.5412816301553</v>
      </c>
      <c r="R210">
        <f t="shared" si="321"/>
        <v>3.32800977188111</v>
      </c>
      <c r="W210" s="34">
        <v>63.296524262059</v>
      </c>
      <c r="X210" s="34">
        <v>14.8900034209863</v>
      </c>
      <c r="Y210" s="34">
        <v>50.2390487041037</v>
      </c>
      <c r="Z210" s="34">
        <v>0.181231612167027</v>
      </c>
      <c r="AA210" s="34">
        <v>29.1897557451404</v>
      </c>
      <c r="AB210" s="34">
        <v>5.89949870050396</v>
      </c>
      <c r="AC210" s="34">
        <v>1.05891220014399</v>
      </c>
      <c r="AJ210">
        <f t="shared" si="271"/>
        <v>0.35</v>
      </c>
      <c r="AK210">
        <f t="shared" si="272"/>
        <v>0.35</v>
      </c>
      <c r="AL210">
        <f t="shared" si="273"/>
        <v>0.35</v>
      </c>
      <c r="AM210">
        <f t="shared" si="274"/>
        <v>0.35</v>
      </c>
      <c r="AN210">
        <f t="shared" si="275"/>
        <v>0.35</v>
      </c>
      <c r="AO210">
        <f t="shared" si="276"/>
        <v>0.35</v>
      </c>
      <c r="AP210">
        <f t="shared" si="277"/>
        <v>0.35</v>
      </c>
    </row>
    <row r="211" spans="6:42">
      <c r="F211" s="16"/>
      <c r="G211" t="str">
        <f t="shared" ref="G211:H211" si="323">G210</f>
        <v>ACT_BND</v>
      </c>
      <c r="H211" t="str">
        <f t="shared" si="323"/>
        <v>UP</v>
      </c>
      <c r="J211" s="28">
        <v>2045</v>
      </c>
      <c r="K211" s="28" t="str">
        <f t="shared" si="212"/>
        <v>ELCCOH00</v>
      </c>
      <c r="L211">
        <f t="shared" si="315"/>
        <v>0</v>
      </c>
      <c r="M211">
        <f t="shared" si="316"/>
        <v>0</v>
      </c>
      <c r="N211">
        <f t="shared" si="317"/>
        <v>0</v>
      </c>
      <c r="O211">
        <f t="shared" si="318"/>
        <v>0</v>
      </c>
      <c r="P211">
        <f t="shared" si="319"/>
        <v>0</v>
      </c>
      <c r="Q211">
        <f t="shared" si="320"/>
        <v>0</v>
      </c>
      <c r="R211">
        <f t="shared" si="321"/>
        <v>0</v>
      </c>
      <c r="W211" s="28">
        <v>0</v>
      </c>
      <c r="X211" s="28">
        <v>0</v>
      </c>
      <c r="Y211" s="28">
        <v>0</v>
      </c>
      <c r="Z211" s="28">
        <v>0</v>
      </c>
      <c r="AA211" s="28">
        <v>0</v>
      </c>
      <c r="AB211" s="28">
        <v>0</v>
      </c>
      <c r="AC211" s="28">
        <v>0</v>
      </c>
      <c r="AJ211">
        <f t="shared" si="271"/>
        <v>0.38</v>
      </c>
      <c r="AK211">
        <f t="shared" si="272"/>
        <v>0.38</v>
      </c>
      <c r="AL211">
        <f t="shared" si="273"/>
        <v>0.38</v>
      </c>
      <c r="AM211">
        <f t="shared" si="274"/>
        <v>0.38</v>
      </c>
      <c r="AN211">
        <f t="shared" si="275"/>
        <v>0.38</v>
      </c>
      <c r="AO211">
        <f t="shared" si="276"/>
        <v>0.38</v>
      </c>
      <c r="AP211">
        <f t="shared" si="277"/>
        <v>0.38</v>
      </c>
    </row>
    <row r="212" spans="6:42">
      <c r="F212" s="16"/>
      <c r="G212" t="str">
        <f t="shared" ref="G212:H212" si="324">G211</f>
        <v>ACT_BND</v>
      </c>
      <c r="H212" t="str">
        <f t="shared" si="324"/>
        <v>UP</v>
      </c>
      <c r="J212" s="28">
        <v>2045</v>
      </c>
      <c r="K212" s="28" t="str">
        <f t="shared" si="212"/>
        <v>ELCGAS00</v>
      </c>
      <c r="L212">
        <f t="shared" si="315"/>
        <v>230.80786537977</v>
      </c>
      <c r="M212">
        <f t="shared" si="316"/>
        <v>14.9789606944564</v>
      </c>
      <c r="N212">
        <f t="shared" si="317"/>
        <v>13.3394577366811</v>
      </c>
      <c r="O212">
        <f t="shared" si="318"/>
        <v>0</v>
      </c>
      <c r="P212">
        <f t="shared" si="319"/>
        <v>202.231438660907</v>
      </c>
      <c r="Q212">
        <f t="shared" si="320"/>
        <v>0</v>
      </c>
      <c r="R212">
        <f t="shared" si="321"/>
        <v>1.25388867944564</v>
      </c>
      <c r="W212" s="34">
        <v>83.9301328653708</v>
      </c>
      <c r="X212" s="34">
        <v>5.44689479798416</v>
      </c>
      <c r="Y212" s="34">
        <v>4.85071190424766</v>
      </c>
      <c r="Z212" s="28">
        <v>0</v>
      </c>
      <c r="AA212" s="34">
        <v>73.5387049676026</v>
      </c>
      <c r="AB212" s="28">
        <v>0</v>
      </c>
      <c r="AC212" s="34">
        <v>0.455959519798416</v>
      </c>
      <c r="AJ212">
        <f t="shared" si="271"/>
        <v>0.4</v>
      </c>
      <c r="AK212">
        <f t="shared" si="272"/>
        <v>0.4</v>
      </c>
      <c r="AL212">
        <f t="shared" si="273"/>
        <v>0.4</v>
      </c>
      <c r="AM212">
        <f t="shared" si="274"/>
        <v>0.4</v>
      </c>
      <c r="AN212">
        <f t="shared" si="275"/>
        <v>0.4</v>
      </c>
      <c r="AO212">
        <f t="shared" si="276"/>
        <v>0.4</v>
      </c>
      <c r="AP212">
        <f t="shared" si="277"/>
        <v>0.4</v>
      </c>
    </row>
    <row r="213" spans="6:42">
      <c r="F213" s="16"/>
      <c r="G213" t="str">
        <f t="shared" ref="G213:H213" si="325">G212</f>
        <v>ACT_BND</v>
      </c>
      <c r="H213" t="str">
        <f t="shared" si="325"/>
        <v>UP</v>
      </c>
      <c r="J213" s="28">
        <v>2045</v>
      </c>
      <c r="K213" s="28" t="str">
        <f t="shared" si="212"/>
        <v>ELCHFO00</v>
      </c>
      <c r="L213">
        <f t="shared" si="315"/>
        <v>0</v>
      </c>
      <c r="M213">
        <f t="shared" si="316"/>
        <v>1.4800681187185</v>
      </c>
      <c r="N213">
        <f t="shared" si="317"/>
        <v>0</v>
      </c>
      <c r="O213">
        <f t="shared" si="318"/>
        <v>0</v>
      </c>
      <c r="P213">
        <f t="shared" si="319"/>
        <v>0</v>
      </c>
      <c r="Q213">
        <f t="shared" si="320"/>
        <v>4.24000503959685</v>
      </c>
      <c r="R213">
        <f t="shared" si="321"/>
        <v>0.0762186536729061</v>
      </c>
      <c r="W213" s="28">
        <v>0</v>
      </c>
      <c r="X213" s="34">
        <v>0.403654941468683</v>
      </c>
      <c r="Y213" s="28">
        <v>0</v>
      </c>
      <c r="Z213" s="28">
        <v>0</v>
      </c>
      <c r="AA213" s="28">
        <v>0</v>
      </c>
      <c r="AB213" s="34">
        <v>1.15636501079914</v>
      </c>
      <c r="AC213" s="34">
        <v>0.0207869055471562</v>
      </c>
      <c r="AJ213">
        <f t="shared" si="271"/>
        <v>0.3</v>
      </c>
      <c r="AK213">
        <f t="shared" si="272"/>
        <v>0.3</v>
      </c>
      <c r="AL213">
        <f t="shared" si="273"/>
        <v>0.3</v>
      </c>
      <c r="AM213">
        <f t="shared" si="274"/>
        <v>0.3</v>
      </c>
      <c r="AN213">
        <f t="shared" si="275"/>
        <v>0.3</v>
      </c>
      <c r="AO213">
        <f t="shared" si="276"/>
        <v>0.3</v>
      </c>
      <c r="AP213">
        <f t="shared" si="277"/>
        <v>0.3</v>
      </c>
    </row>
    <row r="214" spans="6:42">
      <c r="F214" s="16"/>
      <c r="G214" t="str">
        <f t="shared" ref="G214:H214" si="326">G213</f>
        <v>ACT_BND</v>
      </c>
      <c r="H214" t="str">
        <f t="shared" si="326"/>
        <v>UP</v>
      </c>
      <c r="J214" s="28">
        <v>2045</v>
      </c>
      <c r="K214" s="28" t="str">
        <f t="shared" si="212"/>
        <v>ELCHYD00</v>
      </c>
      <c r="L214">
        <f t="shared" si="315"/>
        <v>5.3235796979953</v>
      </c>
      <c r="M214">
        <f t="shared" si="316"/>
        <v>252.452038565347</v>
      </c>
      <c r="N214">
        <f t="shared" si="317"/>
        <v>16.8290842722273</v>
      </c>
      <c r="O214">
        <f t="shared" si="318"/>
        <v>203.7633193427</v>
      </c>
      <c r="P214">
        <f t="shared" si="319"/>
        <v>166.000229535452</v>
      </c>
      <c r="Q214">
        <f t="shared" si="320"/>
        <v>1086.44771392309</v>
      </c>
      <c r="R214">
        <f t="shared" si="321"/>
        <v>202.866930122798</v>
      </c>
      <c r="W214" s="34">
        <v>4.6944293700504</v>
      </c>
      <c r="X214" s="34">
        <v>222.616797643988</v>
      </c>
      <c r="Y214" s="34">
        <v>14.8401924946004</v>
      </c>
      <c r="Z214" s="34">
        <v>179.682199784017</v>
      </c>
      <c r="AA214" s="34">
        <v>146.382020590353</v>
      </c>
      <c r="AB214" s="34">
        <v>958.049347732181</v>
      </c>
      <c r="AC214" s="34">
        <v>178.891747471922</v>
      </c>
      <c r="AJ214">
        <f t="shared" si="271"/>
        <v>0.97</v>
      </c>
      <c r="AK214">
        <f t="shared" si="272"/>
        <v>0.97</v>
      </c>
      <c r="AL214">
        <f t="shared" si="273"/>
        <v>0.97</v>
      </c>
      <c r="AM214">
        <f t="shared" si="274"/>
        <v>0.97</v>
      </c>
      <c r="AN214">
        <f t="shared" si="275"/>
        <v>0.97</v>
      </c>
      <c r="AO214">
        <f t="shared" si="276"/>
        <v>0.97</v>
      </c>
      <c r="AP214">
        <f t="shared" si="277"/>
        <v>0.97</v>
      </c>
    </row>
    <row r="215" spans="6:42">
      <c r="F215" s="16"/>
      <c r="G215" t="str">
        <f t="shared" ref="G215:H215" si="327">G214</f>
        <v>ACT_BND</v>
      </c>
      <c r="H215" t="str">
        <f t="shared" si="327"/>
        <v>UP</v>
      </c>
      <c r="J215" s="28">
        <v>2045</v>
      </c>
      <c r="K215" s="28" t="str">
        <f t="shared" si="212"/>
        <v>ENCAN01_SMR</v>
      </c>
      <c r="L215">
        <v>51.6142762419006</v>
      </c>
      <c r="M215">
        <v>48.4175388048956</v>
      </c>
      <c r="N215">
        <v>23.2916529049676</v>
      </c>
      <c r="O215">
        <v>47.9230551835853</v>
      </c>
      <c r="P215" s="33">
        <v>476.467292190065</v>
      </c>
      <c r="Q215">
        <v>70.3122557235421</v>
      </c>
      <c r="R215" s="33">
        <v>37.2850114641829</v>
      </c>
      <c r="T215" s="29">
        <f>T207-405/40</f>
        <v>151.97476</v>
      </c>
      <c r="U215" s="29">
        <f>U207-22.2357/40</f>
        <v>8.3383875</v>
      </c>
      <c r="W215" s="34">
        <v>51.6142762419006</v>
      </c>
      <c r="X215" s="34">
        <v>48.4175388048956</v>
      </c>
      <c r="Y215" s="34">
        <v>23.2916529049676</v>
      </c>
      <c r="Z215" s="34">
        <v>47.9230551835853</v>
      </c>
      <c r="AA215" s="34">
        <v>582.849624190065</v>
      </c>
      <c r="AB215" s="34">
        <v>70.3122557235421</v>
      </c>
      <c r="AC215" s="34">
        <v>43.1218827141829</v>
      </c>
      <c r="AJ215">
        <f t="shared" si="271"/>
        <v>1</v>
      </c>
      <c r="AK215">
        <f t="shared" si="272"/>
        <v>1</v>
      </c>
      <c r="AL215">
        <f t="shared" si="273"/>
        <v>1</v>
      </c>
      <c r="AM215">
        <f t="shared" si="274"/>
        <v>1</v>
      </c>
      <c r="AN215">
        <f t="shared" si="275"/>
        <v>1</v>
      </c>
      <c r="AO215">
        <f t="shared" si="276"/>
        <v>1</v>
      </c>
      <c r="AP215">
        <f t="shared" si="277"/>
        <v>1</v>
      </c>
    </row>
    <row r="216" spans="6:42">
      <c r="F216" s="16"/>
      <c r="G216" t="str">
        <f t="shared" ref="G216:H216" si="328">G215</f>
        <v>ACT_BND</v>
      </c>
      <c r="H216" t="str">
        <f t="shared" si="328"/>
        <v>UP</v>
      </c>
      <c r="J216" s="28">
        <v>2045</v>
      </c>
      <c r="K216" s="28" t="str">
        <f t="shared" si="212"/>
        <v>ELCSOL00</v>
      </c>
      <c r="L216">
        <f>W216/AJ216*1.1</f>
        <v>109.553254046076</v>
      </c>
      <c r="M216">
        <f t="shared" ref="M216:R216" si="329">X216/AK216*1.1</f>
        <v>56.9568051502232</v>
      </c>
      <c r="N216">
        <f t="shared" si="329"/>
        <v>13.1505250529158</v>
      </c>
      <c r="O216">
        <f t="shared" si="329"/>
        <v>0.423048058783297</v>
      </c>
      <c r="P216">
        <f t="shared" si="329"/>
        <v>64.2295435853132</v>
      </c>
      <c r="Q216">
        <f t="shared" si="329"/>
        <v>2.88591112483802</v>
      </c>
      <c r="R216">
        <f t="shared" si="329"/>
        <v>0.943587362041037</v>
      </c>
      <c r="W216" s="34">
        <v>99.5938673146148</v>
      </c>
      <c r="X216" s="34">
        <v>51.7789137729302</v>
      </c>
      <c r="Y216" s="34">
        <v>11.955022775378</v>
      </c>
      <c r="Z216" s="34">
        <v>0.384589144348452</v>
      </c>
      <c r="AA216" s="34">
        <v>58.3904941684665</v>
      </c>
      <c r="AB216" s="34">
        <v>2.62355556803456</v>
      </c>
      <c r="AC216" s="34">
        <v>0.857806692764579</v>
      </c>
      <c r="AJ216">
        <f t="shared" si="271"/>
        <v>1</v>
      </c>
      <c r="AK216">
        <f t="shared" si="272"/>
        <v>1</v>
      </c>
      <c r="AL216">
        <f t="shared" si="273"/>
        <v>1</v>
      </c>
      <c r="AM216">
        <f t="shared" si="274"/>
        <v>1</v>
      </c>
      <c r="AN216">
        <f t="shared" si="275"/>
        <v>1</v>
      </c>
      <c r="AO216">
        <f t="shared" si="276"/>
        <v>1</v>
      </c>
      <c r="AP216">
        <f t="shared" si="277"/>
        <v>1</v>
      </c>
    </row>
    <row r="217" spans="6:42">
      <c r="F217" s="16"/>
      <c r="G217" t="str">
        <f t="shared" ref="G217:H217" si="330">G216</f>
        <v>ACT_BND</v>
      </c>
      <c r="H217" t="str">
        <f t="shared" si="330"/>
        <v>UP</v>
      </c>
      <c r="J217" s="28">
        <v>2045</v>
      </c>
      <c r="K217" s="28" t="str">
        <f t="shared" si="212"/>
        <v>ELCWIN00</v>
      </c>
      <c r="L217">
        <f t="shared" ref="L217:L222" si="331">W217/AJ217*1.1</f>
        <v>271.432632922966</v>
      </c>
      <c r="M217">
        <f t="shared" ref="M217:M222" si="332">X217/AK217*1.1</f>
        <v>122.663950033852</v>
      </c>
      <c r="N217">
        <f t="shared" ref="N217:N222" si="333">Y217/AL217*1.1</f>
        <v>82.1657688012959</v>
      </c>
      <c r="O217">
        <f t="shared" ref="O217:O222" si="334">Z217/AM217*1.1</f>
        <v>5.49552536393089</v>
      </c>
      <c r="P217">
        <f t="shared" ref="P217:P222" si="335">AA217/AN217*1.1</f>
        <v>757.245931605471</v>
      </c>
      <c r="Q217">
        <f t="shared" ref="Q217:Q222" si="336">AB217/AO217*1.1</f>
        <v>90.3207309791216</v>
      </c>
      <c r="R217">
        <f t="shared" ref="R217:R222" si="337">AC217/AP217*1.1</f>
        <v>134.412334623074</v>
      </c>
      <c r="W217" s="34">
        <v>246.756939020878</v>
      </c>
      <c r="X217" s="34">
        <v>111.512681848956</v>
      </c>
      <c r="Y217" s="34">
        <v>74.6961534557235</v>
      </c>
      <c r="Z217" s="34">
        <v>4.99593214902808</v>
      </c>
      <c r="AA217" s="34">
        <v>688.40539236861</v>
      </c>
      <c r="AB217" s="34">
        <v>82.1097554355651</v>
      </c>
      <c r="AC217" s="34">
        <v>122.193031475522</v>
      </c>
      <c r="AJ217">
        <f t="shared" si="271"/>
        <v>1</v>
      </c>
      <c r="AK217">
        <f t="shared" si="272"/>
        <v>1</v>
      </c>
      <c r="AL217">
        <f t="shared" si="273"/>
        <v>1</v>
      </c>
      <c r="AM217">
        <f t="shared" si="274"/>
        <v>1</v>
      </c>
      <c r="AN217">
        <f t="shared" si="275"/>
        <v>1</v>
      </c>
      <c r="AO217">
        <f t="shared" si="276"/>
        <v>1</v>
      </c>
      <c r="AP217">
        <f t="shared" si="277"/>
        <v>1</v>
      </c>
    </row>
    <row r="218" spans="6:42">
      <c r="F218" s="16"/>
      <c r="G218" t="str">
        <f t="shared" ref="G218:H218" si="338">G217</f>
        <v>ACT_BND</v>
      </c>
      <c r="H218" t="str">
        <f t="shared" si="338"/>
        <v>UP</v>
      </c>
      <c r="J218" s="28">
        <v>2045</v>
      </c>
      <c r="K218" s="28" t="str">
        <f t="shared" si="212"/>
        <v>ELCWOO00</v>
      </c>
      <c r="L218">
        <f t="shared" si="331"/>
        <v>213.762177743495</v>
      </c>
      <c r="M218">
        <f t="shared" si="332"/>
        <v>48.5974985829372</v>
      </c>
      <c r="N218">
        <f t="shared" si="333"/>
        <v>169.749995495218</v>
      </c>
      <c r="O218">
        <f t="shared" si="334"/>
        <v>0.565966297377354</v>
      </c>
      <c r="P218">
        <f t="shared" si="335"/>
        <v>107.363343624396</v>
      </c>
      <c r="Q218">
        <f t="shared" si="336"/>
        <v>18.5302278689705</v>
      </c>
      <c r="R218">
        <f t="shared" si="337"/>
        <v>3.46381104515069</v>
      </c>
      <c r="W218" s="34">
        <v>68.0152383729302</v>
      </c>
      <c r="X218" s="34">
        <v>15.4628404582073</v>
      </c>
      <c r="Y218" s="34">
        <v>54.0113622030238</v>
      </c>
      <c r="Z218" s="34">
        <v>0.180080185529158</v>
      </c>
      <c r="AA218" s="34">
        <v>34.1610638804896</v>
      </c>
      <c r="AB218" s="34">
        <v>5.89598159467243</v>
      </c>
      <c r="AC218" s="34">
        <v>1.10212169618431</v>
      </c>
      <c r="AJ218">
        <f t="shared" si="271"/>
        <v>0.35</v>
      </c>
      <c r="AK218">
        <f t="shared" si="272"/>
        <v>0.35</v>
      </c>
      <c r="AL218">
        <f t="shared" si="273"/>
        <v>0.35</v>
      </c>
      <c r="AM218">
        <f t="shared" si="274"/>
        <v>0.35</v>
      </c>
      <c r="AN218">
        <f t="shared" si="275"/>
        <v>0.35</v>
      </c>
      <c r="AO218">
        <f t="shared" si="276"/>
        <v>0.35</v>
      </c>
      <c r="AP218">
        <f t="shared" si="277"/>
        <v>0.35</v>
      </c>
    </row>
    <row r="219" spans="6:42">
      <c r="F219" s="16"/>
      <c r="G219" t="str">
        <f t="shared" ref="G219:H219" si="339">G218</f>
        <v>ACT_BND</v>
      </c>
      <c r="H219" t="str">
        <f t="shared" si="339"/>
        <v>UP</v>
      </c>
      <c r="J219" s="28">
        <v>2046</v>
      </c>
      <c r="K219" s="28" t="str">
        <f t="shared" ref="K219:K258" si="340">K211</f>
        <v>ELCCOH00</v>
      </c>
      <c r="L219">
        <f t="shared" si="331"/>
        <v>0</v>
      </c>
      <c r="M219">
        <f t="shared" si="332"/>
        <v>0</v>
      </c>
      <c r="N219">
        <f t="shared" si="333"/>
        <v>0</v>
      </c>
      <c r="O219">
        <f t="shared" si="334"/>
        <v>0</v>
      </c>
      <c r="P219">
        <f t="shared" si="335"/>
        <v>0</v>
      </c>
      <c r="Q219">
        <f t="shared" si="336"/>
        <v>0</v>
      </c>
      <c r="R219">
        <f t="shared" si="337"/>
        <v>0</v>
      </c>
      <c r="W219" s="28">
        <v>0</v>
      </c>
      <c r="X219" s="28">
        <v>0</v>
      </c>
      <c r="Y219" s="28">
        <v>0</v>
      </c>
      <c r="Z219" s="28">
        <v>0</v>
      </c>
      <c r="AA219" s="28">
        <v>0</v>
      </c>
      <c r="AB219" s="28">
        <v>0</v>
      </c>
      <c r="AC219" s="28">
        <v>0</v>
      </c>
      <c r="AJ219">
        <f t="shared" si="271"/>
        <v>0.38</v>
      </c>
      <c r="AK219">
        <f t="shared" si="272"/>
        <v>0.38</v>
      </c>
      <c r="AL219">
        <f t="shared" si="273"/>
        <v>0.38</v>
      </c>
      <c r="AM219">
        <f t="shared" si="274"/>
        <v>0.38</v>
      </c>
      <c r="AN219">
        <f t="shared" si="275"/>
        <v>0.38</v>
      </c>
      <c r="AO219">
        <f t="shared" si="276"/>
        <v>0.38</v>
      </c>
      <c r="AP219">
        <f t="shared" si="277"/>
        <v>0.38</v>
      </c>
    </row>
    <row r="220" spans="6:42">
      <c r="F220" s="16"/>
      <c r="G220" t="str">
        <f t="shared" ref="G220:H220" si="341">G219</f>
        <v>ACT_BND</v>
      </c>
      <c r="H220" t="str">
        <f t="shared" si="341"/>
        <v>UP</v>
      </c>
      <c r="J220" s="28">
        <v>2046</v>
      </c>
      <c r="K220" s="28" t="str">
        <f t="shared" si="340"/>
        <v>ELCGAS00</v>
      </c>
      <c r="L220">
        <f t="shared" si="331"/>
        <v>236.264006146508</v>
      </c>
      <c r="M220">
        <f t="shared" si="332"/>
        <v>18.8613950738031</v>
      </c>
      <c r="N220">
        <f t="shared" si="333"/>
        <v>14.2933653230741</v>
      </c>
      <c r="O220">
        <f t="shared" si="334"/>
        <v>0</v>
      </c>
      <c r="P220">
        <f t="shared" si="335"/>
        <v>227.339839587833</v>
      </c>
      <c r="Q220">
        <f t="shared" si="336"/>
        <v>0</v>
      </c>
      <c r="R220">
        <f t="shared" si="337"/>
        <v>1.46628756174406</v>
      </c>
      <c r="W220" s="34">
        <v>85.9141840532757</v>
      </c>
      <c r="X220" s="34">
        <v>6.85868911774658</v>
      </c>
      <c r="Y220" s="34">
        <v>5.19758739020878</v>
      </c>
      <c r="Z220" s="28">
        <v>0</v>
      </c>
      <c r="AA220" s="34">
        <v>82.6690325773938</v>
      </c>
      <c r="AB220" s="28">
        <v>0</v>
      </c>
      <c r="AC220" s="34">
        <v>0.53319547699784</v>
      </c>
      <c r="AJ220">
        <f t="shared" si="271"/>
        <v>0.4</v>
      </c>
      <c r="AK220">
        <f t="shared" si="272"/>
        <v>0.4</v>
      </c>
      <c r="AL220">
        <f t="shared" si="273"/>
        <v>0.4</v>
      </c>
      <c r="AM220">
        <f t="shared" si="274"/>
        <v>0.4</v>
      </c>
      <c r="AN220">
        <f t="shared" si="275"/>
        <v>0.4</v>
      </c>
      <c r="AO220">
        <f t="shared" si="276"/>
        <v>0.4</v>
      </c>
      <c r="AP220">
        <f t="shared" si="277"/>
        <v>0.4</v>
      </c>
    </row>
    <row r="221" spans="6:42">
      <c r="F221" s="16"/>
      <c r="G221" t="str">
        <f t="shared" ref="G221:H221" si="342">G220</f>
        <v>ACT_BND</v>
      </c>
      <c r="H221" t="str">
        <f t="shared" si="342"/>
        <v>UP</v>
      </c>
      <c r="J221" s="28">
        <v>2046</v>
      </c>
      <c r="K221" s="28" t="str">
        <f t="shared" si="340"/>
        <v>ELCHFO00</v>
      </c>
      <c r="L221">
        <f t="shared" si="331"/>
        <v>0</v>
      </c>
      <c r="M221">
        <f t="shared" si="332"/>
        <v>1.55266856708663</v>
      </c>
      <c r="N221">
        <f t="shared" si="333"/>
        <v>0</v>
      </c>
      <c r="O221">
        <f t="shared" si="334"/>
        <v>0</v>
      </c>
      <c r="P221">
        <f t="shared" si="335"/>
        <v>0</v>
      </c>
      <c r="Q221">
        <f t="shared" si="336"/>
        <v>4.27721718958483</v>
      </c>
      <c r="R221">
        <f t="shared" si="337"/>
        <v>0.190680860151188</v>
      </c>
      <c r="W221" s="28">
        <v>0</v>
      </c>
      <c r="X221" s="34">
        <v>0.4234550637509</v>
      </c>
      <c r="Y221" s="28">
        <v>0</v>
      </c>
      <c r="Z221" s="28">
        <v>0</v>
      </c>
      <c r="AA221" s="28">
        <v>0</v>
      </c>
      <c r="AB221" s="34">
        <v>1.16651377897768</v>
      </c>
      <c r="AC221" s="34">
        <v>0.052003870950324</v>
      </c>
      <c r="AJ221">
        <f t="shared" ref="AJ221:AJ238" si="343">AJ213</f>
        <v>0.3</v>
      </c>
      <c r="AK221">
        <f t="shared" ref="AK221:AK238" si="344">AK213</f>
        <v>0.3</v>
      </c>
      <c r="AL221">
        <f t="shared" ref="AL221:AL238" si="345">AL213</f>
        <v>0.3</v>
      </c>
      <c r="AM221">
        <f t="shared" ref="AM221:AM238" si="346">AM213</f>
        <v>0.3</v>
      </c>
      <c r="AN221">
        <f t="shared" ref="AN221:AN238" si="347">AN213</f>
        <v>0.3</v>
      </c>
      <c r="AO221">
        <f t="shared" ref="AO221:AO238" si="348">AO213</f>
        <v>0.3</v>
      </c>
      <c r="AP221">
        <f t="shared" ref="AP221:AP238" si="349">AP213</f>
        <v>0.3</v>
      </c>
    </row>
    <row r="222" spans="6:42">
      <c r="F222" s="16"/>
      <c r="G222" t="str">
        <f t="shared" ref="G222:H222" si="350">G221</f>
        <v>ACT_BND</v>
      </c>
      <c r="H222" t="str">
        <f t="shared" si="350"/>
        <v>UP</v>
      </c>
      <c r="J222" s="28">
        <v>2046</v>
      </c>
      <c r="K222" s="28" t="str">
        <f t="shared" si="340"/>
        <v>ELCHYD00</v>
      </c>
      <c r="L222">
        <f t="shared" si="331"/>
        <v>5.34966691159552</v>
      </c>
      <c r="M222">
        <f t="shared" si="332"/>
        <v>252.601447967016</v>
      </c>
      <c r="N222">
        <f t="shared" si="333"/>
        <v>16.9839494670942</v>
      </c>
      <c r="O222">
        <f t="shared" si="334"/>
        <v>203.819435361047</v>
      </c>
      <c r="P222">
        <f t="shared" si="335"/>
        <v>165.804503454981</v>
      </c>
      <c r="Q222">
        <f t="shared" si="336"/>
        <v>1087.33122171257</v>
      </c>
      <c r="R222">
        <f t="shared" si="337"/>
        <v>203.241550965614</v>
      </c>
      <c r="W222" s="34">
        <v>4.71743354931605</v>
      </c>
      <c r="X222" s="34">
        <v>222.748549570914</v>
      </c>
      <c r="Y222" s="34">
        <v>14.9767554391649</v>
      </c>
      <c r="Z222" s="34">
        <v>179.731683909287</v>
      </c>
      <c r="AA222" s="34">
        <v>146.209425773938</v>
      </c>
      <c r="AB222" s="34">
        <v>958.828440964723</v>
      </c>
      <c r="AC222" s="34">
        <v>179.222094942405</v>
      </c>
      <c r="AJ222">
        <f t="shared" si="343"/>
        <v>0.97</v>
      </c>
      <c r="AK222">
        <f t="shared" si="344"/>
        <v>0.97</v>
      </c>
      <c r="AL222">
        <f t="shared" si="345"/>
        <v>0.97</v>
      </c>
      <c r="AM222">
        <f t="shared" si="346"/>
        <v>0.97</v>
      </c>
      <c r="AN222">
        <f t="shared" si="347"/>
        <v>0.97</v>
      </c>
      <c r="AO222">
        <f t="shared" si="348"/>
        <v>0.97</v>
      </c>
      <c r="AP222">
        <f t="shared" si="349"/>
        <v>0.97</v>
      </c>
    </row>
    <row r="223" spans="6:42">
      <c r="F223" s="16"/>
      <c r="G223" t="str">
        <f t="shared" ref="G223:H223" si="351">G222</f>
        <v>ACT_BND</v>
      </c>
      <c r="H223" t="str">
        <f t="shared" si="351"/>
        <v>UP</v>
      </c>
      <c r="J223" s="28">
        <v>2046</v>
      </c>
      <c r="K223" s="28" t="str">
        <f t="shared" si="340"/>
        <v>ENCAN01_SMR</v>
      </c>
      <c r="L223">
        <v>52.0436487041037</v>
      </c>
      <c r="M223">
        <v>48.9559870410367</v>
      </c>
      <c r="N223">
        <v>23.4940180921526</v>
      </c>
      <c r="O223">
        <v>50.0034734701224</v>
      </c>
      <c r="P223" s="33">
        <v>486.832196077754</v>
      </c>
      <c r="Q223">
        <v>71.0977439884809</v>
      </c>
      <c r="R223" s="33">
        <v>39.5524045799136</v>
      </c>
      <c r="T223" s="29">
        <f>T215-405/40</f>
        <v>141.84976</v>
      </c>
      <c r="U223" s="29">
        <f>U215-22.2357/40</f>
        <v>7.782495</v>
      </c>
      <c r="W223" s="34">
        <v>52.0436487041037</v>
      </c>
      <c r="X223" s="34">
        <v>48.9559870410367</v>
      </c>
      <c r="Y223" s="34">
        <v>23.4940180921526</v>
      </c>
      <c r="Z223" s="34">
        <v>50.0034734701224</v>
      </c>
      <c r="AA223" s="34">
        <v>586.127028077754</v>
      </c>
      <c r="AB223" s="34">
        <v>71.0977439884809</v>
      </c>
      <c r="AC223" s="34">
        <v>45.0001510799136</v>
      </c>
      <c r="AJ223">
        <f t="shared" si="343"/>
        <v>1</v>
      </c>
      <c r="AK223">
        <f t="shared" si="344"/>
        <v>1</v>
      </c>
      <c r="AL223">
        <f t="shared" si="345"/>
        <v>1</v>
      </c>
      <c r="AM223">
        <f t="shared" si="346"/>
        <v>1</v>
      </c>
      <c r="AN223">
        <f t="shared" si="347"/>
        <v>1</v>
      </c>
      <c r="AO223">
        <f t="shared" si="348"/>
        <v>1</v>
      </c>
      <c r="AP223">
        <f t="shared" si="349"/>
        <v>1</v>
      </c>
    </row>
    <row r="224" spans="6:42">
      <c r="F224" s="16"/>
      <c r="G224" t="str">
        <f t="shared" ref="G224:H224" si="352">G223</f>
        <v>ACT_BND</v>
      </c>
      <c r="H224" t="str">
        <f t="shared" si="352"/>
        <v>UP</v>
      </c>
      <c r="J224" s="28">
        <v>2046</v>
      </c>
      <c r="K224" s="28" t="str">
        <f t="shared" si="340"/>
        <v>ELCSOL00</v>
      </c>
      <c r="L224">
        <f>W224/AJ224*1.1</f>
        <v>110.2349337473</v>
      </c>
      <c r="M224">
        <f t="shared" ref="M224:R224" si="353">X224/AK224*1.1</f>
        <v>59.1965198084341</v>
      </c>
      <c r="N224">
        <f t="shared" si="353"/>
        <v>13.2427845633549</v>
      </c>
      <c r="O224">
        <f t="shared" si="353"/>
        <v>0.428953840784737</v>
      </c>
      <c r="P224">
        <f t="shared" si="353"/>
        <v>70.8699003599713</v>
      </c>
      <c r="Q224">
        <f t="shared" si="353"/>
        <v>3.00128461414686</v>
      </c>
      <c r="R224">
        <f t="shared" si="353"/>
        <v>0.962686380230381</v>
      </c>
      <c r="W224" s="34">
        <v>100.213576133909</v>
      </c>
      <c r="X224" s="34">
        <v>53.8150180076674</v>
      </c>
      <c r="Y224" s="34">
        <v>12.0388950575954</v>
      </c>
      <c r="Z224" s="34">
        <v>0.389958037077034</v>
      </c>
      <c r="AA224" s="34">
        <v>64.4271821454284</v>
      </c>
      <c r="AB224" s="34">
        <v>2.72844055831533</v>
      </c>
      <c r="AC224" s="34">
        <v>0.875169436573074</v>
      </c>
      <c r="AJ224">
        <f t="shared" si="343"/>
        <v>1</v>
      </c>
      <c r="AK224">
        <f t="shared" si="344"/>
        <v>1</v>
      </c>
      <c r="AL224">
        <f t="shared" si="345"/>
        <v>1</v>
      </c>
      <c r="AM224">
        <f t="shared" si="346"/>
        <v>1</v>
      </c>
      <c r="AN224">
        <f t="shared" si="347"/>
        <v>1</v>
      </c>
      <c r="AO224">
        <f t="shared" si="348"/>
        <v>1</v>
      </c>
      <c r="AP224">
        <f t="shared" si="349"/>
        <v>1</v>
      </c>
    </row>
    <row r="225" spans="6:42">
      <c r="F225" s="16"/>
      <c r="G225" t="str">
        <f t="shared" ref="G225:H225" si="354">G224</f>
        <v>ACT_BND</v>
      </c>
      <c r="H225" t="str">
        <f t="shared" si="354"/>
        <v>UP</v>
      </c>
      <c r="J225" s="28">
        <v>2046</v>
      </c>
      <c r="K225" s="28" t="str">
        <f t="shared" si="340"/>
        <v>ELCWIN00</v>
      </c>
      <c r="L225">
        <f t="shared" ref="L225:L230" si="355">W225/AJ225*1.1</f>
        <v>272.602429308856</v>
      </c>
      <c r="M225">
        <f t="shared" ref="M225:M230" si="356">X225/AK225*1.1</f>
        <v>129.841972331314</v>
      </c>
      <c r="N225">
        <f t="shared" ref="N225:N230" si="357">Y225/AL225*1.1</f>
        <v>82.6515201691864</v>
      </c>
      <c r="O225">
        <f t="shared" ref="O225:O230" si="358">Z225/AM225*1.1</f>
        <v>5.51391473470122</v>
      </c>
      <c r="P225">
        <f t="shared" ref="P225:P230" si="359">AA225/AN225*1.1</f>
        <v>792.46139100072</v>
      </c>
      <c r="Q225">
        <f t="shared" ref="Q225:Q230" si="360">AB225/AO225*1.1</f>
        <v>90.9929787940965</v>
      </c>
      <c r="R225">
        <f t="shared" ref="R225:R230" si="361">AC225/AP225*1.1</f>
        <v>135.564199579517</v>
      </c>
      <c r="W225" s="34">
        <v>247.820390280778</v>
      </c>
      <c r="X225" s="34">
        <v>118.038156664831</v>
      </c>
      <c r="Y225" s="34">
        <v>75.1377456083513</v>
      </c>
      <c r="Z225" s="34">
        <v>5.01264975881929</v>
      </c>
      <c r="AA225" s="34">
        <v>720.419446364291</v>
      </c>
      <c r="AB225" s="34">
        <v>82.720889812815</v>
      </c>
      <c r="AC225" s="34">
        <v>123.240181435925</v>
      </c>
      <c r="AJ225">
        <f t="shared" si="343"/>
        <v>1</v>
      </c>
      <c r="AK225">
        <f t="shared" si="344"/>
        <v>1</v>
      </c>
      <c r="AL225">
        <f t="shared" si="345"/>
        <v>1</v>
      </c>
      <c r="AM225">
        <f t="shared" si="346"/>
        <v>1</v>
      </c>
      <c r="AN225">
        <f t="shared" si="347"/>
        <v>1</v>
      </c>
      <c r="AO225">
        <f t="shared" si="348"/>
        <v>1</v>
      </c>
      <c r="AP225">
        <f t="shared" si="349"/>
        <v>1</v>
      </c>
    </row>
    <row r="226" spans="6:42">
      <c r="F226" s="16"/>
      <c r="G226" t="str">
        <f t="shared" ref="G226:H226" si="362">G225</f>
        <v>ACT_BND</v>
      </c>
      <c r="H226" t="str">
        <f t="shared" si="362"/>
        <v>UP</v>
      </c>
      <c r="J226" s="28">
        <v>2046</v>
      </c>
      <c r="K226" s="28" t="str">
        <f t="shared" si="340"/>
        <v>ELCWOO00</v>
      </c>
      <c r="L226">
        <f t="shared" si="355"/>
        <v>230.797621608557</v>
      </c>
      <c r="M226">
        <f t="shared" si="356"/>
        <v>53.2455581310912</v>
      </c>
      <c r="N226">
        <f t="shared" si="357"/>
        <v>182.686768199115</v>
      </c>
      <c r="O226">
        <f t="shared" si="358"/>
        <v>0.680769794302171</v>
      </c>
      <c r="P226">
        <f t="shared" si="359"/>
        <v>124.148200678803</v>
      </c>
      <c r="Q226">
        <f t="shared" si="360"/>
        <v>18.9386576313895</v>
      </c>
      <c r="R226">
        <f t="shared" si="361"/>
        <v>3.7650403234763</v>
      </c>
      <c r="W226" s="28">
        <v>73.43560687545</v>
      </c>
      <c r="X226" s="34">
        <v>16.9417684962563</v>
      </c>
      <c r="Y226" s="34">
        <v>58.1276080633549</v>
      </c>
      <c r="Z226" s="34">
        <v>0.216608570914327</v>
      </c>
      <c r="AA226" s="34">
        <v>39.5017002159827</v>
      </c>
      <c r="AB226" s="34">
        <v>6.02593651907847</v>
      </c>
      <c r="AC226" s="34">
        <v>1.19796737565155</v>
      </c>
      <c r="AJ226">
        <f t="shared" si="343"/>
        <v>0.35</v>
      </c>
      <c r="AK226">
        <f t="shared" si="344"/>
        <v>0.35</v>
      </c>
      <c r="AL226">
        <f t="shared" si="345"/>
        <v>0.35</v>
      </c>
      <c r="AM226">
        <f t="shared" si="346"/>
        <v>0.35</v>
      </c>
      <c r="AN226">
        <f t="shared" si="347"/>
        <v>0.35</v>
      </c>
      <c r="AO226">
        <f t="shared" si="348"/>
        <v>0.35</v>
      </c>
      <c r="AP226">
        <f t="shared" si="349"/>
        <v>0.35</v>
      </c>
    </row>
    <row r="227" spans="6:42">
      <c r="F227" s="16"/>
      <c r="G227" t="str">
        <f t="shared" ref="G227:H227" si="363">G226</f>
        <v>ACT_BND</v>
      </c>
      <c r="H227" t="str">
        <f t="shared" si="363"/>
        <v>UP</v>
      </c>
      <c r="J227" s="28">
        <v>2047</v>
      </c>
      <c r="K227" s="28" t="str">
        <f t="shared" si="340"/>
        <v>ELCCOH00</v>
      </c>
      <c r="L227">
        <f t="shared" si="355"/>
        <v>0</v>
      </c>
      <c r="M227">
        <f t="shared" si="356"/>
        <v>0</v>
      </c>
      <c r="N227">
        <f t="shared" si="357"/>
        <v>0</v>
      </c>
      <c r="O227">
        <f t="shared" si="358"/>
        <v>0</v>
      </c>
      <c r="P227">
        <f t="shared" si="359"/>
        <v>0</v>
      </c>
      <c r="Q227">
        <f t="shared" si="360"/>
        <v>0</v>
      </c>
      <c r="R227">
        <f t="shared" si="361"/>
        <v>0</v>
      </c>
      <c r="W227" s="28">
        <v>0</v>
      </c>
      <c r="X227" s="28">
        <v>0</v>
      </c>
      <c r="Y227" s="28">
        <v>0</v>
      </c>
      <c r="Z227" s="28">
        <v>0</v>
      </c>
      <c r="AA227" s="28">
        <v>0</v>
      </c>
      <c r="AB227" s="28">
        <v>0</v>
      </c>
      <c r="AC227" s="28">
        <v>0</v>
      </c>
      <c r="AJ227">
        <f t="shared" si="343"/>
        <v>0.38</v>
      </c>
      <c r="AK227">
        <f t="shared" si="344"/>
        <v>0.38</v>
      </c>
      <c r="AL227">
        <f t="shared" si="345"/>
        <v>0.38</v>
      </c>
      <c r="AM227">
        <f t="shared" si="346"/>
        <v>0.38</v>
      </c>
      <c r="AN227">
        <f t="shared" si="347"/>
        <v>0.38</v>
      </c>
      <c r="AO227">
        <f t="shared" si="348"/>
        <v>0.38</v>
      </c>
      <c r="AP227">
        <f t="shared" si="349"/>
        <v>0.38</v>
      </c>
    </row>
    <row r="228" spans="6:42">
      <c r="F228" s="16"/>
      <c r="G228" t="str">
        <f t="shared" ref="G228:H228" si="364">G227</f>
        <v>ACT_BND</v>
      </c>
      <c r="H228" t="str">
        <f t="shared" si="364"/>
        <v>UP</v>
      </c>
      <c r="J228" s="28">
        <v>2047</v>
      </c>
      <c r="K228" s="28" t="str">
        <f t="shared" si="340"/>
        <v>ELCGAS00</v>
      </c>
      <c r="L228">
        <f t="shared" si="355"/>
        <v>240.989315901728</v>
      </c>
      <c r="M228">
        <f t="shared" si="356"/>
        <v>22.9192480078204</v>
      </c>
      <c r="N228">
        <f t="shared" si="357"/>
        <v>15.0024100683945</v>
      </c>
      <c r="O228">
        <f t="shared" si="358"/>
        <v>0</v>
      </c>
      <c r="P228">
        <f t="shared" si="359"/>
        <v>251.703164344853</v>
      </c>
      <c r="Q228">
        <f t="shared" si="360"/>
        <v>0</v>
      </c>
      <c r="R228">
        <f t="shared" si="361"/>
        <v>1.4353752650288</v>
      </c>
      <c r="W228" s="34">
        <v>87.6324785097192</v>
      </c>
      <c r="X228" s="34">
        <v>8.33427200284377</v>
      </c>
      <c r="Y228" s="34">
        <v>5.45542184305256</v>
      </c>
      <c r="Z228" s="28">
        <v>0</v>
      </c>
      <c r="AA228" s="34">
        <v>91.5284233981282</v>
      </c>
      <c r="AB228" s="28">
        <v>0</v>
      </c>
      <c r="AC228" s="34">
        <v>0.521954641828654</v>
      </c>
      <c r="AJ228">
        <f t="shared" si="343"/>
        <v>0.4</v>
      </c>
      <c r="AK228">
        <f t="shared" si="344"/>
        <v>0.4</v>
      </c>
      <c r="AL228">
        <f t="shared" si="345"/>
        <v>0.4</v>
      </c>
      <c r="AM228">
        <f t="shared" si="346"/>
        <v>0.4</v>
      </c>
      <c r="AN228">
        <f t="shared" si="347"/>
        <v>0.4</v>
      </c>
      <c r="AO228">
        <f t="shared" si="348"/>
        <v>0.4</v>
      </c>
      <c r="AP228">
        <f t="shared" si="349"/>
        <v>0.4</v>
      </c>
    </row>
    <row r="229" spans="6:42">
      <c r="F229" s="16"/>
      <c r="G229" t="str">
        <f t="shared" ref="G229:H229" si="365">G228</f>
        <v>ACT_BND</v>
      </c>
      <c r="H229" t="str">
        <f t="shared" si="365"/>
        <v>UP</v>
      </c>
      <c r="J229" s="28">
        <v>2047</v>
      </c>
      <c r="K229" s="28" t="str">
        <f t="shared" si="340"/>
        <v>ELCHFO00</v>
      </c>
      <c r="L229">
        <f t="shared" si="355"/>
        <v>0</v>
      </c>
      <c r="M229">
        <f t="shared" si="356"/>
        <v>1.62737822480201</v>
      </c>
      <c r="N229">
        <f t="shared" si="357"/>
        <v>0</v>
      </c>
      <c r="O229">
        <f t="shared" si="358"/>
        <v>0</v>
      </c>
      <c r="P229">
        <f t="shared" si="359"/>
        <v>0</v>
      </c>
      <c r="Q229">
        <f t="shared" si="360"/>
        <v>4.27778880417566</v>
      </c>
      <c r="R229">
        <f t="shared" si="361"/>
        <v>0.564085516102713</v>
      </c>
      <c r="W229" s="28">
        <v>0</v>
      </c>
      <c r="X229" s="34">
        <v>0.443830424946004</v>
      </c>
      <c r="Y229" s="28">
        <v>0</v>
      </c>
      <c r="Z229" s="28">
        <v>0</v>
      </c>
      <c r="AA229" s="28">
        <v>0</v>
      </c>
      <c r="AB229" s="34">
        <v>1.16666967386609</v>
      </c>
      <c r="AC229" s="34">
        <v>0.153841504391649</v>
      </c>
      <c r="AJ229">
        <f t="shared" si="343"/>
        <v>0.3</v>
      </c>
      <c r="AK229">
        <f t="shared" si="344"/>
        <v>0.3</v>
      </c>
      <c r="AL229">
        <f t="shared" si="345"/>
        <v>0.3</v>
      </c>
      <c r="AM229">
        <f t="shared" si="346"/>
        <v>0.3</v>
      </c>
      <c r="AN229">
        <f t="shared" si="347"/>
        <v>0.3</v>
      </c>
      <c r="AO229">
        <f t="shared" si="348"/>
        <v>0.3</v>
      </c>
      <c r="AP229">
        <f t="shared" si="349"/>
        <v>0.3</v>
      </c>
    </row>
    <row r="230" spans="6:42">
      <c r="F230" s="16"/>
      <c r="G230" t="str">
        <f t="shared" ref="G230:H230" si="366">G229</f>
        <v>ACT_BND</v>
      </c>
      <c r="H230" t="str">
        <f t="shared" si="366"/>
        <v>UP</v>
      </c>
      <c r="J230" s="28">
        <v>2047</v>
      </c>
      <c r="K230" s="28" t="str">
        <f t="shared" si="340"/>
        <v>ELCHYD00</v>
      </c>
      <c r="L230">
        <f t="shared" si="355"/>
        <v>5.40403275403947</v>
      </c>
      <c r="M230">
        <f t="shared" si="356"/>
        <v>252.374619023439</v>
      </c>
      <c r="N230">
        <f t="shared" si="357"/>
        <v>17.0130966585766</v>
      </c>
      <c r="O230">
        <f t="shared" si="358"/>
        <v>203.913554337096</v>
      </c>
      <c r="P230">
        <f t="shared" si="359"/>
        <v>165.644592709284</v>
      </c>
      <c r="Q230">
        <f t="shared" si="360"/>
        <v>1087.92530645796</v>
      </c>
      <c r="R230">
        <f t="shared" si="361"/>
        <v>203.542215285861</v>
      </c>
      <c r="W230" s="34">
        <v>4.76537433765299</v>
      </c>
      <c r="X230" s="34">
        <v>222.548527684305</v>
      </c>
      <c r="Y230" s="34">
        <v>15.002457962563</v>
      </c>
      <c r="Z230" s="34">
        <v>179.814679733621</v>
      </c>
      <c r="AA230" s="34">
        <v>146.068413570914</v>
      </c>
      <c r="AB230" s="34">
        <v>959.352315694744</v>
      </c>
      <c r="AC230" s="34">
        <v>179.487226206623</v>
      </c>
      <c r="AJ230">
        <f t="shared" si="343"/>
        <v>0.97</v>
      </c>
      <c r="AK230">
        <f t="shared" si="344"/>
        <v>0.97</v>
      </c>
      <c r="AL230">
        <f t="shared" si="345"/>
        <v>0.97</v>
      </c>
      <c r="AM230">
        <f t="shared" si="346"/>
        <v>0.97</v>
      </c>
      <c r="AN230">
        <f t="shared" si="347"/>
        <v>0.97</v>
      </c>
      <c r="AO230">
        <f t="shared" si="348"/>
        <v>0.97</v>
      </c>
      <c r="AP230">
        <f t="shared" si="349"/>
        <v>0.97</v>
      </c>
    </row>
    <row r="231" spans="6:42">
      <c r="F231" s="16"/>
      <c r="G231" t="str">
        <f t="shared" ref="G231:H231" si="367">G230</f>
        <v>ACT_BND</v>
      </c>
      <c r="H231" t="str">
        <f t="shared" si="367"/>
        <v>UP</v>
      </c>
      <c r="J231" s="28">
        <v>2047</v>
      </c>
      <c r="K231" s="28" t="str">
        <f t="shared" si="340"/>
        <v>ENCAN01_SMR</v>
      </c>
      <c r="L231">
        <v>52.4096584953204</v>
      </c>
      <c r="M231">
        <v>49.4983166666667</v>
      </c>
      <c r="N231">
        <v>23.5184154175666</v>
      </c>
      <c r="O231">
        <v>51.8253494240461</v>
      </c>
      <c r="P231" s="33">
        <v>496.032852665227</v>
      </c>
      <c r="Q231">
        <v>71.6140199064075</v>
      </c>
      <c r="R231" s="33">
        <v>41.5774137791577</v>
      </c>
      <c r="T231" s="29">
        <f>T223-405/40</f>
        <v>131.72476</v>
      </c>
      <c r="U231" s="29">
        <f>U223-22.2357/40</f>
        <v>7.2266025</v>
      </c>
      <c r="W231" s="34">
        <v>52.4096584953204</v>
      </c>
      <c r="X231" s="34">
        <v>49.4983166666667</v>
      </c>
      <c r="Y231" s="34">
        <v>23.5184154175666</v>
      </c>
      <c r="Z231" s="34">
        <v>51.8253494240461</v>
      </c>
      <c r="AA231" s="34">
        <v>588.240184665227</v>
      </c>
      <c r="AB231" s="34">
        <v>71.6140199064075</v>
      </c>
      <c r="AC231" s="34">
        <v>46.6360355291577</v>
      </c>
      <c r="AJ231">
        <f t="shared" si="343"/>
        <v>1</v>
      </c>
      <c r="AK231">
        <f t="shared" si="344"/>
        <v>1</v>
      </c>
      <c r="AL231">
        <f t="shared" si="345"/>
        <v>1</v>
      </c>
      <c r="AM231">
        <f t="shared" si="346"/>
        <v>1</v>
      </c>
      <c r="AN231">
        <f t="shared" si="347"/>
        <v>1</v>
      </c>
      <c r="AO231">
        <f t="shared" si="348"/>
        <v>1</v>
      </c>
      <c r="AP231">
        <f t="shared" si="349"/>
        <v>1</v>
      </c>
    </row>
    <row r="232" spans="6:42">
      <c r="F232" s="16"/>
      <c r="G232" t="str">
        <f t="shared" ref="G232:H232" si="368">G231</f>
        <v>ACT_BND</v>
      </c>
      <c r="H232" t="str">
        <f t="shared" si="368"/>
        <v>UP</v>
      </c>
      <c r="J232" s="28">
        <v>2047</v>
      </c>
      <c r="K232" s="28" t="str">
        <f t="shared" si="340"/>
        <v>ELCSOL00</v>
      </c>
      <c r="L232">
        <f>W232/AJ232*1.1</f>
        <v>111.20439637509</v>
      </c>
      <c r="M232">
        <f t="shared" ref="M232:R232" si="369">X232/AK232*1.1</f>
        <v>61.434930146951</v>
      </c>
      <c r="N232">
        <f t="shared" si="369"/>
        <v>13.3231804985601</v>
      </c>
      <c r="O232">
        <f t="shared" si="369"/>
        <v>0.434859622786178</v>
      </c>
      <c r="P232">
        <f t="shared" si="369"/>
        <v>77.5105718898488</v>
      </c>
      <c r="Q232">
        <f t="shared" si="369"/>
        <v>3.11665810305975</v>
      </c>
      <c r="R232">
        <f t="shared" si="369"/>
        <v>0.981324718578114</v>
      </c>
      <c r="W232" s="34">
        <v>101.094905795536</v>
      </c>
      <c r="X232" s="34">
        <v>55.8499364972282</v>
      </c>
      <c r="Y232" s="34">
        <v>12.1119822714183</v>
      </c>
      <c r="Z232" s="34">
        <v>0.395326929805616</v>
      </c>
      <c r="AA232" s="34">
        <v>70.4641562634989</v>
      </c>
      <c r="AB232" s="34">
        <v>2.83332554823614</v>
      </c>
      <c r="AC232" s="34">
        <v>0.892113380525558</v>
      </c>
      <c r="AJ232">
        <f t="shared" si="343"/>
        <v>1</v>
      </c>
      <c r="AK232">
        <f t="shared" si="344"/>
        <v>1</v>
      </c>
      <c r="AL232">
        <f t="shared" si="345"/>
        <v>1</v>
      </c>
      <c r="AM232">
        <f t="shared" si="346"/>
        <v>1</v>
      </c>
      <c r="AN232">
        <f t="shared" si="347"/>
        <v>1</v>
      </c>
      <c r="AO232">
        <f t="shared" si="348"/>
        <v>1</v>
      </c>
      <c r="AP232">
        <f t="shared" si="349"/>
        <v>1</v>
      </c>
    </row>
    <row r="233" spans="6:42">
      <c r="F233" s="16"/>
      <c r="G233" t="str">
        <f t="shared" ref="G233:H233" si="370">G232</f>
        <v>ACT_BND</v>
      </c>
      <c r="H233" t="str">
        <f t="shared" si="370"/>
        <v>UP</v>
      </c>
      <c r="J233" s="28">
        <v>2047</v>
      </c>
      <c r="K233" s="28" t="str">
        <f t="shared" si="340"/>
        <v>ELCWIN00</v>
      </c>
      <c r="L233">
        <f t="shared" ref="L233:L238" si="371">W233/AJ233*1.1</f>
        <v>273.336119924406</v>
      </c>
      <c r="M233">
        <f t="shared" ref="M233:M238" si="372">X233/AK233*1.1</f>
        <v>137.007614864802</v>
      </c>
      <c r="N233">
        <f t="shared" ref="N233:N238" si="373">Y233/AL233*1.1</f>
        <v>83.039795025198</v>
      </c>
      <c r="O233">
        <f t="shared" ref="O233:O238" si="374">Z233/AM233*1.1</f>
        <v>5.52786056083513</v>
      </c>
      <c r="P233">
        <f t="shared" ref="P233:P238" si="375">AA233/AN233*1.1</f>
        <v>826.414293520518</v>
      </c>
      <c r="Q233">
        <f t="shared" ref="Q233:Q238" si="376">AB233/AO233*1.1</f>
        <v>91.6652265694745</v>
      </c>
      <c r="R233">
        <f t="shared" ref="R233:R238" si="377">AC233/AP233*1.1</f>
        <v>136.653346242225</v>
      </c>
      <c r="W233" s="34">
        <v>248.48738174946</v>
      </c>
      <c r="X233" s="34">
        <v>124.55237714982</v>
      </c>
      <c r="Y233" s="28">
        <v>75.49072275018</v>
      </c>
      <c r="Z233" s="34">
        <v>5.02532778257739</v>
      </c>
      <c r="AA233" s="34">
        <v>751.285721382289</v>
      </c>
      <c r="AB233" s="34">
        <v>83.3320241540677</v>
      </c>
      <c r="AC233" s="34">
        <v>124.230314765659</v>
      </c>
      <c r="AJ233">
        <f t="shared" si="343"/>
        <v>1</v>
      </c>
      <c r="AK233">
        <f t="shared" si="344"/>
        <v>1</v>
      </c>
      <c r="AL233">
        <f t="shared" si="345"/>
        <v>1</v>
      </c>
      <c r="AM233">
        <f t="shared" si="346"/>
        <v>1</v>
      </c>
      <c r="AN233">
        <f t="shared" si="347"/>
        <v>1</v>
      </c>
      <c r="AO233">
        <f t="shared" si="348"/>
        <v>1</v>
      </c>
      <c r="AP233">
        <f t="shared" si="349"/>
        <v>1</v>
      </c>
    </row>
    <row r="234" spans="6:42">
      <c r="F234" s="16"/>
      <c r="G234" t="str">
        <f t="shared" ref="G234:H234" si="378">G233</f>
        <v>ACT_BND</v>
      </c>
      <c r="H234" t="str">
        <f t="shared" si="378"/>
        <v>UP</v>
      </c>
      <c r="J234" s="28">
        <v>2047</v>
      </c>
      <c r="K234" s="28" t="str">
        <f t="shared" si="340"/>
        <v>ELCWOO00</v>
      </c>
      <c r="L234">
        <f t="shared" si="371"/>
        <v>248.090860763139</v>
      </c>
      <c r="M234">
        <f t="shared" si="372"/>
        <v>55.8891857711201</v>
      </c>
      <c r="N234">
        <f t="shared" si="373"/>
        <v>195.643021865679</v>
      </c>
      <c r="O234">
        <f t="shared" si="374"/>
        <v>0.726741513586343</v>
      </c>
      <c r="P234">
        <f t="shared" si="375"/>
        <v>141.034674472899</v>
      </c>
      <c r="Q234">
        <f t="shared" si="376"/>
        <v>19.1452486053687</v>
      </c>
      <c r="R234">
        <f t="shared" si="377"/>
        <v>4.04303653277794</v>
      </c>
      <c r="W234" s="34">
        <v>78.9380011519078</v>
      </c>
      <c r="X234" s="34">
        <v>17.7829227453564</v>
      </c>
      <c r="Y234" s="34">
        <v>62.250052411807</v>
      </c>
      <c r="Z234" s="34">
        <v>0.231235936141109</v>
      </c>
      <c r="AA234" s="34">
        <v>44.874669150468</v>
      </c>
      <c r="AB234" s="34">
        <v>6.09167001079914</v>
      </c>
      <c r="AC234" s="34">
        <v>1.2864207149748</v>
      </c>
      <c r="AJ234">
        <f t="shared" si="343"/>
        <v>0.35</v>
      </c>
      <c r="AK234">
        <f t="shared" si="344"/>
        <v>0.35</v>
      </c>
      <c r="AL234">
        <f t="shared" si="345"/>
        <v>0.35</v>
      </c>
      <c r="AM234">
        <f t="shared" si="346"/>
        <v>0.35</v>
      </c>
      <c r="AN234">
        <f t="shared" si="347"/>
        <v>0.35</v>
      </c>
      <c r="AO234">
        <f t="shared" si="348"/>
        <v>0.35</v>
      </c>
      <c r="AP234">
        <f t="shared" si="349"/>
        <v>0.35</v>
      </c>
    </row>
    <row r="235" spans="6:42">
      <c r="F235" s="16"/>
      <c r="G235" t="str">
        <f t="shared" ref="G235:H235" si="379">G234</f>
        <v>ACT_BND</v>
      </c>
      <c r="H235" t="str">
        <f t="shared" si="379"/>
        <v>UP</v>
      </c>
      <c r="J235" s="28">
        <v>2048</v>
      </c>
      <c r="K235" s="28" t="str">
        <f t="shared" si="340"/>
        <v>ELCCOH00</v>
      </c>
      <c r="L235">
        <f t="shared" si="371"/>
        <v>0</v>
      </c>
      <c r="M235">
        <f t="shared" si="372"/>
        <v>0</v>
      </c>
      <c r="N235">
        <f t="shared" si="373"/>
        <v>0</v>
      </c>
      <c r="O235">
        <f t="shared" si="374"/>
        <v>0</v>
      </c>
      <c r="P235">
        <f t="shared" si="375"/>
        <v>0</v>
      </c>
      <c r="Q235">
        <f t="shared" si="376"/>
        <v>0</v>
      </c>
      <c r="R235">
        <f t="shared" si="377"/>
        <v>0</v>
      </c>
      <c r="W235" s="28">
        <v>0</v>
      </c>
      <c r="X235" s="28">
        <v>0</v>
      </c>
      <c r="Y235" s="28">
        <v>0</v>
      </c>
      <c r="Z235" s="28">
        <v>0</v>
      </c>
      <c r="AA235" s="28">
        <v>0</v>
      </c>
      <c r="AB235" s="28">
        <v>0</v>
      </c>
      <c r="AC235" s="28">
        <v>0</v>
      </c>
      <c r="AJ235">
        <f t="shared" si="343"/>
        <v>0.38</v>
      </c>
      <c r="AK235">
        <f t="shared" si="344"/>
        <v>0.38</v>
      </c>
      <c r="AL235">
        <f t="shared" si="345"/>
        <v>0.38</v>
      </c>
      <c r="AM235">
        <f t="shared" si="346"/>
        <v>0.38</v>
      </c>
      <c r="AN235">
        <f t="shared" si="347"/>
        <v>0.38</v>
      </c>
      <c r="AO235">
        <f t="shared" si="348"/>
        <v>0.38</v>
      </c>
      <c r="AP235">
        <f t="shared" si="349"/>
        <v>0.38</v>
      </c>
    </row>
    <row r="236" spans="6:42">
      <c r="F236" s="16"/>
      <c r="G236" t="str">
        <f t="shared" ref="G236:H236" si="380">G235</f>
        <v>ACT_BND</v>
      </c>
      <c r="H236" t="str">
        <f t="shared" si="380"/>
        <v>UP</v>
      </c>
      <c r="J236" s="28">
        <v>2048</v>
      </c>
      <c r="K236" s="28" t="str">
        <f t="shared" si="340"/>
        <v>ELCGAS00</v>
      </c>
      <c r="L236">
        <f t="shared" si="371"/>
        <v>245.452598866091</v>
      </c>
      <c r="M236">
        <f t="shared" si="372"/>
        <v>27.2150193112581</v>
      </c>
      <c r="N236">
        <f t="shared" si="373"/>
        <v>15.6740499136069</v>
      </c>
      <c r="O236">
        <f t="shared" si="374"/>
        <v>0</v>
      </c>
      <c r="P236">
        <f t="shared" si="375"/>
        <v>273.674577510799</v>
      </c>
      <c r="Q236">
        <f t="shared" si="376"/>
        <v>0</v>
      </c>
      <c r="R236">
        <f t="shared" si="377"/>
        <v>1.68016039019079</v>
      </c>
      <c r="W236" s="34">
        <v>89.2554904967603</v>
      </c>
      <c r="X236" s="34">
        <v>9.89637065863931</v>
      </c>
      <c r="Y236" s="34">
        <v>5.69965451403888</v>
      </c>
      <c r="Z236" s="28">
        <v>0</v>
      </c>
      <c r="AA236" s="34">
        <v>99.5180281857451</v>
      </c>
      <c r="AB236" s="28">
        <v>0</v>
      </c>
      <c r="AC236" s="34">
        <v>0.610967414614831</v>
      </c>
      <c r="AJ236">
        <f t="shared" si="343"/>
        <v>0.4</v>
      </c>
      <c r="AK236">
        <f t="shared" si="344"/>
        <v>0.4</v>
      </c>
      <c r="AL236">
        <f t="shared" si="345"/>
        <v>0.4</v>
      </c>
      <c r="AM236">
        <f t="shared" si="346"/>
        <v>0.4</v>
      </c>
      <c r="AN236">
        <f t="shared" si="347"/>
        <v>0.4</v>
      </c>
      <c r="AO236">
        <f t="shared" si="348"/>
        <v>0.4</v>
      </c>
      <c r="AP236">
        <f t="shared" si="349"/>
        <v>0.4</v>
      </c>
    </row>
    <row r="237" spans="6:42">
      <c r="F237" s="16"/>
      <c r="G237" t="str">
        <f t="shared" ref="G237:H237" si="381">G236</f>
        <v>ACT_BND</v>
      </c>
      <c r="H237" t="str">
        <f t="shared" si="381"/>
        <v>UP</v>
      </c>
      <c r="J237" s="28">
        <v>2048</v>
      </c>
      <c r="K237" s="28" t="str">
        <f t="shared" si="340"/>
        <v>ELCHFO00</v>
      </c>
      <c r="L237">
        <f t="shared" si="371"/>
        <v>0</v>
      </c>
      <c r="M237">
        <f t="shared" si="372"/>
        <v>1.69183075393569</v>
      </c>
      <c r="N237">
        <f t="shared" si="373"/>
        <v>0</v>
      </c>
      <c r="O237">
        <f t="shared" si="374"/>
        <v>0</v>
      </c>
      <c r="P237">
        <f t="shared" si="375"/>
        <v>0</v>
      </c>
      <c r="Q237">
        <f t="shared" si="376"/>
        <v>4.42445668382531</v>
      </c>
      <c r="R237">
        <f t="shared" si="377"/>
        <v>0.926735763592515</v>
      </c>
      <c r="W237" s="28">
        <v>0</v>
      </c>
      <c r="X237" s="34">
        <v>0.461408387437005</v>
      </c>
      <c r="Y237" s="28">
        <v>0</v>
      </c>
      <c r="Z237" s="28">
        <v>0</v>
      </c>
      <c r="AA237" s="28">
        <v>0</v>
      </c>
      <c r="AB237" s="34">
        <v>1.20667000467963</v>
      </c>
      <c r="AC237" s="34">
        <v>0.252746117343413</v>
      </c>
      <c r="AJ237">
        <f t="shared" si="343"/>
        <v>0.3</v>
      </c>
      <c r="AK237">
        <f t="shared" si="344"/>
        <v>0.3</v>
      </c>
      <c r="AL237">
        <f t="shared" si="345"/>
        <v>0.3</v>
      </c>
      <c r="AM237">
        <f t="shared" si="346"/>
        <v>0.3</v>
      </c>
      <c r="AN237">
        <f t="shared" si="347"/>
        <v>0.3</v>
      </c>
      <c r="AO237">
        <f t="shared" si="348"/>
        <v>0.3</v>
      </c>
      <c r="AP237">
        <f t="shared" si="349"/>
        <v>0.3</v>
      </c>
    </row>
    <row r="238" spans="6:42">
      <c r="F238" s="16"/>
      <c r="G238" t="str">
        <f t="shared" ref="G238:H238" si="382">G237</f>
        <v>ACT_BND</v>
      </c>
      <c r="H238" t="str">
        <f t="shared" si="382"/>
        <v>UP</v>
      </c>
      <c r="J238" s="28">
        <v>2048</v>
      </c>
      <c r="K238" s="28" t="str">
        <f t="shared" si="340"/>
        <v>ELCHYD00</v>
      </c>
      <c r="L238">
        <f t="shared" si="371"/>
        <v>5.44437274535563</v>
      </c>
      <c r="M238">
        <f t="shared" si="372"/>
        <v>252.135143357826</v>
      </c>
      <c r="N238">
        <f t="shared" si="373"/>
        <v>17.085635324308</v>
      </c>
      <c r="O238">
        <f t="shared" si="374"/>
        <v>204.043640381347</v>
      </c>
      <c r="P238">
        <f t="shared" si="375"/>
        <v>165.337288837924</v>
      </c>
      <c r="Q238">
        <f t="shared" si="376"/>
        <v>1088.20767636733</v>
      </c>
      <c r="R238">
        <f t="shared" si="377"/>
        <v>203.703975280777</v>
      </c>
      <c r="W238" s="34">
        <v>4.80094687544996</v>
      </c>
      <c r="X238" s="34">
        <v>222.337353688265</v>
      </c>
      <c r="Y238" s="34">
        <v>15.0664238768898</v>
      </c>
      <c r="Z238" s="34">
        <v>179.929391972642</v>
      </c>
      <c r="AA238" s="34">
        <v>145.797427429806</v>
      </c>
      <c r="AB238" s="34">
        <v>959.601314614831</v>
      </c>
      <c r="AC238" s="34">
        <v>179.629869111231</v>
      </c>
      <c r="AJ238">
        <f t="shared" si="343"/>
        <v>0.97</v>
      </c>
      <c r="AK238">
        <f t="shared" si="344"/>
        <v>0.97</v>
      </c>
      <c r="AL238">
        <f t="shared" si="345"/>
        <v>0.97</v>
      </c>
      <c r="AM238">
        <f t="shared" si="346"/>
        <v>0.97</v>
      </c>
      <c r="AN238">
        <f t="shared" si="347"/>
        <v>0.97</v>
      </c>
      <c r="AO238">
        <f t="shared" si="348"/>
        <v>0.97</v>
      </c>
      <c r="AP238">
        <f t="shared" si="349"/>
        <v>0.97</v>
      </c>
    </row>
    <row r="239" spans="6:42">
      <c r="F239" s="16"/>
      <c r="G239" t="str">
        <f t="shared" ref="G239:H239" si="383">G238</f>
        <v>ACT_BND</v>
      </c>
      <c r="H239" t="str">
        <f t="shared" si="383"/>
        <v>UP</v>
      </c>
      <c r="J239" s="28">
        <v>2048</v>
      </c>
      <c r="K239" s="28" t="str">
        <f t="shared" si="340"/>
        <v>ENCAN01_SMR</v>
      </c>
      <c r="L239">
        <v>52.7290682865371</v>
      </c>
      <c r="M239">
        <v>49.9517405327574</v>
      </c>
      <c r="N239">
        <v>23.4406410367171</v>
      </c>
      <c r="O239">
        <v>53.5834712383009</v>
      </c>
      <c r="P239" s="33">
        <v>504.522283910727</v>
      </c>
      <c r="Q239">
        <v>72.1197751979842</v>
      </c>
      <c r="R239" s="33">
        <v>43.4988154658027</v>
      </c>
      <c r="T239" s="29">
        <f>T231-405/40</f>
        <v>121.59976</v>
      </c>
      <c r="U239" s="29">
        <f>U231-22.2357/40</f>
        <v>6.67071</v>
      </c>
      <c r="W239" s="34">
        <v>52.7290682865371</v>
      </c>
      <c r="X239" s="34">
        <v>49.9517405327574</v>
      </c>
      <c r="Y239" s="34">
        <v>23.4406410367171</v>
      </c>
      <c r="Z239" s="34">
        <v>53.5834712383009</v>
      </c>
      <c r="AA239" s="34">
        <v>589.642115910727</v>
      </c>
      <c r="AB239" s="34">
        <v>72.1197751979842</v>
      </c>
      <c r="AC239" s="34">
        <v>48.1683124658027</v>
      </c>
      <c r="AJ239">
        <f t="shared" ref="AJ239:AJ258" si="384">AJ231</f>
        <v>1</v>
      </c>
      <c r="AK239">
        <f t="shared" ref="AK239:AK258" si="385">AK231</f>
        <v>1</v>
      </c>
      <c r="AL239">
        <f t="shared" ref="AL239:AL258" si="386">AL231</f>
        <v>1</v>
      </c>
      <c r="AM239">
        <f t="shared" ref="AM239:AM258" si="387">AM231</f>
        <v>1</v>
      </c>
      <c r="AN239">
        <f t="shared" ref="AN239:AN258" si="388">AN231</f>
        <v>1</v>
      </c>
      <c r="AO239">
        <f t="shared" ref="AO239:AO258" si="389">AO231</f>
        <v>1</v>
      </c>
      <c r="AP239">
        <f t="shared" ref="AP239:AP258" si="390">AP231</f>
        <v>1</v>
      </c>
    </row>
    <row r="240" spans="6:42">
      <c r="F240" s="16"/>
      <c r="G240" t="str">
        <f t="shared" ref="G240:H240" si="391">G239</f>
        <v>ACT_BND</v>
      </c>
      <c r="H240" t="str">
        <f t="shared" si="391"/>
        <v>UP</v>
      </c>
      <c r="J240" s="28">
        <v>2048</v>
      </c>
      <c r="K240" s="28" t="str">
        <f t="shared" si="340"/>
        <v>ELCSOL00</v>
      </c>
      <c r="L240">
        <f>W240/AJ240*1.1</f>
        <v>112.26537349892</v>
      </c>
      <c r="M240">
        <f t="shared" ref="M240:R240" si="392">X240/AK240*1.1</f>
        <v>63.6486009391109</v>
      </c>
      <c r="N240">
        <f t="shared" si="392"/>
        <v>13.4163952706983</v>
      </c>
      <c r="O240">
        <f t="shared" si="392"/>
        <v>0.440765404787617</v>
      </c>
      <c r="P240">
        <f t="shared" si="392"/>
        <v>84.5737003599713</v>
      </c>
      <c r="Q240">
        <f t="shared" si="392"/>
        <v>3.23203159236861</v>
      </c>
      <c r="R240">
        <f t="shared" si="392"/>
        <v>0.999961564877609</v>
      </c>
      <c r="W240" s="34">
        <v>102.059430453564</v>
      </c>
      <c r="X240" s="34">
        <v>57.8623644901008</v>
      </c>
      <c r="Y240" s="34">
        <v>12.1967229733621</v>
      </c>
      <c r="Z240" s="34">
        <v>0.400695822534197</v>
      </c>
      <c r="AA240" s="34">
        <v>76.8851821454284</v>
      </c>
      <c r="AB240" s="34">
        <v>2.93821053851692</v>
      </c>
      <c r="AC240" s="34">
        <v>0.909055968070554</v>
      </c>
      <c r="AJ240">
        <f t="shared" si="384"/>
        <v>1</v>
      </c>
      <c r="AK240">
        <f t="shared" si="385"/>
        <v>1</v>
      </c>
      <c r="AL240">
        <f t="shared" si="386"/>
        <v>1</v>
      </c>
      <c r="AM240">
        <f t="shared" si="387"/>
        <v>1</v>
      </c>
      <c r="AN240">
        <f t="shared" si="388"/>
        <v>1</v>
      </c>
      <c r="AO240">
        <f t="shared" si="389"/>
        <v>1</v>
      </c>
      <c r="AP240">
        <f t="shared" si="390"/>
        <v>1</v>
      </c>
    </row>
    <row r="241" spans="6:42">
      <c r="F241" s="16"/>
      <c r="G241" t="str">
        <f t="shared" ref="G241:H241" si="393">G240</f>
        <v>ACT_BND</v>
      </c>
      <c r="H241" t="str">
        <f t="shared" si="393"/>
        <v>UP</v>
      </c>
      <c r="J241" s="28">
        <v>2048</v>
      </c>
      <c r="K241" s="28" t="str">
        <f t="shared" si="340"/>
        <v>ELCWIN00</v>
      </c>
      <c r="L241">
        <f t="shared" ref="L241:L246" si="394">W241/AJ241*1.1</f>
        <v>273.832553210943</v>
      </c>
      <c r="M241">
        <f t="shared" ref="M241:M246" si="395">X241/AK241*1.1</f>
        <v>144.194915474931</v>
      </c>
      <c r="N241">
        <f t="shared" ref="N241:N246" si="396">Y241/AL241*1.1</f>
        <v>83.162344686825</v>
      </c>
      <c r="O241">
        <f t="shared" ref="O241:O246" si="397">Z241/AM241*1.1</f>
        <v>5.51686938696904</v>
      </c>
      <c r="P241">
        <f t="shared" ref="P241:P246" si="398">AA241/AN241*1.1</f>
        <v>859.035356983441</v>
      </c>
      <c r="Q241">
        <f t="shared" ref="Q241:Q246" si="399">AB241/AO241*1.1</f>
        <v>92.3374743448525</v>
      </c>
      <c r="R241">
        <f t="shared" ref="R241:R246" si="400">AC241/AP241*1.1</f>
        <v>137.718583003203</v>
      </c>
      <c r="W241" s="34">
        <v>248.938684737221</v>
      </c>
      <c r="X241" s="34">
        <v>131.086286795392</v>
      </c>
      <c r="Y241" s="34">
        <v>75.6021315334773</v>
      </c>
      <c r="Z241" s="34">
        <v>5.01533580633549</v>
      </c>
      <c r="AA241" s="34">
        <v>780.94123362131</v>
      </c>
      <c r="AB241" s="34">
        <v>83.9431584953204</v>
      </c>
      <c r="AC241" s="34">
        <v>125.198711821094</v>
      </c>
      <c r="AJ241">
        <f t="shared" si="384"/>
        <v>1</v>
      </c>
      <c r="AK241">
        <f t="shared" si="385"/>
        <v>1</v>
      </c>
      <c r="AL241">
        <f t="shared" si="386"/>
        <v>1</v>
      </c>
      <c r="AM241">
        <f t="shared" si="387"/>
        <v>1</v>
      </c>
      <c r="AN241">
        <f t="shared" si="388"/>
        <v>1</v>
      </c>
      <c r="AO241">
        <f t="shared" si="389"/>
        <v>1</v>
      </c>
      <c r="AP241">
        <f t="shared" si="390"/>
        <v>1</v>
      </c>
    </row>
    <row r="242" spans="6:42">
      <c r="F242" s="16"/>
      <c r="G242" t="str">
        <f t="shared" ref="G242:H242" si="401">G241</f>
        <v>ACT_BND</v>
      </c>
      <c r="H242" t="str">
        <f t="shared" si="401"/>
        <v>UP</v>
      </c>
      <c r="J242" s="28">
        <v>2048</v>
      </c>
      <c r="K242" s="28" t="str">
        <f t="shared" si="340"/>
        <v>ELCWOO00</v>
      </c>
      <c r="L242">
        <f t="shared" si="394"/>
        <v>265.049318091124</v>
      </c>
      <c r="M242">
        <f t="shared" si="395"/>
        <v>58.6321760845317</v>
      </c>
      <c r="N242">
        <f t="shared" si="396"/>
        <v>208.546896390003</v>
      </c>
      <c r="O242">
        <f t="shared" si="397"/>
        <v>0.784015206911448</v>
      </c>
      <c r="P242">
        <f t="shared" si="398"/>
        <v>157.958802931194</v>
      </c>
      <c r="Q242">
        <f t="shared" si="399"/>
        <v>19.3840279687339</v>
      </c>
      <c r="R242">
        <f t="shared" si="400"/>
        <v>4.26608665151498</v>
      </c>
      <c r="W242" s="34">
        <v>84.3338739380849</v>
      </c>
      <c r="X242" s="34">
        <v>18.6556923905328</v>
      </c>
      <c r="Y242" s="34">
        <v>66.3558306695464</v>
      </c>
      <c r="Z242" s="34">
        <v>0.249459384017279</v>
      </c>
      <c r="AA242" s="34">
        <v>50.2596191144708</v>
      </c>
      <c r="AB242" s="34">
        <v>6.16764526277898</v>
      </c>
      <c r="AC242" s="34">
        <v>1.35739120730022</v>
      </c>
      <c r="AJ242">
        <f t="shared" si="384"/>
        <v>0.35</v>
      </c>
      <c r="AK242">
        <f t="shared" si="385"/>
        <v>0.35</v>
      </c>
      <c r="AL242">
        <f t="shared" si="386"/>
        <v>0.35</v>
      </c>
      <c r="AM242">
        <f t="shared" si="387"/>
        <v>0.35</v>
      </c>
      <c r="AN242">
        <f t="shared" si="388"/>
        <v>0.35</v>
      </c>
      <c r="AO242">
        <f t="shared" si="389"/>
        <v>0.35</v>
      </c>
      <c r="AP242">
        <f t="shared" si="390"/>
        <v>0.35</v>
      </c>
    </row>
    <row r="243" spans="6:42">
      <c r="F243" s="16"/>
      <c r="G243" t="str">
        <f t="shared" ref="G243:H243" si="402">G242</f>
        <v>ACT_BND</v>
      </c>
      <c r="H243" t="str">
        <f t="shared" si="402"/>
        <v>UP</v>
      </c>
      <c r="J243" s="28">
        <v>2049</v>
      </c>
      <c r="K243" s="28" t="str">
        <f t="shared" si="340"/>
        <v>ELCCOH00</v>
      </c>
      <c r="L243">
        <f t="shared" si="394"/>
        <v>0</v>
      </c>
      <c r="M243">
        <f t="shared" si="395"/>
        <v>0</v>
      </c>
      <c r="N243">
        <f t="shared" si="396"/>
        <v>0</v>
      </c>
      <c r="O243">
        <f t="shared" si="397"/>
        <v>0</v>
      </c>
      <c r="P243">
        <f t="shared" si="398"/>
        <v>0</v>
      </c>
      <c r="Q243">
        <f t="shared" si="399"/>
        <v>0</v>
      </c>
      <c r="R243">
        <f t="shared" si="400"/>
        <v>0</v>
      </c>
      <c r="W243" s="28">
        <v>0</v>
      </c>
      <c r="X243" s="28">
        <v>0</v>
      </c>
      <c r="Y243" s="28">
        <v>0</v>
      </c>
      <c r="Z243" s="28">
        <v>0</v>
      </c>
      <c r="AA243" s="28">
        <v>0</v>
      </c>
      <c r="AB243" s="28">
        <v>0</v>
      </c>
      <c r="AC243" s="28">
        <v>0</v>
      </c>
      <c r="AJ243">
        <f t="shared" si="384"/>
        <v>0.38</v>
      </c>
      <c r="AK243">
        <f t="shared" si="385"/>
        <v>0.38</v>
      </c>
      <c r="AL243">
        <f t="shared" si="386"/>
        <v>0.38</v>
      </c>
      <c r="AM243">
        <f t="shared" si="387"/>
        <v>0.38</v>
      </c>
      <c r="AN243">
        <f t="shared" si="388"/>
        <v>0.38</v>
      </c>
      <c r="AO243">
        <f t="shared" si="389"/>
        <v>0.38</v>
      </c>
      <c r="AP243">
        <f t="shared" si="390"/>
        <v>0.38</v>
      </c>
    </row>
    <row r="244" spans="6:42">
      <c r="F244" s="16"/>
      <c r="G244" t="str">
        <f t="shared" ref="G244:H244" si="403">G243</f>
        <v>ACT_BND</v>
      </c>
      <c r="H244" t="str">
        <f t="shared" si="403"/>
        <v>UP</v>
      </c>
      <c r="J244" s="28">
        <v>2049</v>
      </c>
      <c r="K244" s="28" t="str">
        <f t="shared" si="340"/>
        <v>ELCGAS00</v>
      </c>
      <c r="L244">
        <f t="shared" si="394"/>
        <v>249.722507532397</v>
      </c>
      <c r="M244">
        <f t="shared" si="395"/>
        <v>31.7389908662258</v>
      </c>
      <c r="N244">
        <f t="shared" si="396"/>
        <v>16.4004237077034</v>
      </c>
      <c r="O244">
        <f t="shared" si="397"/>
        <v>0</v>
      </c>
      <c r="P244">
        <f t="shared" si="398"/>
        <v>294.9586550036</v>
      </c>
      <c r="Q244">
        <f t="shared" si="399"/>
        <v>0</v>
      </c>
      <c r="R244">
        <f t="shared" si="400"/>
        <v>1.83066164299856</v>
      </c>
      <c r="W244" s="34">
        <v>90.8081845572354</v>
      </c>
      <c r="X244" s="34">
        <v>11.5414512240821</v>
      </c>
      <c r="Y244" s="34">
        <v>5.96379043916487</v>
      </c>
      <c r="Z244" s="28">
        <v>0</v>
      </c>
      <c r="AA244" s="34">
        <v>107.257692728582</v>
      </c>
      <c r="AB244" s="28">
        <v>0</v>
      </c>
      <c r="AC244" s="34">
        <v>0.665695142908567</v>
      </c>
      <c r="AJ244">
        <f t="shared" si="384"/>
        <v>0.4</v>
      </c>
      <c r="AK244">
        <f t="shared" si="385"/>
        <v>0.4</v>
      </c>
      <c r="AL244">
        <f t="shared" si="386"/>
        <v>0.4</v>
      </c>
      <c r="AM244">
        <f t="shared" si="387"/>
        <v>0.4</v>
      </c>
      <c r="AN244">
        <f t="shared" si="388"/>
        <v>0.4</v>
      </c>
      <c r="AO244">
        <f t="shared" si="389"/>
        <v>0.4</v>
      </c>
      <c r="AP244">
        <f t="shared" si="390"/>
        <v>0.4</v>
      </c>
    </row>
    <row r="245" spans="6:42">
      <c r="F245" s="16"/>
      <c r="G245" t="str">
        <f t="shared" ref="G245:H245" si="404">G244</f>
        <v>ACT_BND</v>
      </c>
      <c r="H245" t="str">
        <f t="shared" si="404"/>
        <v>UP</v>
      </c>
      <c r="J245" s="28">
        <v>2049</v>
      </c>
      <c r="K245" s="28" t="str">
        <f t="shared" si="340"/>
        <v>ELCHFO00</v>
      </c>
      <c r="L245">
        <f t="shared" si="394"/>
        <v>0</v>
      </c>
      <c r="M245">
        <f t="shared" si="395"/>
        <v>1.75272609346052</v>
      </c>
      <c r="N245">
        <f t="shared" si="396"/>
        <v>0.00559083863090951</v>
      </c>
      <c r="O245">
        <f t="shared" si="397"/>
        <v>0</v>
      </c>
      <c r="P245">
        <f t="shared" si="398"/>
        <v>0.0904589632829373</v>
      </c>
      <c r="Q245">
        <f t="shared" si="399"/>
        <v>4.64104547084233</v>
      </c>
      <c r="R245">
        <f t="shared" si="400"/>
        <v>1.70528615779338</v>
      </c>
      <c r="W245" s="28">
        <v>0</v>
      </c>
      <c r="X245" s="34">
        <v>0.478016207307415</v>
      </c>
      <c r="Y245" s="34">
        <v>0.00152477417206623</v>
      </c>
      <c r="Z245" s="28">
        <v>0</v>
      </c>
      <c r="AA245" s="34">
        <v>0.024670626349892</v>
      </c>
      <c r="AB245" s="34">
        <v>1.26573967386609</v>
      </c>
      <c r="AC245" s="34">
        <v>0.465078043034557</v>
      </c>
      <c r="AJ245">
        <f t="shared" si="384"/>
        <v>0.3</v>
      </c>
      <c r="AK245">
        <f t="shared" si="385"/>
        <v>0.3</v>
      </c>
      <c r="AL245">
        <f t="shared" si="386"/>
        <v>0.3</v>
      </c>
      <c r="AM245">
        <f t="shared" si="387"/>
        <v>0.3</v>
      </c>
      <c r="AN245">
        <f t="shared" si="388"/>
        <v>0.3</v>
      </c>
      <c r="AO245">
        <f t="shared" si="389"/>
        <v>0.3</v>
      </c>
      <c r="AP245">
        <f t="shared" si="390"/>
        <v>0.3</v>
      </c>
    </row>
    <row r="246" spans="6:42">
      <c r="F246" s="16"/>
      <c r="G246" t="str">
        <f t="shared" ref="G246:H246" si="405">G245</f>
        <v>ACT_BND</v>
      </c>
      <c r="H246" t="str">
        <f t="shared" si="405"/>
        <v>UP</v>
      </c>
      <c r="J246" s="28">
        <v>2049</v>
      </c>
      <c r="K246" s="28" t="str">
        <f t="shared" si="340"/>
        <v>ELCHYD00</v>
      </c>
      <c r="L246">
        <f t="shared" si="394"/>
        <v>5.46441449830405</v>
      </c>
      <c r="M246">
        <f t="shared" si="395"/>
        <v>251.661475687879</v>
      </c>
      <c r="N246">
        <f t="shared" si="396"/>
        <v>17.0986797699895</v>
      </c>
      <c r="O246">
        <f t="shared" si="397"/>
        <v>204.186784521981</v>
      </c>
      <c r="P246">
        <f t="shared" si="398"/>
        <v>164.844233205673</v>
      </c>
      <c r="Q246">
        <f t="shared" si="399"/>
        <v>1088.39762441273</v>
      </c>
      <c r="R246">
        <f t="shared" si="400"/>
        <v>203.850083319417</v>
      </c>
      <c r="W246" s="34">
        <v>4.81862005759539</v>
      </c>
      <c r="X246" s="34">
        <v>221.919664924766</v>
      </c>
      <c r="Y246" s="34">
        <v>15.0779267062635</v>
      </c>
      <c r="Z246" s="34">
        <v>180.055619078474</v>
      </c>
      <c r="AA246" s="34">
        <v>145.362642008639</v>
      </c>
      <c r="AB246" s="34">
        <v>959.76881425486</v>
      </c>
      <c r="AC246" s="34">
        <v>179.758709836213</v>
      </c>
      <c r="AJ246">
        <f t="shared" si="384"/>
        <v>0.97</v>
      </c>
      <c r="AK246">
        <f t="shared" si="385"/>
        <v>0.97</v>
      </c>
      <c r="AL246">
        <f t="shared" si="386"/>
        <v>0.97</v>
      </c>
      <c r="AM246">
        <f t="shared" si="387"/>
        <v>0.97</v>
      </c>
      <c r="AN246">
        <f t="shared" si="388"/>
        <v>0.97</v>
      </c>
      <c r="AO246">
        <f t="shared" si="389"/>
        <v>0.97</v>
      </c>
      <c r="AP246">
        <f t="shared" si="390"/>
        <v>0.97</v>
      </c>
    </row>
    <row r="247" spans="6:42">
      <c r="F247" s="16"/>
      <c r="G247" t="str">
        <f t="shared" ref="G247:H247" si="406">G246</f>
        <v>ACT_BND</v>
      </c>
      <c r="H247" t="str">
        <f t="shared" si="406"/>
        <v>UP</v>
      </c>
      <c r="J247" s="28">
        <v>2049</v>
      </c>
      <c r="K247" s="28" t="str">
        <f t="shared" si="340"/>
        <v>ENCAN01_SMR</v>
      </c>
      <c r="L247">
        <v>53.0165917206623</v>
      </c>
      <c r="M247">
        <v>50.4014195824334</v>
      </c>
      <c r="N247">
        <v>23.3792212922966</v>
      </c>
      <c r="O247">
        <v>55.3504388768898</v>
      </c>
      <c r="P247" s="33">
        <v>512.556087366451</v>
      </c>
      <c r="Q247">
        <v>72.5335285457163</v>
      </c>
      <c r="R247" s="33">
        <v>45.4718766196904</v>
      </c>
      <c r="T247" s="29">
        <f>T239-405/40</f>
        <v>111.47476</v>
      </c>
      <c r="U247" s="29">
        <f>U239-22.2357/40</f>
        <v>6.1148175</v>
      </c>
      <c r="W247" s="34">
        <v>53.0165917206623</v>
      </c>
      <c r="X247" s="34">
        <v>50.4014195824334</v>
      </c>
      <c r="Y247" s="34">
        <v>23.3792212922966</v>
      </c>
      <c r="Z247" s="34">
        <v>55.3504388768898</v>
      </c>
      <c r="AA247" s="34">
        <v>590.588419366451</v>
      </c>
      <c r="AB247" s="34">
        <v>72.5335285457163</v>
      </c>
      <c r="AC247" s="34">
        <v>49.7522488696904</v>
      </c>
      <c r="AJ247">
        <f t="shared" si="384"/>
        <v>1</v>
      </c>
      <c r="AK247">
        <f t="shared" si="385"/>
        <v>1</v>
      </c>
      <c r="AL247">
        <f t="shared" si="386"/>
        <v>1</v>
      </c>
      <c r="AM247">
        <f t="shared" si="387"/>
        <v>1</v>
      </c>
      <c r="AN247">
        <f t="shared" si="388"/>
        <v>1</v>
      </c>
      <c r="AO247">
        <f t="shared" si="389"/>
        <v>1</v>
      </c>
      <c r="AP247">
        <f t="shared" si="390"/>
        <v>1</v>
      </c>
    </row>
    <row r="248" spans="6:42">
      <c r="F248" s="16"/>
      <c r="G248" t="str">
        <f t="shared" ref="G248:H248" si="407">G247</f>
        <v>ACT_BND</v>
      </c>
      <c r="H248" t="str">
        <f t="shared" si="407"/>
        <v>UP</v>
      </c>
      <c r="J248" s="28">
        <v>2049</v>
      </c>
      <c r="K248" s="28" t="str">
        <f t="shared" si="340"/>
        <v>ELCSOL00</v>
      </c>
      <c r="L248">
        <f>W248/AJ248*1.1</f>
        <v>113.155229625629</v>
      </c>
      <c r="M248">
        <f t="shared" ref="M248:R248" si="408">X248/AK248*1.1</f>
        <v>65.8634803849388</v>
      </c>
      <c r="N248">
        <f t="shared" si="408"/>
        <v>13.5076654740821</v>
      </c>
      <c r="O248">
        <f t="shared" si="408"/>
        <v>0.446671186789057</v>
      </c>
      <c r="P248">
        <f t="shared" si="408"/>
        <v>90.7352027033837</v>
      </c>
      <c r="Q248">
        <f t="shared" si="408"/>
        <v>3.34740508128149</v>
      </c>
      <c r="R248">
        <f t="shared" si="408"/>
        <v>1.01853911222822</v>
      </c>
      <c r="W248" s="34">
        <v>102.868390568754</v>
      </c>
      <c r="X248" s="34">
        <v>59.8758912590353</v>
      </c>
      <c r="Y248" s="34">
        <v>12.2796958855292</v>
      </c>
      <c r="Z248" s="34">
        <v>0.406064715262779</v>
      </c>
      <c r="AA248" s="34">
        <v>82.486547912167</v>
      </c>
      <c r="AB248" s="34">
        <v>3.04309552843772</v>
      </c>
      <c r="AC248" s="34">
        <v>0.925944647480202</v>
      </c>
      <c r="AJ248">
        <f t="shared" si="384"/>
        <v>1</v>
      </c>
      <c r="AK248">
        <f t="shared" si="385"/>
        <v>1</v>
      </c>
      <c r="AL248">
        <f t="shared" si="386"/>
        <v>1</v>
      </c>
      <c r="AM248">
        <f t="shared" si="387"/>
        <v>1</v>
      </c>
      <c r="AN248">
        <f t="shared" si="388"/>
        <v>1</v>
      </c>
      <c r="AO248">
        <f t="shared" si="389"/>
        <v>1</v>
      </c>
      <c r="AP248">
        <f t="shared" si="390"/>
        <v>1</v>
      </c>
    </row>
    <row r="249" spans="6:42">
      <c r="F249" s="16"/>
      <c r="G249" t="str">
        <f t="shared" ref="G249:H249" si="409">G248</f>
        <v>ACT_BND</v>
      </c>
      <c r="H249" t="str">
        <f t="shared" si="409"/>
        <v>UP</v>
      </c>
      <c r="J249" s="28">
        <v>2049</v>
      </c>
      <c r="K249" s="28" t="str">
        <f t="shared" si="340"/>
        <v>ELCWIN00</v>
      </c>
      <c r="L249">
        <f t="shared" ref="L249:L254" si="410">W249/AJ249*1.1</f>
        <v>274.347941778258</v>
      </c>
      <c r="M249">
        <f t="shared" ref="M249:M254" si="411">X249/AK249*1.1</f>
        <v>151.359880779918</v>
      </c>
      <c r="N249">
        <f t="shared" ref="N249:N254" si="412">Y249/AL249*1.1</f>
        <v>83.4143981641468</v>
      </c>
      <c r="O249">
        <f t="shared" ref="O249:O254" si="413">Z249/AM249*1.1</f>
        <v>5.52044326241901</v>
      </c>
      <c r="P249">
        <f t="shared" ref="P249:P254" si="414">AA249/AN249*1.1</f>
        <v>892.015162598992</v>
      </c>
      <c r="Q249">
        <f t="shared" ref="Q249:Q254" si="415">AB249/AO249*1.1</f>
        <v>93.0097221202304</v>
      </c>
      <c r="R249">
        <f t="shared" ref="R249:R254" si="416">AC249/AP249*1.1</f>
        <v>138.743506827178</v>
      </c>
      <c r="W249" s="34">
        <v>249.407219798416</v>
      </c>
      <c r="X249" s="34">
        <v>137.599891618107</v>
      </c>
      <c r="Y249" s="34">
        <v>75.8312710583153</v>
      </c>
      <c r="Z249" s="34">
        <v>5.01858478401728</v>
      </c>
      <c r="AA249" s="34">
        <v>810.922875089993</v>
      </c>
      <c r="AB249" s="34">
        <v>84.5542928365731</v>
      </c>
      <c r="AC249" s="34">
        <v>126.13046075198</v>
      </c>
      <c r="AJ249">
        <f t="shared" si="384"/>
        <v>1</v>
      </c>
      <c r="AK249">
        <f t="shared" si="385"/>
        <v>1</v>
      </c>
      <c r="AL249">
        <f t="shared" si="386"/>
        <v>1</v>
      </c>
      <c r="AM249">
        <f t="shared" si="387"/>
        <v>1</v>
      </c>
      <c r="AN249">
        <f t="shared" si="388"/>
        <v>1</v>
      </c>
      <c r="AO249">
        <f t="shared" si="389"/>
        <v>1</v>
      </c>
      <c r="AP249">
        <f t="shared" si="390"/>
        <v>1</v>
      </c>
    </row>
    <row r="250" spans="6:42">
      <c r="F250" s="16"/>
      <c r="G250" t="str">
        <f t="shared" ref="G250:H250" si="417">G249</f>
        <v>ACT_BND</v>
      </c>
      <c r="H250" t="str">
        <f t="shared" si="417"/>
        <v>UP</v>
      </c>
      <c r="J250" s="28">
        <v>2049</v>
      </c>
      <c r="K250" s="28" t="str">
        <f t="shared" si="340"/>
        <v>ELCWOO00</v>
      </c>
      <c r="L250">
        <f t="shared" si="410"/>
        <v>281.943615427337</v>
      </c>
      <c r="M250">
        <f t="shared" si="411"/>
        <v>61.0534436166924</v>
      </c>
      <c r="N250">
        <f t="shared" si="412"/>
        <v>221.439281271212</v>
      </c>
      <c r="O250">
        <f t="shared" si="413"/>
        <v>0.821498721042887</v>
      </c>
      <c r="P250">
        <f t="shared" si="414"/>
        <v>174.889232150571</v>
      </c>
      <c r="Q250">
        <f t="shared" si="415"/>
        <v>19.5878753460866</v>
      </c>
      <c r="R250">
        <f t="shared" si="416"/>
        <v>4.49199655260516</v>
      </c>
      <c r="W250" s="34">
        <v>89.7093321814255</v>
      </c>
      <c r="X250" s="34">
        <v>19.4260956962203</v>
      </c>
      <c r="Y250" s="34">
        <v>70.4579531317494</v>
      </c>
      <c r="Z250" s="34">
        <v>0.261385956695464</v>
      </c>
      <c r="AA250" s="34">
        <v>55.6465738660907</v>
      </c>
      <c r="AB250" s="34">
        <v>6.23250579193664</v>
      </c>
      <c r="AC250" s="34">
        <v>1.42927163037437</v>
      </c>
      <c r="AJ250">
        <f t="shared" si="384"/>
        <v>0.35</v>
      </c>
      <c r="AK250">
        <f t="shared" si="385"/>
        <v>0.35</v>
      </c>
      <c r="AL250">
        <f t="shared" si="386"/>
        <v>0.35</v>
      </c>
      <c r="AM250">
        <f t="shared" si="387"/>
        <v>0.35</v>
      </c>
      <c r="AN250">
        <f t="shared" si="388"/>
        <v>0.35</v>
      </c>
      <c r="AO250">
        <f t="shared" si="389"/>
        <v>0.35</v>
      </c>
      <c r="AP250">
        <f t="shared" si="390"/>
        <v>0.35</v>
      </c>
    </row>
    <row r="251" spans="6:42">
      <c r="F251" s="16"/>
      <c r="G251" t="str">
        <f t="shared" ref="G251:H251" si="418">G250</f>
        <v>ACT_BND</v>
      </c>
      <c r="H251" t="str">
        <f t="shared" si="418"/>
        <v>UP</v>
      </c>
      <c r="J251" s="28">
        <v>2050</v>
      </c>
      <c r="K251" s="28" t="str">
        <f t="shared" si="340"/>
        <v>ELCCOH00</v>
      </c>
      <c r="L251">
        <f t="shared" si="410"/>
        <v>0</v>
      </c>
      <c r="M251">
        <f t="shared" si="411"/>
        <v>0</v>
      </c>
      <c r="N251">
        <f t="shared" si="412"/>
        <v>0</v>
      </c>
      <c r="O251">
        <f t="shared" si="413"/>
        <v>0</v>
      </c>
      <c r="P251">
        <f t="shared" si="414"/>
        <v>0</v>
      </c>
      <c r="Q251">
        <f t="shared" si="415"/>
        <v>0</v>
      </c>
      <c r="R251">
        <f t="shared" si="416"/>
        <v>0</v>
      </c>
      <c r="W251" s="28">
        <v>0</v>
      </c>
      <c r="X251" s="28">
        <v>0</v>
      </c>
      <c r="Y251" s="28">
        <v>0</v>
      </c>
      <c r="Z251" s="28">
        <v>0</v>
      </c>
      <c r="AA251" s="28">
        <v>0</v>
      </c>
      <c r="AB251" s="28">
        <v>0</v>
      </c>
      <c r="AC251" s="28">
        <v>0</v>
      </c>
      <c r="AJ251">
        <f t="shared" si="384"/>
        <v>0.38</v>
      </c>
      <c r="AK251">
        <f t="shared" si="385"/>
        <v>0.38</v>
      </c>
      <c r="AL251">
        <f t="shared" si="386"/>
        <v>0.38</v>
      </c>
      <c r="AM251">
        <f t="shared" si="387"/>
        <v>0.38</v>
      </c>
      <c r="AN251">
        <f t="shared" si="388"/>
        <v>0.38</v>
      </c>
      <c r="AO251">
        <f t="shared" si="389"/>
        <v>0.38</v>
      </c>
      <c r="AP251">
        <f t="shared" si="390"/>
        <v>0.38</v>
      </c>
    </row>
    <row r="252" spans="6:42">
      <c r="F252" s="16"/>
      <c r="G252" t="str">
        <f t="shared" ref="G252:H252" si="419">G251</f>
        <v>ACT_BND</v>
      </c>
      <c r="H252" t="str">
        <f t="shared" si="419"/>
        <v>UP</v>
      </c>
      <c r="J252" s="28">
        <v>2050</v>
      </c>
      <c r="K252" s="28" t="str">
        <f t="shared" si="340"/>
        <v>ELCGAS00</v>
      </c>
      <c r="L252">
        <f t="shared" si="410"/>
        <v>252.816462940965</v>
      </c>
      <c r="M252">
        <f t="shared" si="411"/>
        <v>37.9663650642909</v>
      </c>
      <c r="N252">
        <f t="shared" si="412"/>
        <v>16.8721736357091</v>
      </c>
      <c r="O252">
        <f t="shared" si="413"/>
        <v>0</v>
      </c>
      <c r="P252">
        <f t="shared" si="414"/>
        <v>313.454760817135</v>
      </c>
      <c r="Q252">
        <f t="shared" si="415"/>
        <v>0</v>
      </c>
      <c r="R252">
        <f t="shared" si="416"/>
        <v>0.279157667386609</v>
      </c>
      <c r="W252" s="34">
        <v>91.9332592512599</v>
      </c>
      <c r="X252" s="34">
        <v>13.8059509324694</v>
      </c>
      <c r="Y252" s="34">
        <v>6.1353358675306</v>
      </c>
      <c r="Z252" s="28">
        <v>0</v>
      </c>
      <c r="AA252" s="34">
        <v>113.983549388049</v>
      </c>
      <c r="AB252" s="28">
        <v>0</v>
      </c>
      <c r="AC252" s="34">
        <v>0.101511879049676</v>
      </c>
      <c r="AJ252">
        <f t="shared" si="384"/>
        <v>0.4</v>
      </c>
      <c r="AK252">
        <f t="shared" si="385"/>
        <v>0.4</v>
      </c>
      <c r="AL252">
        <f t="shared" si="386"/>
        <v>0.4</v>
      </c>
      <c r="AM252">
        <f t="shared" si="387"/>
        <v>0.4</v>
      </c>
      <c r="AN252">
        <f t="shared" si="388"/>
        <v>0.4</v>
      </c>
      <c r="AO252">
        <f t="shared" si="389"/>
        <v>0.4</v>
      </c>
      <c r="AP252">
        <f t="shared" si="390"/>
        <v>0.4</v>
      </c>
    </row>
    <row r="253" spans="6:42">
      <c r="F253" s="16"/>
      <c r="G253" t="str">
        <f t="shared" ref="G253:H253" si="420">G252</f>
        <v>ACT_BND</v>
      </c>
      <c r="H253" t="str">
        <f t="shared" si="420"/>
        <v>UP</v>
      </c>
      <c r="J253" s="28">
        <v>2050</v>
      </c>
      <c r="K253" s="28" t="str">
        <f t="shared" si="340"/>
        <v>ELCHFO00</v>
      </c>
      <c r="L253">
        <f t="shared" si="410"/>
        <v>0.00566234701223902</v>
      </c>
      <c r="M253">
        <f t="shared" si="411"/>
        <v>1.83294924142069</v>
      </c>
      <c r="N253">
        <f t="shared" si="412"/>
        <v>0.00671365597552195</v>
      </c>
      <c r="O253">
        <f t="shared" si="413"/>
        <v>0.0147735781137509</v>
      </c>
      <c r="P253">
        <f t="shared" si="414"/>
        <v>0.0904589632829373</v>
      </c>
      <c r="Q253">
        <f t="shared" si="415"/>
        <v>4.5878191475882</v>
      </c>
      <c r="R253">
        <f t="shared" si="416"/>
        <v>1.63479827678186</v>
      </c>
      <c r="W253" s="34">
        <v>0.00154427645788337</v>
      </c>
      <c r="X253" s="34">
        <v>0.499895247660187</v>
      </c>
      <c r="Y253" s="34">
        <v>0.00183099708423326</v>
      </c>
      <c r="Z253" s="34">
        <v>0.00402915766738661</v>
      </c>
      <c r="AA253" s="34">
        <v>0.024670626349892</v>
      </c>
      <c r="AB253" s="34">
        <v>1.25122340388769</v>
      </c>
      <c r="AC253" s="34">
        <v>0.445854075485961</v>
      </c>
      <c r="AJ253">
        <f t="shared" si="384"/>
        <v>0.3</v>
      </c>
      <c r="AK253">
        <f t="shared" si="385"/>
        <v>0.3</v>
      </c>
      <c r="AL253">
        <f t="shared" si="386"/>
        <v>0.3</v>
      </c>
      <c r="AM253">
        <f t="shared" si="387"/>
        <v>0.3</v>
      </c>
      <c r="AN253">
        <f t="shared" si="388"/>
        <v>0.3</v>
      </c>
      <c r="AO253">
        <f t="shared" si="389"/>
        <v>0.3</v>
      </c>
      <c r="AP253">
        <f t="shared" si="390"/>
        <v>0.3</v>
      </c>
    </row>
    <row r="254" spans="6:42">
      <c r="F254" s="16"/>
      <c r="G254" t="str">
        <f t="shared" ref="G254:H254" si="421">G253</f>
        <v>ACT_BND</v>
      </c>
      <c r="H254" t="str">
        <f t="shared" si="421"/>
        <v>UP</v>
      </c>
      <c r="J254" s="28">
        <v>2050</v>
      </c>
      <c r="K254" s="28" t="str">
        <f t="shared" si="340"/>
        <v>ELCHYD00</v>
      </c>
      <c r="L254">
        <f t="shared" si="410"/>
        <v>5.51526298679611</v>
      </c>
      <c r="M254">
        <f t="shared" si="411"/>
        <v>252.107606130272</v>
      </c>
      <c r="N254">
        <f t="shared" si="412"/>
        <v>17.0765940203958</v>
      </c>
      <c r="O254">
        <f t="shared" si="413"/>
        <v>204.34287486733</v>
      </c>
      <c r="P254">
        <f t="shared" si="414"/>
        <v>164.638023557703</v>
      </c>
      <c r="Q254">
        <f t="shared" si="415"/>
        <v>1088.78502308269</v>
      </c>
      <c r="R254">
        <f t="shared" si="416"/>
        <v>203.763151737065</v>
      </c>
      <c r="W254" s="34">
        <v>4.86345917926566</v>
      </c>
      <c r="X254" s="34">
        <v>222.313070860331</v>
      </c>
      <c r="Y254" s="34">
        <v>15.0584510907127</v>
      </c>
      <c r="Z254" s="34">
        <v>180.193262383009</v>
      </c>
      <c r="AA254" s="34">
        <v>145.180802591793</v>
      </c>
      <c r="AB254" s="34">
        <v>960.110429445644</v>
      </c>
      <c r="AC254" s="34">
        <v>179.682051986321</v>
      </c>
      <c r="AJ254">
        <f t="shared" si="384"/>
        <v>0.97</v>
      </c>
      <c r="AK254">
        <f t="shared" si="385"/>
        <v>0.97</v>
      </c>
      <c r="AL254">
        <f t="shared" si="386"/>
        <v>0.97</v>
      </c>
      <c r="AM254">
        <f t="shared" si="387"/>
        <v>0.97</v>
      </c>
      <c r="AN254">
        <f t="shared" si="388"/>
        <v>0.97</v>
      </c>
      <c r="AO254">
        <f t="shared" si="389"/>
        <v>0.97</v>
      </c>
      <c r="AP254">
        <f t="shared" si="390"/>
        <v>0.97</v>
      </c>
    </row>
    <row r="255" spans="6:42">
      <c r="F255" s="16"/>
      <c r="G255" t="str">
        <f t="shared" ref="G255:H255" si="422">G254</f>
        <v>ACT_BND</v>
      </c>
      <c r="H255" t="str">
        <f t="shared" si="422"/>
        <v>UP</v>
      </c>
      <c r="J255" s="28">
        <v>2050</v>
      </c>
      <c r="K255" s="28" t="str">
        <f t="shared" si="340"/>
        <v>ENCAN01_SMR</v>
      </c>
      <c r="L255">
        <v>53.3216867530598</v>
      </c>
      <c r="M255">
        <v>51.0294348452124</v>
      </c>
      <c r="N255">
        <v>23.4460814110871</v>
      </c>
      <c r="O255">
        <v>57.0771379049676</v>
      </c>
      <c r="P255" s="33">
        <v>519.695403061195</v>
      </c>
      <c r="Q255">
        <v>72.6824650467963</v>
      </c>
      <c r="R255" s="33">
        <v>47.7396934539237</v>
      </c>
      <c r="T255" s="29">
        <f>T247-405/40</f>
        <v>101.34976</v>
      </c>
      <c r="U255" s="29">
        <f>U247-22.2357/40</f>
        <v>5.558925</v>
      </c>
      <c r="W255" s="34">
        <v>53.3216867530598</v>
      </c>
      <c r="X255" s="34">
        <v>51.0294348452124</v>
      </c>
      <c r="Y255" s="34">
        <v>23.4460814110871</v>
      </c>
      <c r="Z255" s="34">
        <v>57.0771379049676</v>
      </c>
      <c r="AA255" s="34">
        <v>590.640235061195</v>
      </c>
      <c r="AB255" s="34">
        <v>72.6824650467963</v>
      </c>
      <c r="AC255" s="34">
        <v>51.6309409539237</v>
      </c>
      <c r="AJ255">
        <f t="shared" si="384"/>
        <v>1</v>
      </c>
      <c r="AK255">
        <f t="shared" si="385"/>
        <v>1</v>
      </c>
      <c r="AL255">
        <f t="shared" si="386"/>
        <v>1</v>
      </c>
      <c r="AM255">
        <f t="shared" si="387"/>
        <v>1</v>
      </c>
      <c r="AN255">
        <f t="shared" si="388"/>
        <v>1</v>
      </c>
      <c r="AO255">
        <f t="shared" si="389"/>
        <v>1</v>
      </c>
      <c r="AP255">
        <f t="shared" si="390"/>
        <v>1</v>
      </c>
    </row>
    <row r="256" spans="6:42">
      <c r="F256" s="16"/>
      <c r="G256" t="str">
        <f t="shared" ref="G256:H256" si="423">G255</f>
        <v>ACT_BND</v>
      </c>
      <c r="H256" t="str">
        <f t="shared" si="423"/>
        <v>UP</v>
      </c>
      <c r="J256" s="28">
        <v>2050</v>
      </c>
      <c r="K256" s="28" t="str">
        <f t="shared" si="340"/>
        <v>ELCSOL00</v>
      </c>
      <c r="L256">
        <f>W256/AJ256*1.1</f>
        <v>113.990394884809</v>
      </c>
      <c r="M256">
        <f t="shared" ref="M256:R256" si="424">X256/AK256*1.1</f>
        <v>65.8860733277034</v>
      </c>
      <c r="N256">
        <f t="shared" si="424"/>
        <v>13.4617287811376</v>
      </c>
      <c r="O256">
        <f t="shared" si="424"/>
        <v>0.452576968790497</v>
      </c>
      <c r="P256">
        <f t="shared" si="424"/>
        <v>96.9497073074154</v>
      </c>
      <c r="Q256">
        <f t="shared" si="424"/>
        <v>3.46277857059035</v>
      </c>
      <c r="R256">
        <f t="shared" si="424"/>
        <v>1.40692463485241</v>
      </c>
      <c r="W256" s="34">
        <v>103.627631713463</v>
      </c>
      <c r="X256" s="34">
        <v>59.8964302979122</v>
      </c>
      <c r="Y256" s="34">
        <v>12.2379352555796</v>
      </c>
      <c r="Z256" s="34">
        <v>0.411433607991361</v>
      </c>
      <c r="AA256" s="34">
        <v>88.1360975521958</v>
      </c>
      <c r="AB256" s="34">
        <v>3.1479805187185</v>
      </c>
      <c r="AC256" s="34">
        <v>1.27902239532037</v>
      </c>
      <c r="AJ256">
        <f t="shared" si="384"/>
        <v>1</v>
      </c>
      <c r="AK256">
        <f t="shared" si="385"/>
        <v>1</v>
      </c>
      <c r="AL256">
        <f t="shared" si="386"/>
        <v>1</v>
      </c>
      <c r="AM256">
        <f t="shared" si="387"/>
        <v>1</v>
      </c>
      <c r="AN256">
        <f t="shared" si="388"/>
        <v>1</v>
      </c>
      <c r="AO256">
        <f t="shared" si="389"/>
        <v>1</v>
      </c>
      <c r="AP256">
        <f t="shared" si="390"/>
        <v>1</v>
      </c>
    </row>
    <row r="257" spans="6:42">
      <c r="F257" s="16"/>
      <c r="G257" t="str">
        <f t="shared" ref="G257:H257" si="425">G256</f>
        <v>ACT_BND</v>
      </c>
      <c r="H257" t="str">
        <f t="shared" si="425"/>
        <v>UP</v>
      </c>
      <c r="J257" s="28">
        <v>2050</v>
      </c>
      <c r="K257" s="28" t="str">
        <f t="shared" si="340"/>
        <v>ELCWIN00</v>
      </c>
      <c r="L257">
        <f t="shared" ref="L257:L258" si="426">W257/AJ257*1.1</f>
        <v>274.982884744421</v>
      </c>
      <c r="M257">
        <f t="shared" ref="M257:M258" si="427">X257/AK257*1.1</f>
        <v>158.588055924805</v>
      </c>
      <c r="N257">
        <f t="shared" ref="N257:N258" si="428">Y257/AL257*1.1</f>
        <v>83.6428925557955</v>
      </c>
      <c r="O257">
        <f t="shared" ref="O257:O258" si="429">Z257/AM257*1.1</f>
        <v>5.53147303527718</v>
      </c>
      <c r="P257">
        <f t="shared" ref="P257:P258" si="430">AA257/AN257*1.1</f>
        <v>926.168351835854</v>
      </c>
      <c r="Q257">
        <f t="shared" ref="Q257:Q258" si="431">AB257/AO257*1.1</f>
        <v>93.6819699352052</v>
      </c>
      <c r="R257">
        <f t="shared" ref="R257:R258" si="432">AC257/AP257*1.1</f>
        <v>140.156691543737</v>
      </c>
      <c r="W257" s="34">
        <v>249.984440676746</v>
      </c>
      <c r="X257" s="34">
        <v>144.170959931641</v>
      </c>
      <c r="Y257" s="34">
        <v>76.0389932325414</v>
      </c>
      <c r="Z257" s="34">
        <v>5.02861185025198</v>
      </c>
      <c r="AA257" s="34">
        <v>841.971228941685</v>
      </c>
      <c r="AB257" s="34">
        <v>85.1654272138229</v>
      </c>
      <c r="AC257" s="34">
        <v>127.41517413067</v>
      </c>
      <c r="AJ257">
        <f t="shared" si="384"/>
        <v>1</v>
      </c>
      <c r="AK257">
        <f t="shared" si="385"/>
        <v>1</v>
      </c>
      <c r="AL257">
        <f t="shared" si="386"/>
        <v>1</v>
      </c>
      <c r="AM257">
        <f t="shared" si="387"/>
        <v>1</v>
      </c>
      <c r="AN257">
        <f t="shared" si="388"/>
        <v>1</v>
      </c>
      <c r="AO257">
        <f t="shared" si="389"/>
        <v>1</v>
      </c>
      <c r="AP257">
        <f t="shared" si="390"/>
        <v>1</v>
      </c>
    </row>
    <row r="258" spans="6:42">
      <c r="F258" s="16"/>
      <c r="G258" t="str">
        <f t="shared" ref="G258:H258" si="433">G257</f>
        <v>ACT_BND</v>
      </c>
      <c r="H258" t="str">
        <f t="shared" si="433"/>
        <v>UP</v>
      </c>
      <c r="J258" s="28">
        <v>2050</v>
      </c>
      <c r="K258" s="28" t="str">
        <f t="shared" si="340"/>
        <v>ELCWOO00</v>
      </c>
      <c r="L258">
        <f t="shared" si="426"/>
        <v>298.99530044225</v>
      </c>
      <c r="M258">
        <f t="shared" si="427"/>
        <v>63.6325845925537</v>
      </c>
      <c r="N258">
        <f t="shared" si="428"/>
        <v>234.345547670472</v>
      </c>
      <c r="O258">
        <f t="shared" si="429"/>
        <v>0.868138504504782</v>
      </c>
      <c r="P258">
        <f t="shared" si="430"/>
        <v>191.109436069115</v>
      </c>
      <c r="Q258">
        <f t="shared" si="431"/>
        <v>19.7290614038877</v>
      </c>
      <c r="R258">
        <f t="shared" si="432"/>
        <v>4.627990988737</v>
      </c>
      <c r="W258" s="34">
        <v>95.1348683225342</v>
      </c>
      <c r="X258" s="34">
        <v>20.2467314612671</v>
      </c>
      <c r="Y258" s="34">
        <v>74.5644924406048</v>
      </c>
      <c r="Z258" s="34">
        <v>0.276225887796976</v>
      </c>
      <c r="AA258" s="34">
        <v>60.8075478401728</v>
      </c>
      <c r="AB258" s="34">
        <v>6.27742862850972</v>
      </c>
      <c r="AC258" s="34">
        <v>1.47254258732541</v>
      </c>
      <c r="AJ258">
        <f t="shared" si="384"/>
        <v>0.35</v>
      </c>
      <c r="AK258">
        <f t="shared" si="385"/>
        <v>0.35</v>
      </c>
      <c r="AL258">
        <f t="shared" si="386"/>
        <v>0.35</v>
      </c>
      <c r="AM258">
        <f t="shared" si="387"/>
        <v>0.35</v>
      </c>
      <c r="AN258">
        <f t="shared" si="388"/>
        <v>0.35</v>
      </c>
      <c r="AO258">
        <f t="shared" si="389"/>
        <v>0.35</v>
      </c>
      <c r="AP258">
        <f t="shared" si="390"/>
        <v>0.35</v>
      </c>
    </row>
    <row r="259" spans="6:18">
      <c r="F259" s="38"/>
      <c r="G259" s="39"/>
      <c r="H259" s="39"/>
      <c r="I259" s="39"/>
      <c r="J259" s="40"/>
      <c r="K259" s="39"/>
      <c r="L259" s="39"/>
      <c r="M259" s="39"/>
      <c r="N259" s="39"/>
      <c r="O259" s="39"/>
      <c r="P259" s="39"/>
      <c r="Q259" s="39"/>
      <c r="R259" s="39"/>
    </row>
    <row r="260" spans="6:18">
      <c r="F260" s="38"/>
      <c r="G260" s="39"/>
      <c r="H260" s="39"/>
      <c r="I260" s="39"/>
      <c r="J260" s="40"/>
      <c r="K260" s="39"/>
      <c r="L260" s="39"/>
      <c r="M260" s="39"/>
      <c r="N260" s="39"/>
      <c r="O260" s="39"/>
      <c r="P260" s="39"/>
      <c r="Q260" s="39"/>
      <c r="R260" s="39"/>
    </row>
    <row r="261" spans="6:18">
      <c r="F261" s="38"/>
      <c r="G261" s="39"/>
      <c r="H261" s="39"/>
      <c r="I261" s="39"/>
      <c r="J261" s="40"/>
      <c r="K261" s="39"/>
      <c r="L261" s="39"/>
      <c r="M261" s="39"/>
      <c r="N261" s="39"/>
      <c r="O261" s="39"/>
      <c r="P261" s="39"/>
      <c r="Q261" s="39"/>
      <c r="R261" s="39"/>
    </row>
    <row r="262" spans="6:26">
      <c r="F262" s="38"/>
      <c r="G262" s="39"/>
      <c r="H262" s="39"/>
      <c r="I262" s="39"/>
      <c r="J262" s="40"/>
      <c r="K262" s="39"/>
      <c r="L262" s="39"/>
      <c r="M262" s="39"/>
      <c r="N262" s="39"/>
      <c r="O262" s="39"/>
      <c r="P262" s="39"/>
      <c r="Q262" s="39"/>
      <c r="R262" s="39"/>
      <c r="T262" s="29" t="s">
        <v>102</v>
      </c>
      <c r="U262" s="29" t="s">
        <v>103</v>
      </c>
      <c r="Y262" s="29" t="s">
        <v>91</v>
      </c>
      <c r="Z262" s="29" t="s">
        <v>92</v>
      </c>
    </row>
    <row r="263" spans="6:26">
      <c r="F263" s="38"/>
      <c r="G263" s="39"/>
      <c r="H263" s="39"/>
      <c r="I263" s="39"/>
      <c r="J263" s="40"/>
      <c r="K263" s="39"/>
      <c r="L263" s="39"/>
      <c r="M263" s="39"/>
      <c r="N263" s="39"/>
      <c r="O263" s="39"/>
      <c r="P263" s="39"/>
      <c r="Q263" s="39"/>
      <c r="R263" s="39"/>
      <c r="T263" s="29">
        <v>451.739820220097</v>
      </c>
      <c r="U263" s="29">
        <v>24.6862031934589</v>
      </c>
      <c r="Y263" s="29">
        <v>405.09976</v>
      </c>
      <c r="Z263" s="29">
        <v>22.2357</v>
      </c>
    </row>
    <row r="264" spans="6:26">
      <c r="F264" s="38"/>
      <c r="G264" s="39"/>
      <c r="H264" s="39"/>
      <c r="I264" s="39"/>
      <c r="J264" s="40"/>
      <c r="K264" s="39"/>
      <c r="L264" s="39"/>
      <c r="M264" s="39"/>
      <c r="N264" s="39"/>
      <c r="O264" s="39"/>
      <c r="P264" s="39"/>
      <c r="Q264" s="39"/>
      <c r="R264" s="39"/>
      <c r="T264" s="29">
        <v>423.127578987967</v>
      </c>
      <c r="U264" s="29">
        <v>23.7233595186671</v>
      </c>
      <c r="Y264" s="29">
        <v>394.97476</v>
      </c>
      <c r="Z264" s="29">
        <v>21.6798075</v>
      </c>
    </row>
    <row r="265" spans="6:26">
      <c r="F265" s="38"/>
      <c r="G265" s="39"/>
      <c r="H265" s="39"/>
      <c r="I265" s="39"/>
      <c r="J265" s="40"/>
      <c r="K265" s="39"/>
      <c r="L265" s="39"/>
      <c r="M265" s="39"/>
      <c r="N265" s="39"/>
      <c r="O265" s="39"/>
      <c r="P265" s="39"/>
      <c r="Q265" s="39"/>
      <c r="R265" s="39"/>
      <c r="T265" s="29">
        <v>421.866221073743</v>
      </c>
      <c r="U265" s="29">
        <v>26.1083369484727</v>
      </c>
      <c r="Y265" s="29">
        <v>384.84976</v>
      </c>
      <c r="Z265" s="29">
        <v>21.123915</v>
      </c>
    </row>
    <row r="266" spans="6:26">
      <c r="F266" s="38"/>
      <c r="G266" s="39"/>
      <c r="H266" s="39"/>
      <c r="I266" s="39"/>
      <c r="J266" s="40"/>
      <c r="K266" s="39"/>
      <c r="L266" s="39"/>
      <c r="M266" s="39"/>
      <c r="N266" s="39"/>
      <c r="O266" s="39"/>
      <c r="P266" s="39"/>
      <c r="Q266" s="39"/>
      <c r="R266" s="39"/>
      <c r="T266" s="29">
        <v>398.0160639206</v>
      </c>
      <c r="U266" s="29">
        <v>25.849518620796</v>
      </c>
      <c r="Y266" s="29">
        <v>374.72476</v>
      </c>
      <c r="Z266" s="29">
        <v>20.5680225</v>
      </c>
    </row>
    <row r="267" spans="6:26">
      <c r="F267" s="38"/>
      <c r="G267" s="39"/>
      <c r="H267" s="39"/>
      <c r="I267" s="39"/>
      <c r="J267" s="40"/>
      <c r="K267" s="39"/>
      <c r="L267" s="39"/>
      <c r="M267" s="39"/>
      <c r="N267" s="39"/>
      <c r="O267" s="39"/>
      <c r="P267" s="39"/>
      <c r="Q267" s="39"/>
      <c r="R267" s="39"/>
      <c r="T267" s="29">
        <v>413.151839607117</v>
      </c>
      <c r="U267" s="29">
        <v>26.8122390157359</v>
      </c>
      <c r="Y267" s="29">
        <v>364.59976</v>
      </c>
      <c r="Z267" s="29">
        <v>20.01213</v>
      </c>
    </row>
    <row r="268" spans="6:26">
      <c r="F268" s="38"/>
      <c r="G268" s="39"/>
      <c r="H268" s="39"/>
      <c r="I268" s="39"/>
      <c r="J268" s="40"/>
      <c r="K268" s="39"/>
      <c r="L268" s="39"/>
      <c r="M268" s="39"/>
      <c r="N268" s="39"/>
      <c r="O268" s="39"/>
      <c r="P268" s="39"/>
      <c r="Q268" s="39"/>
      <c r="R268" s="39"/>
      <c r="T268" s="29">
        <v>378.070439730536</v>
      </c>
      <c r="U268" s="29">
        <v>25.3494421680551</v>
      </c>
      <c r="Y268" s="29">
        <v>354.47476</v>
      </c>
      <c r="Z268" s="29">
        <v>19.4562375</v>
      </c>
    </row>
    <row r="269" spans="6:26">
      <c r="F269" s="38"/>
      <c r="G269" s="39"/>
      <c r="H269" s="39"/>
      <c r="I269" s="39"/>
      <c r="J269" s="40"/>
      <c r="K269" s="39"/>
      <c r="L269" s="39"/>
      <c r="M269" s="39"/>
      <c r="N269" s="39"/>
      <c r="O269" s="39"/>
      <c r="P269" s="39"/>
      <c r="Q269" s="39"/>
      <c r="R269" s="39"/>
      <c r="T269" s="29">
        <v>365.33778149748</v>
      </c>
      <c r="U269" s="29">
        <v>25.3837236912476</v>
      </c>
      <c r="Y269" s="29">
        <v>344.34976</v>
      </c>
      <c r="Z269" s="29">
        <v>18.900345</v>
      </c>
    </row>
    <row r="270" spans="6:26">
      <c r="F270" s="38"/>
      <c r="G270" s="39"/>
      <c r="H270" s="39"/>
      <c r="I270" s="39"/>
      <c r="J270" s="40"/>
      <c r="K270" s="39"/>
      <c r="L270" s="39"/>
      <c r="M270" s="39"/>
      <c r="N270" s="39"/>
      <c r="O270" s="39"/>
      <c r="P270" s="39"/>
      <c r="Q270" s="39"/>
      <c r="R270" s="39"/>
      <c r="T270" s="29">
        <v>364.579545407796</v>
      </c>
      <c r="U270" s="29">
        <v>25.6219360793994</v>
      </c>
      <c r="Y270" s="29">
        <v>334.22476</v>
      </c>
      <c r="Z270" s="29">
        <v>18.3444525</v>
      </c>
    </row>
    <row r="271" spans="6:26">
      <c r="F271" s="38"/>
      <c r="G271" s="39"/>
      <c r="H271" s="39"/>
      <c r="I271" s="39"/>
      <c r="J271" s="40"/>
      <c r="K271" s="39"/>
      <c r="L271" s="39"/>
      <c r="M271" s="39"/>
      <c r="N271" s="39"/>
      <c r="O271" s="39"/>
      <c r="P271" s="39"/>
      <c r="Q271" s="39"/>
      <c r="R271" s="39"/>
      <c r="T271" s="29">
        <v>379.173548647537</v>
      </c>
      <c r="U271" s="29">
        <v>26.0936419109329</v>
      </c>
      <c r="Y271" s="29">
        <v>324.09976</v>
      </c>
      <c r="Z271" s="29">
        <v>17.78856</v>
      </c>
    </row>
    <row r="272" spans="6:26">
      <c r="F272" s="38"/>
      <c r="G272" s="39"/>
      <c r="H272" s="39"/>
      <c r="I272" s="39"/>
      <c r="J272" s="40"/>
      <c r="K272" s="39"/>
      <c r="L272" s="39"/>
      <c r="M272" s="39"/>
      <c r="N272" s="39"/>
      <c r="O272" s="39"/>
      <c r="P272" s="39"/>
      <c r="Q272" s="39"/>
      <c r="R272" s="39"/>
      <c r="T272" s="29">
        <v>391.231477373239</v>
      </c>
      <c r="U272" s="29">
        <v>26.4451671346293</v>
      </c>
      <c r="Y272" s="29">
        <v>313.97476</v>
      </c>
      <c r="Z272" s="29">
        <v>17.2326675</v>
      </c>
    </row>
    <row r="273" spans="6:26">
      <c r="F273" s="38"/>
      <c r="G273" s="39"/>
      <c r="H273" s="39"/>
      <c r="I273" s="39"/>
      <c r="J273" s="40"/>
      <c r="K273" s="39"/>
      <c r="L273" s="39"/>
      <c r="M273" s="39"/>
      <c r="N273" s="39"/>
      <c r="O273" s="39"/>
      <c r="P273" s="39"/>
      <c r="Q273" s="39"/>
      <c r="R273" s="39"/>
      <c r="T273" s="29">
        <v>422.608352771779</v>
      </c>
      <c r="U273" s="29">
        <v>27.3048441324694</v>
      </c>
      <c r="Y273" s="29">
        <v>303.84976</v>
      </c>
      <c r="Z273" s="29">
        <v>16.676775</v>
      </c>
    </row>
    <row r="274" spans="6:26">
      <c r="F274" s="38"/>
      <c r="G274" s="39"/>
      <c r="H274" s="39"/>
      <c r="I274" s="39"/>
      <c r="J274" s="40"/>
      <c r="K274" s="39"/>
      <c r="L274" s="39"/>
      <c r="M274" s="39"/>
      <c r="N274" s="39"/>
      <c r="O274" s="39"/>
      <c r="P274" s="39"/>
      <c r="Q274" s="39"/>
      <c r="R274" s="39"/>
      <c r="T274" s="29">
        <v>472.474501337036</v>
      </c>
      <c r="U274" s="29">
        <v>26.7666632366553</v>
      </c>
      <c r="Y274" s="29">
        <v>293.72476</v>
      </c>
      <c r="Z274" s="29">
        <v>16.1208825</v>
      </c>
    </row>
    <row r="275" spans="6:26">
      <c r="F275" s="38"/>
      <c r="G275" s="39"/>
      <c r="H275" s="39"/>
      <c r="I275" s="39"/>
      <c r="J275" s="40"/>
      <c r="K275" s="39"/>
      <c r="L275" s="39"/>
      <c r="M275" s="39"/>
      <c r="N275" s="39"/>
      <c r="O275" s="39"/>
      <c r="P275" s="39"/>
      <c r="Q275" s="39"/>
      <c r="R275" s="39"/>
      <c r="T275" s="29">
        <v>527.668908258767</v>
      </c>
      <c r="U275" s="29">
        <v>26.5058688573486</v>
      </c>
      <c r="Y275" s="29">
        <v>283.59976</v>
      </c>
      <c r="Z275" s="29">
        <v>15.56499</v>
      </c>
    </row>
    <row r="276" spans="6:26">
      <c r="F276" s="38"/>
      <c r="G276" s="39"/>
      <c r="H276" s="39"/>
      <c r="I276" s="39"/>
      <c r="J276" s="40"/>
      <c r="K276" s="39"/>
      <c r="L276" s="39"/>
      <c r="M276" s="39"/>
      <c r="N276" s="39"/>
      <c r="O276" s="39"/>
      <c r="P276" s="39"/>
      <c r="Q276" s="39"/>
      <c r="R276" s="39"/>
      <c r="T276" s="29">
        <v>577.757733724159</v>
      </c>
      <c r="U276" s="29">
        <v>26.3548097192224</v>
      </c>
      <c r="Y276" s="29">
        <v>273.47476</v>
      </c>
      <c r="Z276" s="29">
        <v>15.0090975</v>
      </c>
    </row>
    <row r="277" spans="6:26">
      <c r="F277" s="38"/>
      <c r="G277" s="39"/>
      <c r="H277" s="39"/>
      <c r="I277" s="39"/>
      <c r="J277" s="40"/>
      <c r="K277" s="39"/>
      <c r="L277" s="39"/>
      <c r="M277" s="39"/>
      <c r="N277" s="39"/>
      <c r="O277" s="39"/>
      <c r="P277" s="39"/>
      <c r="Q277" s="39"/>
      <c r="R277" s="39"/>
      <c r="T277" s="29">
        <v>646.019909492954</v>
      </c>
      <c r="U277" s="29">
        <v>26.1308820220097</v>
      </c>
      <c r="Y277" s="29">
        <v>263.34976</v>
      </c>
      <c r="Z277" s="29">
        <v>14.453205</v>
      </c>
    </row>
    <row r="278" spans="6:26">
      <c r="F278" s="38"/>
      <c r="G278" s="39"/>
      <c r="H278" s="39"/>
      <c r="I278" s="39"/>
      <c r="J278" s="40"/>
      <c r="K278" s="39"/>
      <c r="L278" s="39"/>
      <c r="M278" s="39"/>
      <c r="N278" s="39"/>
      <c r="O278" s="39"/>
      <c r="P278" s="39"/>
      <c r="Q278" s="39"/>
      <c r="R278" s="39"/>
      <c r="T278" s="29">
        <v>678.007937879256</v>
      </c>
      <c r="U278" s="29">
        <v>29.5568007050293</v>
      </c>
      <c r="Y278" s="29">
        <v>253.22476</v>
      </c>
      <c r="Z278" s="29">
        <v>13.8973125</v>
      </c>
    </row>
    <row r="279" spans="6:26">
      <c r="F279" s="38"/>
      <c r="G279" s="39"/>
      <c r="H279" s="39"/>
      <c r="I279" s="39"/>
      <c r="J279" s="40"/>
      <c r="K279" s="39"/>
      <c r="L279" s="39"/>
      <c r="M279" s="39"/>
      <c r="N279" s="39"/>
      <c r="O279" s="39"/>
      <c r="P279" s="39"/>
      <c r="Q279" s="39"/>
      <c r="R279" s="39"/>
      <c r="T279" s="29">
        <v>706.74436593644</v>
      </c>
      <c r="U279" s="29">
        <v>34.4790402252391</v>
      </c>
      <c r="Y279" s="29">
        <v>243.09976</v>
      </c>
      <c r="Z279" s="29">
        <v>13.34142</v>
      </c>
    </row>
    <row r="280" spans="6:26">
      <c r="F280" s="38"/>
      <c r="G280" s="39"/>
      <c r="H280" s="39"/>
      <c r="I280" s="39"/>
      <c r="J280" s="40"/>
      <c r="K280" s="39"/>
      <c r="L280" s="39"/>
      <c r="M280" s="39"/>
      <c r="N280" s="39"/>
      <c r="O280" s="39"/>
      <c r="P280" s="39"/>
      <c r="Q280" s="39"/>
      <c r="R280" s="39"/>
      <c r="T280" s="29">
        <v>734.406878021187</v>
      </c>
      <c r="U280" s="29">
        <v>39.0894129126813</v>
      </c>
      <c r="Y280" s="29">
        <v>232.97476</v>
      </c>
      <c r="Z280" s="29">
        <v>12.7855275</v>
      </c>
    </row>
    <row r="281" spans="6:26">
      <c r="F281" s="38"/>
      <c r="G281" s="39"/>
      <c r="H281" s="39"/>
      <c r="I281" s="39"/>
      <c r="J281" s="40"/>
      <c r="K281" s="39"/>
      <c r="L281" s="39"/>
      <c r="M281" s="39"/>
      <c r="N281" s="39"/>
      <c r="O281" s="39"/>
      <c r="P281" s="39"/>
      <c r="Q281" s="39"/>
      <c r="R281" s="39"/>
      <c r="T281" s="29">
        <v>764.318436182249</v>
      </c>
      <c r="U281" s="29">
        <v>43.5852557235421</v>
      </c>
      <c r="Y281" s="29">
        <v>222.84976</v>
      </c>
      <c r="Z281" s="29">
        <v>12.229635</v>
      </c>
    </row>
    <row r="282" spans="6:26">
      <c r="F282" s="38"/>
      <c r="G282" s="39"/>
      <c r="H282" s="39"/>
      <c r="I282" s="39"/>
      <c r="J282" s="40"/>
      <c r="K282" s="39"/>
      <c r="L282" s="39"/>
      <c r="M282" s="39"/>
      <c r="N282" s="39"/>
      <c r="O282" s="39"/>
      <c r="P282" s="39"/>
      <c r="Q282" s="39"/>
      <c r="R282" s="39"/>
      <c r="T282" s="29">
        <v>793.990652062121</v>
      </c>
      <c r="U282" s="29">
        <v>48.7425034094416</v>
      </c>
      <c r="Y282" s="29">
        <v>212.72476</v>
      </c>
      <c r="Z282" s="29">
        <v>11.6737425</v>
      </c>
    </row>
    <row r="283" spans="6:26">
      <c r="F283" s="38"/>
      <c r="G283" s="39"/>
      <c r="H283" s="39"/>
      <c r="I283" s="39"/>
      <c r="J283" s="40"/>
      <c r="K283" s="39"/>
      <c r="L283" s="39"/>
      <c r="M283" s="39"/>
      <c r="N283" s="39"/>
      <c r="O283" s="39"/>
      <c r="P283" s="39"/>
      <c r="Q283" s="39"/>
      <c r="R283" s="39"/>
      <c r="T283" s="29">
        <v>824.424707394837</v>
      </c>
      <c r="U283" s="29">
        <v>52.8945287925537</v>
      </c>
      <c r="Y283" s="29">
        <v>202.59976</v>
      </c>
      <c r="Z283" s="29">
        <v>11.11785</v>
      </c>
    </row>
    <row r="284" spans="6:26">
      <c r="F284" s="38"/>
      <c r="G284" s="39"/>
      <c r="H284" s="39"/>
      <c r="I284" s="39"/>
      <c r="J284" s="40"/>
      <c r="K284" s="39"/>
      <c r="L284" s="39"/>
      <c r="M284" s="39"/>
      <c r="N284" s="39"/>
      <c r="O284" s="39"/>
      <c r="P284" s="39"/>
      <c r="Q284" s="39"/>
      <c r="R284" s="39"/>
      <c r="T284" s="29">
        <v>838.806739689396</v>
      </c>
      <c r="U284" s="29">
        <v>53.5788941478967</v>
      </c>
      <c r="Y284" s="29">
        <v>192.47476</v>
      </c>
      <c r="Z284" s="29">
        <v>10.5619575</v>
      </c>
    </row>
    <row r="285" spans="6:26">
      <c r="F285" s="38"/>
      <c r="G285" s="39"/>
      <c r="H285" s="39"/>
      <c r="I285" s="39"/>
      <c r="J285" s="40"/>
      <c r="K285" s="39"/>
      <c r="L285" s="39"/>
      <c r="M285" s="39"/>
      <c r="N285" s="39"/>
      <c r="O285" s="39"/>
      <c r="P285" s="39"/>
      <c r="Q285" s="39"/>
      <c r="R285" s="39"/>
      <c r="T285" s="29">
        <v>845.259488840893</v>
      </c>
      <c r="U285" s="29">
        <v>35.8878447341356</v>
      </c>
      <c r="Y285" s="29">
        <v>182.34976</v>
      </c>
      <c r="Z285" s="29">
        <v>10.006065</v>
      </c>
    </row>
    <row r="286" spans="6:26">
      <c r="F286" s="38"/>
      <c r="G286" s="39"/>
      <c r="H286" s="39"/>
      <c r="I286" s="39"/>
      <c r="J286" s="40"/>
      <c r="K286" s="39"/>
      <c r="L286" s="39"/>
      <c r="M286" s="39"/>
      <c r="N286" s="39"/>
      <c r="O286" s="39"/>
      <c r="P286" s="39"/>
      <c r="Q286" s="39"/>
      <c r="R286" s="39"/>
      <c r="T286" s="29">
        <v>844.37735266893</v>
      </c>
      <c r="U286" s="29">
        <v>38.2113609379821</v>
      </c>
      <c r="Y286" s="29">
        <v>172.22476</v>
      </c>
      <c r="Z286" s="29">
        <v>9.4501725</v>
      </c>
    </row>
    <row r="287" spans="6:26">
      <c r="F287" s="38"/>
      <c r="G287" s="39"/>
      <c r="H287" s="39"/>
      <c r="I287" s="39"/>
      <c r="J287" s="40"/>
      <c r="K287" s="39"/>
      <c r="L287" s="39"/>
      <c r="M287" s="39"/>
      <c r="N287" s="39"/>
      <c r="O287" s="39"/>
      <c r="P287" s="39"/>
      <c r="Q287" s="39"/>
      <c r="R287" s="39"/>
      <c r="T287" s="29">
        <v>837.428141005863</v>
      </c>
      <c r="U287" s="29">
        <v>59.3752696081456</v>
      </c>
      <c r="Y287" s="29">
        <v>162.09976</v>
      </c>
      <c r="Z287" s="29">
        <v>8.89428</v>
      </c>
    </row>
    <row r="288" spans="6:26">
      <c r="F288" s="38"/>
      <c r="G288" s="39"/>
      <c r="H288" s="39"/>
      <c r="I288" s="39"/>
      <c r="J288" s="40"/>
      <c r="K288" s="39"/>
      <c r="L288" s="39"/>
      <c r="M288" s="39"/>
      <c r="N288" s="39"/>
      <c r="O288" s="39"/>
      <c r="P288" s="39"/>
      <c r="Q288" s="39"/>
      <c r="R288" s="39"/>
      <c r="T288" s="29">
        <v>832.642320271522</v>
      </c>
      <c r="U288" s="29">
        <v>61.6026895916899</v>
      </c>
      <c r="Y288" s="29">
        <v>151.97476</v>
      </c>
      <c r="Z288" s="29">
        <v>8.3383875</v>
      </c>
    </row>
    <row r="289" spans="6:26">
      <c r="F289" s="38"/>
      <c r="G289" s="39"/>
      <c r="H289" s="39"/>
      <c r="I289" s="39"/>
      <c r="J289" s="40"/>
      <c r="K289" s="39"/>
      <c r="L289" s="39"/>
      <c r="M289" s="39"/>
      <c r="N289" s="39"/>
      <c r="O289" s="39"/>
      <c r="P289" s="39"/>
      <c r="Q289" s="39"/>
      <c r="R289" s="39"/>
      <c r="T289" s="29">
        <v>837.324325825363</v>
      </c>
      <c r="U289" s="29">
        <v>64.2859301141623</v>
      </c>
      <c r="Y289" s="29">
        <v>141.84976</v>
      </c>
      <c r="Z289" s="29">
        <v>7.782495</v>
      </c>
    </row>
    <row r="290" spans="20:26">
      <c r="T290" s="29">
        <v>840.343120950324</v>
      </c>
      <c r="U290" s="29">
        <v>66.6229078987967</v>
      </c>
      <c r="Y290" s="29">
        <v>131.72476</v>
      </c>
      <c r="Z290" s="29">
        <v>7.2266025</v>
      </c>
    </row>
    <row r="291" spans="20:26">
      <c r="T291" s="29">
        <v>842.345879872467</v>
      </c>
      <c r="U291" s="29">
        <v>68.8118749511467</v>
      </c>
      <c r="Y291" s="29">
        <v>121.59976</v>
      </c>
      <c r="Z291" s="29">
        <v>6.67071</v>
      </c>
    </row>
    <row r="292" spans="20:26">
      <c r="T292" s="29">
        <v>843.697741952073</v>
      </c>
      <c r="U292" s="29">
        <v>71.0746412424149</v>
      </c>
      <c r="Y292" s="29">
        <v>111.47476</v>
      </c>
      <c r="Z292" s="29">
        <v>6.1148175</v>
      </c>
    </row>
    <row r="293" spans="20:26">
      <c r="T293" s="29">
        <v>843.771764373136</v>
      </c>
      <c r="U293" s="29">
        <v>73.7584870770339</v>
      </c>
      <c r="Y293" s="29">
        <v>101.34976</v>
      </c>
      <c r="Z293" s="29">
        <v>5.558925</v>
      </c>
    </row>
    <row r="298" spans="25:26">
      <c r="Y298" s="41" t="s">
        <v>104</v>
      </c>
      <c r="Z298" s="41"/>
    </row>
    <row r="299" spans="20:26">
      <c r="T299" s="29" t="s">
        <v>105</v>
      </c>
      <c r="U299" s="29" t="s">
        <v>106</v>
      </c>
      <c r="Y299" s="29" t="s">
        <v>105</v>
      </c>
      <c r="Z299" s="29" t="s">
        <v>106</v>
      </c>
    </row>
    <row r="300" spans="20:26">
      <c r="T300" s="29">
        <f t="shared" ref="T300:T330" si="434">T263-Y263</f>
        <v>46.640060220097</v>
      </c>
      <c r="U300" s="29">
        <f t="shared" ref="U300:U330" si="435">U263-Z263</f>
        <v>2.4505031934589</v>
      </c>
      <c r="Y300">
        <f t="shared" ref="Y300:Y330" si="436">T300*0.7</f>
        <v>32.6480421540679</v>
      </c>
      <c r="Z300">
        <f t="shared" ref="Z300:Z330" si="437">U300*0.7</f>
        <v>1.71535223542123</v>
      </c>
    </row>
    <row r="301" spans="20:26">
      <c r="T301" s="29">
        <f t="shared" si="434"/>
        <v>28.152818987967</v>
      </c>
      <c r="U301" s="29">
        <f t="shared" si="435"/>
        <v>2.0435520186671</v>
      </c>
      <c r="Y301">
        <f t="shared" si="436"/>
        <v>19.7069732915769</v>
      </c>
      <c r="Z301">
        <f t="shared" si="437"/>
        <v>1.43048641306697</v>
      </c>
    </row>
    <row r="302" spans="20:26">
      <c r="T302" s="29">
        <f t="shared" si="434"/>
        <v>37.016461073743</v>
      </c>
      <c r="U302" s="29">
        <f t="shared" si="435"/>
        <v>4.9844219484727</v>
      </c>
      <c r="Y302">
        <f t="shared" si="436"/>
        <v>25.9115227516201</v>
      </c>
      <c r="Z302">
        <f t="shared" si="437"/>
        <v>3.48909536393089</v>
      </c>
    </row>
    <row r="303" spans="20:26">
      <c r="T303" s="29">
        <f t="shared" si="434"/>
        <v>23.2913039206</v>
      </c>
      <c r="U303" s="29">
        <f t="shared" si="435"/>
        <v>5.281496120796</v>
      </c>
      <c r="Y303">
        <f t="shared" si="436"/>
        <v>16.30391274442</v>
      </c>
      <c r="Z303">
        <f t="shared" si="437"/>
        <v>3.6970472845572</v>
      </c>
    </row>
    <row r="304" spans="20:26">
      <c r="T304" s="29">
        <f t="shared" si="434"/>
        <v>48.552079607117</v>
      </c>
      <c r="U304" s="29">
        <f t="shared" si="435"/>
        <v>6.8001090157359</v>
      </c>
      <c r="Y304">
        <f t="shared" si="436"/>
        <v>33.9864557249819</v>
      </c>
      <c r="Z304">
        <f t="shared" si="437"/>
        <v>4.76007631101513</v>
      </c>
    </row>
    <row r="305" spans="20:26">
      <c r="T305" s="29">
        <f t="shared" si="434"/>
        <v>23.595679730536</v>
      </c>
      <c r="U305" s="29">
        <f t="shared" si="435"/>
        <v>5.8932046680551</v>
      </c>
      <c r="Y305">
        <f t="shared" si="436"/>
        <v>16.5169758113752</v>
      </c>
      <c r="Z305">
        <f t="shared" si="437"/>
        <v>4.12524326763857</v>
      </c>
    </row>
    <row r="306" spans="20:26">
      <c r="T306" s="29">
        <f t="shared" si="434"/>
        <v>20.98802149748</v>
      </c>
      <c r="U306" s="29">
        <f t="shared" si="435"/>
        <v>6.4833786912476</v>
      </c>
      <c r="Y306">
        <f t="shared" si="436"/>
        <v>14.691615048236</v>
      </c>
      <c r="Z306">
        <f t="shared" si="437"/>
        <v>4.53836508387332</v>
      </c>
    </row>
    <row r="307" spans="20:26">
      <c r="T307" s="29">
        <f t="shared" si="434"/>
        <v>30.354785407796</v>
      </c>
      <c r="U307" s="29">
        <f t="shared" si="435"/>
        <v>7.2774835793994</v>
      </c>
      <c r="Y307">
        <f t="shared" si="436"/>
        <v>21.2483497854572</v>
      </c>
      <c r="Z307">
        <f t="shared" si="437"/>
        <v>5.09423850557958</v>
      </c>
    </row>
    <row r="308" spans="20:26">
      <c r="T308" s="29">
        <f t="shared" si="434"/>
        <v>55.073788647537</v>
      </c>
      <c r="U308" s="29">
        <f t="shared" si="435"/>
        <v>8.3050819109329</v>
      </c>
      <c r="Y308">
        <f t="shared" si="436"/>
        <v>38.5516520532759</v>
      </c>
      <c r="Z308">
        <f t="shared" si="437"/>
        <v>5.81355733765303</v>
      </c>
    </row>
    <row r="309" spans="20:26">
      <c r="T309" s="29">
        <f t="shared" si="434"/>
        <v>77.256717373239</v>
      </c>
      <c r="U309" s="29">
        <f t="shared" si="435"/>
        <v>9.2124996346293</v>
      </c>
      <c r="Y309">
        <f t="shared" si="436"/>
        <v>54.0797021612673</v>
      </c>
      <c r="Z309">
        <f t="shared" si="437"/>
        <v>6.44874974424051</v>
      </c>
    </row>
    <row r="310" spans="20:26">
      <c r="T310" s="29">
        <f t="shared" si="434"/>
        <v>118.758592771779</v>
      </c>
      <c r="U310" s="29">
        <f t="shared" si="435"/>
        <v>10.6280691324694</v>
      </c>
      <c r="Y310">
        <f t="shared" si="436"/>
        <v>83.1310149402453</v>
      </c>
      <c r="Z310">
        <f t="shared" si="437"/>
        <v>7.43964839272858</v>
      </c>
    </row>
    <row r="311" spans="20:26">
      <c r="T311" s="29">
        <f t="shared" si="434"/>
        <v>178.749741337036</v>
      </c>
      <c r="U311" s="29">
        <f t="shared" si="435"/>
        <v>10.6457807366553</v>
      </c>
      <c r="Y311">
        <f t="shared" si="436"/>
        <v>125.124818935925</v>
      </c>
      <c r="Z311">
        <f t="shared" si="437"/>
        <v>7.45204651565871</v>
      </c>
    </row>
    <row r="312" spans="20:26">
      <c r="T312" s="29">
        <f t="shared" si="434"/>
        <v>244.069148258767</v>
      </c>
      <c r="U312" s="29">
        <f t="shared" si="435"/>
        <v>10.9408788573486</v>
      </c>
      <c r="Y312">
        <f t="shared" si="436"/>
        <v>170.848403781137</v>
      </c>
      <c r="Z312">
        <f t="shared" si="437"/>
        <v>7.65861520014402</v>
      </c>
    </row>
    <row r="313" spans="20:26">
      <c r="T313" s="29">
        <f t="shared" si="434"/>
        <v>304.282973724159</v>
      </c>
      <c r="U313" s="29">
        <f t="shared" si="435"/>
        <v>11.3457122192224</v>
      </c>
      <c r="Y313">
        <f t="shared" si="436"/>
        <v>212.998081606911</v>
      </c>
      <c r="Z313">
        <f t="shared" si="437"/>
        <v>7.94199855345568</v>
      </c>
    </row>
    <row r="314" spans="20:26">
      <c r="T314" s="29">
        <f t="shared" si="434"/>
        <v>382.670149492954</v>
      </c>
      <c r="U314" s="29">
        <f t="shared" si="435"/>
        <v>11.6776770220097</v>
      </c>
      <c r="Y314">
        <f t="shared" si="436"/>
        <v>267.869104645068</v>
      </c>
      <c r="Z314">
        <f t="shared" si="437"/>
        <v>8.17437391540679</v>
      </c>
    </row>
    <row r="315" spans="20:26">
      <c r="T315" s="29">
        <f t="shared" si="434"/>
        <v>424.783177879256</v>
      </c>
      <c r="U315" s="29">
        <f t="shared" si="435"/>
        <v>15.6594882050293</v>
      </c>
      <c r="Y315">
        <f t="shared" si="436"/>
        <v>297.348224515479</v>
      </c>
      <c r="Z315">
        <f t="shared" si="437"/>
        <v>10.9616417435205</v>
      </c>
    </row>
    <row r="316" spans="20:26">
      <c r="T316" s="29">
        <f t="shared" si="434"/>
        <v>463.64460593644</v>
      </c>
      <c r="U316" s="29">
        <f t="shared" si="435"/>
        <v>21.1376202252391</v>
      </c>
      <c r="Y316">
        <f t="shared" si="436"/>
        <v>324.551224155508</v>
      </c>
      <c r="Z316">
        <f t="shared" si="437"/>
        <v>14.7963341576674</v>
      </c>
    </row>
    <row r="317" spans="20:26">
      <c r="T317" s="29">
        <f t="shared" si="434"/>
        <v>501.432118021187</v>
      </c>
      <c r="U317" s="29">
        <f t="shared" si="435"/>
        <v>26.3038854126813</v>
      </c>
      <c r="Y317">
        <f t="shared" si="436"/>
        <v>351.002482614831</v>
      </c>
      <c r="Z317">
        <f t="shared" si="437"/>
        <v>18.4127197888769</v>
      </c>
    </row>
    <row r="318" spans="20:26">
      <c r="T318" s="29">
        <f t="shared" si="434"/>
        <v>541.468676182249</v>
      </c>
      <c r="U318" s="29">
        <f t="shared" si="435"/>
        <v>31.3556207235421</v>
      </c>
      <c r="Y318">
        <f t="shared" si="436"/>
        <v>379.028073327574</v>
      </c>
      <c r="Z318">
        <f t="shared" si="437"/>
        <v>21.9489345064795</v>
      </c>
    </row>
    <row r="319" spans="20:26">
      <c r="T319" s="29">
        <f t="shared" si="434"/>
        <v>581.265892062121</v>
      </c>
      <c r="U319" s="29">
        <f t="shared" si="435"/>
        <v>37.0687609094416</v>
      </c>
      <c r="Y319">
        <f t="shared" si="436"/>
        <v>406.886124443485</v>
      </c>
      <c r="Z319">
        <f t="shared" si="437"/>
        <v>25.9481326366091</v>
      </c>
    </row>
    <row r="320" spans="20:26">
      <c r="T320" s="29">
        <f t="shared" si="434"/>
        <v>621.824947394837</v>
      </c>
      <c r="U320" s="29">
        <f t="shared" si="435"/>
        <v>41.7766787925537</v>
      </c>
      <c r="Y320">
        <f t="shared" si="436"/>
        <v>435.277463176386</v>
      </c>
      <c r="Z320">
        <f t="shared" si="437"/>
        <v>29.2436751547876</v>
      </c>
    </row>
    <row r="321" spans="20:26">
      <c r="T321" s="29">
        <f t="shared" si="434"/>
        <v>646.331979689396</v>
      </c>
      <c r="U321" s="29">
        <f t="shared" si="435"/>
        <v>43.0169366478967</v>
      </c>
      <c r="Y321">
        <f t="shared" si="436"/>
        <v>452.432385782577</v>
      </c>
      <c r="Z321">
        <f t="shared" si="437"/>
        <v>30.1118556535277</v>
      </c>
    </row>
    <row r="322" spans="20:26">
      <c r="T322" s="29">
        <f t="shared" si="434"/>
        <v>662.909728840893</v>
      </c>
      <c r="U322" s="29">
        <f t="shared" si="435"/>
        <v>25.8817797341356</v>
      </c>
      <c r="Y322">
        <f t="shared" si="436"/>
        <v>464.036810188625</v>
      </c>
      <c r="Z322">
        <f t="shared" si="437"/>
        <v>18.1172458138949</v>
      </c>
    </row>
    <row r="323" spans="20:26">
      <c r="T323" s="29">
        <f t="shared" si="434"/>
        <v>672.15259266893</v>
      </c>
      <c r="U323" s="29">
        <f t="shared" si="435"/>
        <v>28.7611884379821</v>
      </c>
      <c r="Y323">
        <f t="shared" si="436"/>
        <v>470.506814868251</v>
      </c>
      <c r="Z323">
        <f t="shared" si="437"/>
        <v>20.1328319065875</v>
      </c>
    </row>
    <row r="324" spans="20:26">
      <c r="T324" s="29">
        <f t="shared" si="434"/>
        <v>675.328381005863</v>
      </c>
      <c r="U324" s="29">
        <f t="shared" si="435"/>
        <v>50.4809896081456</v>
      </c>
      <c r="Y324">
        <f t="shared" si="436"/>
        <v>472.729866704104</v>
      </c>
      <c r="Z324">
        <f t="shared" si="437"/>
        <v>35.3366927257019</v>
      </c>
    </row>
    <row r="325" spans="20:26">
      <c r="T325" s="29">
        <f t="shared" si="434"/>
        <v>680.667560271522</v>
      </c>
      <c r="U325" s="29">
        <f t="shared" si="435"/>
        <v>53.2643020916899</v>
      </c>
      <c r="Y325">
        <f t="shared" si="436"/>
        <v>476.467292190065</v>
      </c>
      <c r="Z325">
        <f t="shared" si="437"/>
        <v>37.2850114641829</v>
      </c>
    </row>
    <row r="326" spans="20:26">
      <c r="T326" s="29">
        <f t="shared" si="434"/>
        <v>695.474565825363</v>
      </c>
      <c r="U326" s="29">
        <f t="shared" si="435"/>
        <v>56.5034351141623</v>
      </c>
      <c r="Y326">
        <f t="shared" si="436"/>
        <v>486.832196077754</v>
      </c>
      <c r="Z326">
        <f t="shared" si="437"/>
        <v>39.5524045799136</v>
      </c>
    </row>
    <row r="327" spans="20:26">
      <c r="T327" s="29">
        <f t="shared" si="434"/>
        <v>708.618360950324</v>
      </c>
      <c r="U327" s="29">
        <f t="shared" si="435"/>
        <v>59.3963053987967</v>
      </c>
      <c r="Y327">
        <f t="shared" si="436"/>
        <v>496.032852665227</v>
      </c>
      <c r="Z327">
        <f t="shared" si="437"/>
        <v>41.5774137791577</v>
      </c>
    </row>
    <row r="328" spans="20:26">
      <c r="T328" s="29">
        <f t="shared" si="434"/>
        <v>720.746119872467</v>
      </c>
      <c r="U328" s="29">
        <f t="shared" si="435"/>
        <v>62.1411649511467</v>
      </c>
      <c r="Y328">
        <f t="shared" si="436"/>
        <v>504.522283910727</v>
      </c>
      <c r="Z328">
        <f t="shared" si="437"/>
        <v>43.4988154658027</v>
      </c>
    </row>
    <row r="329" spans="20:26">
      <c r="T329" s="29">
        <f t="shared" si="434"/>
        <v>732.222981952073</v>
      </c>
      <c r="U329" s="29">
        <f t="shared" si="435"/>
        <v>64.9598237424149</v>
      </c>
      <c r="Y329">
        <f t="shared" si="436"/>
        <v>512.556087366451</v>
      </c>
      <c r="Z329">
        <f t="shared" si="437"/>
        <v>45.4718766196904</v>
      </c>
    </row>
    <row r="330" spans="20:26">
      <c r="T330" s="29">
        <f t="shared" si="434"/>
        <v>742.422004373136</v>
      </c>
      <c r="U330" s="29">
        <f t="shared" si="435"/>
        <v>68.1995620770339</v>
      </c>
      <c r="Y330">
        <f t="shared" si="436"/>
        <v>519.695403061195</v>
      </c>
      <c r="Z330">
        <f t="shared" si="437"/>
        <v>47.7396934539237</v>
      </c>
    </row>
  </sheetData>
  <autoFilter xmlns:etc="http://www.wps.cn/officeDocument/2017/etCustomData" ref="K1:K330" etc:filterBottomFollowUsedRange="0">
    <extLst/>
  </autoFilter>
  <mergeCells count="1">
    <mergeCell ref="Y298:Z298"/>
  </mergeCells>
  <pageMargins left="0.75" right="0.75" top="1" bottom="1" header="0.5" footer="0.5"/>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73"/>
  <sheetViews>
    <sheetView zoomScale="40" zoomScaleNormal="40" workbookViewId="0">
      <selection activeCell="F6" sqref="F6"/>
    </sheetView>
  </sheetViews>
  <sheetFormatPr defaultColWidth="8.72727272727273" defaultRowHeight="14.5"/>
  <cols>
    <col min="3" max="3" width="24.6363636363636" customWidth="1"/>
    <col min="7" max="7" width="11.1818181818182" customWidth="1"/>
    <col min="8" max="14" width="12.8181818181818"/>
    <col min="19" max="25" width="12.8181818181818"/>
  </cols>
  <sheetData>
    <row r="1" spans="1:14">
      <c r="A1" s="21" t="s">
        <v>107</v>
      </c>
      <c r="B1" s="21"/>
      <c r="C1" s="21"/>
      <c r="D1" s="21"/>
      <c r="E1" s="21"/>
      <c r="F1" s="21"/>
      <c r="G1" s="21"/>
      <c r="H1" s="21"/>
      <c r="I1" s="21"/>
      <c r="J1" s="21"/>
      <c r="K1" s="21"/>
      <c r="L1" s="21"/>
      <c r="M1" s="21"/>
      <c r="N1" s="21"/>
    </row>
    <row r="2" spans="1:14">
      <c r="A2" s="21"/>
      <c r="B2" s="21"/>
      <c r="C2" s="21"/>
      <c r="D2" s="21"/>
      <c r="E2" s="21"/>
      <c r="F2" s="21"/>
      <c r="G2" s="21"/>
      <c r="H2" s="21"/>
      <c r="I2" s="21"/>
      <c r="J2" s="21"/>
      <c r="K2" s="21"/>
      <c r="L2" s="21"/>
      <c r="M2" s="21"/>
      <c r="N2" s="21"/>
    </row>
    <row r="3" spans="1:14">
      <c r="A3" s="21"/>
      <c r="B3" s="22"/>
      <c r="C3" s="21"/>
      <c r="D3" s="21"/>
      <c r="E3" s="21"/>
      <c r="F3" s="21"/>
      <c r="G3" s="21"/>
      <c r="H3" s="21"/>
      <c r="I3" s="21"/>
      <c r="J3" s="21"/>
      <c r="K3" s="21"/>
      <c r="L3" s="21"/>
      <c r="M3" s="21"/>
      <c r="N3" s="21"/>
    </row>
    <row r="4" spans="1:14">
      <c r="A4" s="21"/>
      <c r="C4" s="22" t="s">
        <v>108</v>
      </c>
      <c r="D4" s="22"/>
      <c r="E4" s="21"/>
      <c r="F4" s="21"/>
      <c r="G4" s="21"/>
      <c r="H4" s="21"/>
      <c r="I4" s="21"/>
      <c r="J4" s="21"/>
      <c r="K4" s="21"/>
      <c r="L4" s="21"/>
      <c r="M4" s="21"/>
      <c r="N4" s="21"/>
    </row>
    <row r="5" spans="1:14">
      <c r="A5" s="21"/>
      <c r="C5" s="22" t="s">
        <v>109</v>
      </c>
      <c r="D5" s="22"/>
      <c r="E5" s="21"/>
      <c r="F5" s="21"/>
      <c r="G5" s="21"/>
      <c r="H5" s="21"/>
      <c r="I5" s="21"/>
      <c r="J5" s="21"/>
      <c r="K5" s="21"/>
      <c r="L5" s="21"/>
      <c r="M5" s="21"/>
      <c r="N5" s="21"/>
    </row>
    <row r="6" spans="1:14">
      <c r="A6" s="21"/>
      <c r="B6" s="23"/>
      <c r="D6" s="21"/>
      <c r="E6" s="21"/>
      <c r="F6" s="21" t="s">
        <v>110</v>
      </c>
      <c r="G6" s="21"/>
      <c r="H6" s="21"/>
      <c r="I6" s="21"/>
      <c r="J6" s="21"/>
      <c r="K6" s="21"/>
      <c r="L6" s="21"/>
      <c r="M6" s="21"/>
      <c r="N6" s="21"/>
    </row>
    <row r="7" spans="1:14">
      <c r="A7" s="21"/>
      <c r="B7" s="21"/>
      <c r="C7" s="21"/>
      <c r="D7" s="24"/>
      <c r="E7" s="21"/>
      <c r="F7" s="21"/>
      <c r="G7" s="21"/>
      <c r="H7" s="21"/>
      <c r="I7" s="21"/>
      <c r="J7" s="21"/>
      <c r="K7" s="21"/>
      <c r="L7" s="21"/>
      <c r="M7" s="21"/>
      <c r="N7" s="21"/>
    </row>
    <row r="8" spans="1:14">
      <c r="A8" s="21"/>
      <c r="B8" s="21"/>
      <c r="C8" s="21"/>
      <c r="D8" s="21"/>
      <c r="E8" s="21"/>
      <c r="F8" s="21"/>
      <c r="G8" s="21"/>
      <c r="H8" s="21"/>
      <c r="I8" s="21"/>
      <c r="J8" s="21"/>
      <c r="K8" s="21"/>
      <c r="L8" s="21"/>
      <c r="M8" s="21"/>
      <c r="N8" s="21"/>
    </row>
    <row r="9" spans="1:14">
      <c r="A9" s="21"/>
      <c r="B9" s="21"/>
      <c r="C9" s="21"/>
      <c r="D9" s="21"/>
      <c r="E9" s="21"/>
      <c r="F9" s="21"/>
      <c r="G9" s="21"/>
      <c r="H9" s="21"/>
      <c r="I9" s="21"/>
      <c r="J9" s="21"/>
      <c r="K9" s="21"/>
      <c r="L9" s="21"/>
      <c r="M9" s="21"/>
      <c r="N9" s="21"/>
    </row>
    <row r="10" spans="1:14">
      <c r="A10" s="21"/>
      <c r="B10" s="21"/>
      <c r="C10" s="21"/>
      <c r="D10" s="21"/>
      <c r="E10" s="21"/>
      <c r="G10" s="21"/>
      <c r="H10" s="21"/>
      <c r="I10" s="21"/>
      <c r="J10" s="21"/>
      <c r="K10" s="21"/>
      <c r="L10" s="21"/>
      <c r="M10" s="21"/>
      <c r="N10" s="21"/>
    </row>
    <row r="11" spans="1:14">
      <c r="A11" s="21"/>
      <c r="B11" s="21"/>
      <c r="C11" s="25" t="s">
        <v>4</v>
      </c>
      <c r="D11" s="26" t="s">
        <v>12</v>
      </c>
      <c r="E11" s="27" t="s">
        <v>45</v>
      </c>
      <c r="F11" s="26" t="s">
        <v>11</v>
      </c>
      <c r="G11" s="23" t="s">
        <v>6</v>
      </c>
      <c r="H11" s="24" t="s">
        <v>84</v>
      </c>
      <c r="I11" s="24" t="s">
        <v>85</v>
      </c>
      <c r="J11" s="24" t="s">
        <v>86</v>
      </c>
      <c r="K11" s="24" t="s">
        <v>87</v>
      </c>
      <c r="L11" s="24" t="s">
        <v>88</v>
      </c>
      <c r="M11" s="24" t="s">
        <v>89</v>
      </c>
      <c r="N11" s="24" t="s">
        <v>90</v>
      </c>
    </row>
    <row r="12" spans="1:38">
      <c r="A12" s="21"/>
      <c r="B12" s="21"/>
      <c r="C12" s="21" t="s">
        <v>111</v>
      </c>
      <c r="D12" t="s">
        <v>17</v>
      </c>
      <c r="E12">
        <v>1</v>
      </c>
      <c r="F12" s="28">
        <v>2020</v>
      </c>
      <c r="G12" s="28" t="s">
        <v>112</v>
      </c>
      <c r="H12">
        <v>18.3557504576777</v>
      </c>
      <c r="I12">
        <v>40.4756485216189</v>
      </c>
      <c r="J12">
        <v>1.12363041550962</v>
      </c>
      <c r="K12">
        <v>0.82176283040214</v>
      </c>
      <c r="L12">
        <v>11.3133806438342</v>
      </c>
      <c r="M12">
        <v>13.4671333024787</v>
      </c>
      <c r="N12">
        <v>8.45820527707497</v>
      </c>
      <c r="P12" s="29"/>
      <c r="Q12" s="29"/>
      <c r="AE12" s="28" t="s">
        <v>100</v>
      </c>
      <c r="AF12">
        <v>1</v>
      </c>
      <c r="AG12">
        <v>1</v>
      </c>
      <c r="AH12">
        <v>1</v>
      </c>
      <c r="AI12">
        <v>1</v>
      </c>
      <c r="AJ12">
        <v>1</v>
      </c>
      <c r="AK12">
        <v>1</v>
      </c>
      <c r="AL12">
        <v>1</v>
      </c>
    </row>
    <row r="13" spans="4:38">
      <c r="D13" t="s">
        <v>17</v>
      </c>
      <c r="E13">
        <v>1</v>
      </c>
      <c r="F13" s="28">
        <v>2020</v>
      </c>
      <c r="G13" s="28" t="s">
        <v>101</v>
      </c>
      <c r="P13" s="29"/>
      <c r="Q13" s="29"/>
      <c r="AE13" s="28" t="s">
        <v>101</v>
      </c>
      <c r="AF13">
        <v>0.35</v>
      </c>
      <c r="AG13">
        <v>0.35</v>
      </c>
      <c r="AH13">
        <v>0.35</v>
      </c>
      <c r="AI13">
        <v>0.35</v>
      </c>
      <c r="AJ13">
        <v>0.35</v>
      </c>
      <c r="AK13">
        <v>0.35</v>
      </c>
      <c r="AL13">
        <v>0.35</v>
      </c>
    </row>
    <row r="14" spans="4:38">
      <c r="D14" t="s">
        <v>17</v>
      </c>
      <c r="E14">
        <v>1</v>
      </c>
      <c r="F14" s="28">
        <v>2021</v>
      </c>
      <c r="G14" s="28" t="s">
        <v>112</v>
      </c>
      <c r="H14">
        <v>18.44673412527</v>
      </c>
      <c r="I14">
        <v>41.7663715528334</v>
      </c>
      <c r="J14">
        <v>1.12991862079605</v>
      </c>
      <c r="K14">
        <v>0.832006582330557</v>
      </c>
      <c r="L14">
        <v>12.289220662347</v>
      </c>
      <c r="M14">
        <v>13.3829393088553</v>
      </c>
      <c r="N14">
        <v>9.46366665804791</v>
      </c>
      <c r="P14" s="29"/>
      <c r="Q14" s="29"/>
      <c r="AF14">
        <v>1</v>
      </c>
      <c r="AG14">
        <v>1</v>
      </c>
      <c r="AH14">
        <v>1</v>
      </c>
      <c r="AI14">
        <v>1</v>
      </c>
      <c r="AJ14">
        <v>1</v>
      </c>
      <c r="AK14">
        <v>1</v>
      </c>
      <c r="AL14">
        <v>1</v>
      </c>
    </row>
    <row r="15" spans="4:38">
      <c r="D15" t="s">
        <v>17</v>
      </c>
      <c r="E15">
        <v>1</v>
      </c>
      <c r="F15" s="28">
        <v>2021</v>
      </c>
      <c r="G15" s="28" t="s">
        <v>101</v>
      </c>
      <c r="P15" s="29"/>
      <c r="Q15" s="29"/>
      <c r="AF15">
        <v>0.35</v>
      </c>
      <c r="AG15">
        <v>0.35</v>
      </c>
      <c r="AH15">
        <v>0.35</v>
      </c>
      <c r="AI15">
        <v>0.35</v>
      </c>
      <c r="AJ15">
        <v>0.35</v>
      </c>
      <c r="AK15">
        <v>0.35</v>
      </c>
      <c r="AL15">
        <v>0.35</v>
      </c>
    </row>
    <row r="16" spans="4:38">
      <c r="D16" t="s">
        <v>17</v>
      </c>
      <c r="E16">
        <v>1</v>
      </c>
      <c r="F16" s="28">
        <v>2022</v>
      </c>
      <c r="G16" s="28" t="s">
        <v>112</v>
      </c>
      <c r="H16">
        <v>20.0715032808804</v>
      </c>
      <c r="I16">
        <v>58.4602610161063</v>
      </c>
      <c r="J16">
        <v>2.5592523788954</v>
      </c>
      <c r="K16">
        <v>0.82822174226062</v>
      </c>
      <c r="L16">
        <v>11.0158658644451</v>
      </c>
      <c r="M16">
        <v>16.1918028694847</v>
      </c>
      <c r="N16">
        <v>5.94299706919674</v>
      </c>
      <c r="P16" s="29"/>
      <c r="Q16" s="29"/>
      <c r="AF16">
        <v>1</v>
      </c>
      <c r="AG16">
        <v>1</v>
      </c>
      <c r="AH16">
        <v>1</v>
      </c>
      <c r="AI16">
        <v>1</v>
      </c>
      <c r="AJ16">
        <v>1</v>
      </c>
      <c r="AK16">
        <v>1</v>
      </c>
      <c r="AL16">
        <v>1</v>
      </c>
    </row>
    <row r="17" spans="4:38">
      <c r="D17" t="s">
        <v>17</v>
      </c>
      <c r="E17">
        <v>1</v>
      </c>
      <c r="F17" s="28">
        <v>2022</v>
      </c>
      <c r="G17" s="28" t="s">
        <v>101</v>
      </c>
      <c r="P17" s="29"/>
      <c r="Q17" s="29"/>
      <c r="AF17">
        <v>0.35</v>
      </c>
      <c r="AG17">
        <v>0.35</v>
      </c>
      <c r="AH17">
        <v>0.35</v>
      </c>
      <c r="AI17">
        <v>0.35</v>
      </c>
      <c r="AJ17">
        <v>0.35</v>
      </c>
      <c r="AK17">
        <v>0.35</v>
      </c>
      <c r="AL17">
        <v>0.35</v>
      </c>
    </row>
    <row r="18" spans="4:38">
      <c r="D18" t="s">
        <v>17</v>
      </c>
      <c r="E18">
        <v>1</v>
      </c>
      <c r="F18" s="28">
        <v>2023</v>
      </c>
      <c r="G18" s="28" t="s">
        <v>112</v>
      </c>
      <c r="H18">
        <v>18.6205704309369</v>
      </c>
      <c r="I18">
        <v>46.748073814296</v>
      </c>
      <c r="J18">
        <v>2.8361879995886</v>
      </c>
      <c r="K18">
        <v>0.808879282114574</v>
      </c>
      <c r="L18">
        <v>15.2265275532243</v>
      </c>
      <c r="M18">
        <v>16.0996116219274</v>
      </c>
      <c r="N18">
        <v>4.81265536479483</v>
      </c>
      <c r="P18" s="29"/>
      <c r="Q18" s="29"/>
      <c r="AF18">
        <v>1</v>
      </c>
      <c r="AG18">
        <v>1</v>
      </c>
      <c r="AH18">
        <v>1</v>
      </c>
      <c r="AI18">
        <v>1</v>
      </c>
      <c r="AJ18">
        <v>1</v>
      </c>
      <c r="AK18">
        <v>1</v>
      </c>
      <c r="AL18">
        <v>1</v>
      </c>
    </row>
    <row r="19" spans="4:38">
      <c r="D19" t="s">
        <v>17</v>
      </c>
      <c r="E19">
        <v>1</v>
      </c>
      <c r="F19" s="28">
        <v>2023</v>
      </c>
      <c r="G19" s="28" t="s">
        <v>101</v>
      </c>
      <c r="P19" s="29"/>
      <c r="Q19" s="29"/>
      <c r="AF19">
        <v>0.35</v>
      </c>
      <c r="AG19">
        <v>0.35</v>
      </c>
      <c r="AH19">
        <v>0.35</v>
      </c>
      <c r="AI19">
        <v>0.35</v>
      </c>
      <c r="AJ19">
        <v>0.35</v>
      </c>
      <c r="AK19">
        <v>0.35</v>
      </c>
      <c r="AL19">
        <v>0.35</v>
      </c>
    </row>
    <row r="20" spans="4:38">
      <c r="D20" t="s">
        <v>17</v>
      </c>
      <c r="E20">
        <v>1</v>
      </c>
      <c r="F20" s="28">
        <v>2024</v>
      </c>
      <c r="G20" s="28" t="s">
        <v>112</v>
      </c>
      <c r="H20">
        <v>18.7096867222051</v>
      </c>
      <c r="I20">
        <v>42.5845138662757</v>
      </c>
      <c r="J20">
        <v>2.11992148719531</v>
      </c>
      <c r="K20">
        <v>0.64116877548082</v>
      </c>
      <c r="L20">
        <v>15.9165296102026</v>
      </c>
      <c r="M20">
        <v>16.375347865885</v>
      </c>
      <c r="N20">
        <v>5.59679710732283</v>
      </c>
      <c r="P20" s="29"/>
      <c r="Q20" s="29"/>
      <c r="AF20">
        <v>1</v>
      </c>
      <c r="AG20">
        <v>1</v>
      </c>
      <c r="AH20">
        <v>1</v>
      </c>
      <c r="AI20">
        <v>1</v>
      </c>
      <c r="AJ20">
        <v>1</v>
      </c>
      <c r="AK20">
        <v>1</v>
      </c>
      <c r="AL20">
        <v>1</v>
      </c>
    </row>
    <row r="21" spans="4:38">
      <c r="D21" t="s">
        <v>17</v>
      </c>
      <c r="E21">
        <v>1</v>
      </c>
      <c r="F21" s="28">
        <v>2024</v>
      </c>
      <c r="G21" s="28" t="s">
        <v>101</v>
      </c>
      <c r="P21" s="29"/>
      <c r="Q21" s="29"/>
      <c r="AF21">
        <v>0.35</v>
      </c>
      <c r="AG21">
        <v>0.35</v>
      </c>
      <c r="AH21">
        <v>0.35</v>
      </c>
      <c r="AI21">
        <v>0.35</v>
      </c>
      <c r="AJ21">
        <v>0.35</v>
      </c>
      <c r="AK21">
        <v>0.35</v>
      </c>
      <c r="AL21">
        <v>0.35</v>
      </c>
    </row>
    <row r="22" spans="4:38">
      <c r="D22" t="s">
        <v>17</v>
      </c>
      <c r="E22">
        <v>1</v>
      </c>
      <c r="F22" s="28">
        <v>2025</v>
      </c>
      <c r="G22" s="28" t="s">
        <v>112</v>
      </c>
      <c r="H22">
        <v>14.4828556309781</v>
      </c>
      <c r="I22">
        <v>31.6720491362749</v>
      </c>
      <c r="J22">
        <v>2.46702749665741</v>
      </c>
      <c r="K22">
        <v>0.794086103877403</v>
      </c>
      <c r="L22">
        <v>11.7448295690631</v>
      </c>
      <c r="M22">
        <v>13.5472251054201</v>
      </c>
      <c r="N22">
        <v>1.79870070950324</v>
      </c>
      <c r="P22" s="29"/>
      <c r="Q22" s="29"/>
      <c r="AF22">
        <v>1</v>
      </c>
      <c r="AG22">
        <v>1</v>
      </c>
      <c r="AH22">
        <v>1</v>
      </c>
      <c r="AI22">
        <v>1</v>
      </c>
      <c r="AJ22">
        <v>1</v>
      </c>
      <c r="AK22">
        <v>1</v>
      </c>
      <c r="AL22">
        <v>1</v>
      </c>
    </row>
    <row r="23" spans="4:38">
      <c r="D23" t="s">
        <v>17</v>
      </c>
      <c r="E23">
        <v>1</v>
      </c>
      <c r="F23" s="28">
        <v>2025</v>
      </c>
      <c r="G23" s="28" t="s">
        <v>101</v>
      </c>
      <c r="P23" s="29"/>
      <c r="Q23" s="29"/>
      <c r="AF23">
        <v>0.35</v>
      </c>
      <c r="AG23">
        <v>0.35</v>
      </c>
      <c r="AH23">
        <v>0.35</v>
      </c>
      <c r="AI23">
        <v>0.35</v>
      </c>
      <c r="AJ23">
        <v>0.35</v>
      </c>
      <c r="AK23">
        <v>0.35</v>
      </c>
      <c r="AL23">
        <v>0.35</v>
      </c>
    </row>
    <row r="24" spans="4:38">
      <c r="D24" t="s">
        <v>17</v>
      </c>
      <c r="E24">
        <v>1</v>
      </c>
      <c r="F24" s="28">
        <v>2026</v>
      </c>
      <c r="G24" s="28" t="s">
        <v>112</v>
      </c>
      <c r="H24">
        <v>14.5761560320889</v>
      </c>
      <c r="I24">
        <v>28.351896730433</v>
      </c>
      <c r="J24">
        <v>2.47692894271315</v>
      </c>
      <c r="K24">
        <v>0.741616744728994</v>
      </c>
      <c r="L24">
        <v>14.2236429291371</v>
      </c>
      <c r="M24">
        <v>14.3333506530906</v>
      </c>
      <c r="N24">
        <v>1.91709808966369</v>
      </c>
      <c r="P24" s="29"/>
      <c r="Q24" s="29"/>
      <c r="AF24">
        <v>1</v>
      </c>
      <c r="AG24">
        <v>1</v>
      </c>
      <c r="AH24">
        <v>1</v>
      </c>
      <c r="AI24">
        <v>1</v>
      </c>
      <c r="AJ24">
        <v>1</v>
      </c>
      <c r="AK24">
        <v>1</v>
      </c>
      <c r="AL24">
        <v>1</v>
      </c>
    </row>
    <row r="25" spans="4:38">
      <c r="D25" t="s">
        <v>17</v>
      </c>
      <c r="E25">
        <v>1</v>
      </c>
      <c r="F25" s="28">
        <v>2026</v>
      </c>
      <c r="G25" s="28" t="s">
        <v>101</v>
      </c>
      <c r="P25" s="29"/>
      <c r="Q25" s="29"/>
      <c r="AF25">
        <v>0.35</v>
      </c>
      <c r="AG25">
        <v>0.35</v>
      </c>
      <c r="AH25">
        <v>0.35</v>
      </c>
      <c r="AI25">
        <v>0.35</v>
      </c>
      <c r="AJ25">
        <v>0.35</v>
      </c>
      <c r="AK25">
        <v>0.35</v>
      </c>
      <c r="AL25">
        <v>0.35</v>
      </c>
    </row>
    <row r="26" spans="4:38">
      <c r="D26" t="s">
        <v>17</v>
      </c>
      <c r="E26">
        <v>1</v>
      </c>
      <c r="F26" s="28">
        <v>2027</v>
      </c>
      <c r="G26" s="28" t="s">
        <v>112</v>
      </c>
      <c r="H26">
        <v>14.7079740203641</v>
      </c>
      <c r="I26">
        <v>26.8998210038054</v>
      </c>
      <c r="J26">
        <v>2.51994265350201</v>
      </c>
      <c r="K26">
        <v>0.828674277486371</v>
      </c>
      <c r="L26">
        <v>17.0361764167438</v>
      </c>
      <c r="M26">
        <v>15.1003077445233</v>
      </c>
      <c r="N26">
        <v>2.56328505399568</v>
      </c>
      <c r="P26" s="29"/>
      <c r="Q26" s="29"/>
      <c r="AF26">
        <v>1</v>
      </c>
      <c r="AG26">
        <v>1</v>
      </c>
      <c r="AH26">
        <v>1</v>
      </c>
      <c r="AI26">
        <v>1</v>
      </c>
      <c r="AJ26">
        <v>1</v>
      </c>
      <c r="AK26">
        <v>1</v>
      </c>
      <c r="AL26">
        <v>1</v>
      </c>
    </row>
    <row r="27" spans="4:38">
      <c r="D27" t="s">
        <v>17</v>
      </c>
      <c r="E27">
        <v>1</v>
      </c>
      <c r="F27" s="28">
        <v>2027</v>
      </c>
      <c r="G27" s="28" t="s">
        <v>101</v>
      </c>
      <c r="P27" s="29"/>
      <c r="Q27" s="29"/>
      <c r="AF27">
        <v>0.35</v>
      </c>
      <c r="AG27">
        <v>0.35</v>
      </c>
      <c r="AH27">
        <v>0.35</v>
      </c>
      <c r="AI27">
        <v>0.35</v>
      </c>
      <c r="AJ27">
        <v>0.35</v>
      </c>
      <c r="AK27">
        <v>0.35</v>
      </c>
      <c r="AL27">
        <v>0.35</v>
      </c>
    </row>
    <row r="28" spans="4:38">
      <c r="D28" t="s">
        <v>17</v>
      </c>
      <c r="E28">
        <v>1</v>
      </c>
      <c r="F28" s="28">
        <v>2028</v>
      </c>
      <c r="G28" s="28" t="s">
        <v>112</v>
      </c>
      <c r="H28">
        <v>13.6741391545819</v>
      </c>
      <c r="I28">
        <v>28.1156078843978</v>
      </c>
      <c r="J28">
        <v>2.54225365010799</v>
      </c>
      <c r="K28">
        <v>0.803579142240049</v>
      </c>
      <c r="L28">
        <v>17.3317746066029</v>
      </c>
      <c r="M28">
        <v>15.5753941787514</v>
      </c>
      <c r="N28">
        <v>3.08862210767254</v>
      </c>
      <c r="P28" s="29"/>
      <c r="Q28" s="29"/>
      <c r="AF28">
        <v>1</v>
      </c>
      <c r="AG28">
        <v>1</v>
      </c>
      <c r="AH28">
        <v>1</v>
      </c>
      <c r="AI28">
        <v>1</v>
      </c>
      <c r="AJ28">
        <v>1</v>
      </c>
      <c r="AK28">
        <v>1</v>
      </c>
      <c r="AL28">
        <v>1</v>
      </c>
    </row>
    <row r="29" spans="4:38">
      <c r="D29" t="s">
        <v>17</v>
      </c>
      <c r="E29">
        <v>1</v>
      </c>
      <c r="F29" s="28">
        <v>2028</v>
      </c>
      <c r="G29" s="28" t="s">
        <v>101</v>
      </c>
      <c r="P29" s="29"/>
      <c r="Q29" s="29"/>
      <c r="AF29">
        <v>0.35</v>
      </c>
      <c r="AG29">
        <v>0.35</v>
      </c>
      <c r="AH29">
        <v>0.35</v>
      </c>
      <c r="AI29">
        <v>0.35</v>
      </c>
      <c r="AJ29">
        <v>0.35</v>
      </c>
      <c r="AK29">
        <v>0.35</v>
      </c>
      <c r="AL29">
        <v>0.35</v>
      </c>
    </row>
    <row r="30" spans="4:38">
      <c r="D30" t="s">
        <v>17</v>
      </c>
      <c r="E30">
        <v>1</v>
      </c>
      <c r="F30" s="28">
        <v>2029</v>
      </c>
      <c r="G30" s="28" t="s">
        <v>112</v>
      </c>
      <c r="H30">
        <v>15.4916003496863</v>
      </c>
      <c r="I30">
        <v>31.0930725804791</v>
      </c>
      <c r="J30">
        <v>2.78604430217011</v>
      </c>
      <c r="K30">
        <v>0.76473664074874</v>
      </c>
      <c r="L30">
        <v>12.6834412218451</v>
      </c>
      <c r="M30">
        <v>16.1881059960917</v>
      </c>
      <c r="N30">
        <v>3.60815402555794</v>
      </c>
      <c r="P30" s="29"/>
      <c r="Q30" s="29"/>
      <c r="AF30">
        <v>1</v>
      </c>
      <c r="AG30">
        <v>1</v>
      </c>
      <c r="AH30">
        <v>1</v>
      </c>
      <c r="AI30">
        <v>1</v>
      </c>
      <c r="AJ30">
        <v>1</v>
      </c>
      <c r="AK30">
        <v>1</v>
      </c>
      <c r="AL30">
        <v>1</v>
      </c>
    </row>
    <row r="31" spans="4:38">
      <c r="D31" t="s">
        <v>17</v>
      </c>
      <c r="E31">
        <v>1</v>
      </c>
      <c r="F31" s="28">
        <v>2029</v>
      </c>
      <c r="G31" s="28" t="s">
        <v>101</v>
      </c>
      <c r="P31" s="29"/>
      <c r="Q31" s="29"/>
      <c r="AF31">
        <v>0.35</v>
      </c>
      <c r="AG31">
        <v>0.35</v>
      </c>
      <c r="AH31">
        <v>0.35</v>
      </c>
      <c r="AI31">
        <v>0.35</v>
      </c>
      <c r="AJ31">
        <v>0.35</v>
      </c>
      <c r="AK31">
        <v>0.35</v>
      </c>
      <c r="AL31">
        <v>0.35</v>
      </c>
    </row>
    <row r="32" spans="4:38">
      <c r="D32" t="s">
        <v>17</v>
      </c>
      <c r="E32">
        <v>1</v>
      </c>
      <c r="F32" s="28">
        <v>2030</v>
      </c>
      <c r="G32" s="28" t="s">
        <v>112</v>
      </c>
      <c r="H32">
        <v>16.4909871438856</v>
      </c>
      <c r="I32">
        <v>32.6262353831123</v>
      </c>
      <c r="J32">
        <v>2.99130079399363</v>
      </c>
      <c r="K32">
        <v>0.831761981590043</v>
      </c>
      <c r="L32">
        <v>17.1662319654428</v>
      </c>
      <c r="M32">
        <v>16.7224931194076</v>
      </c>
      <c r="N32">
        <v>4.60434737362954</v>
      </c>
      <c r="P32" s="29"/>
      <c r="Q32" s="29"/>
      <c r="AF32">
        <v>1</v>
      </c>
      <c r="AG32">
        <v>1</v>
      </c>
      <c r="AH32">
        <v>1</v>
      </c>
      <c r="AI32">
        <v>1</v>
      </c>
      <c r="AJ32">
        <v>1</v>
      </c>
      <c r="AK32">
        <v>1</v>
      </c>
      <c r="AL32">
        <v>1</v>
      </c>
    </row>
    <row r="33" spans="4:38">
      <c r="D33" t="s">
        <v>17</v>
      </c>
      <c r="E33">
        <v>1</v>
      </c>
      <c r="F33" s="28">
        <v>2030</v>
      </c>
      <c r="G33" s="28" t="s">
        <v>101</v>
      </c>
      <c r="P33" s="29"/>
      <c r="Q33" s="29"/>
      <c r="AF33">
        <v>0.35</v>
      </c>
      <c r="AG33">
        <v>0.35</v>
      </c>
      <c r="AH33">
        <v>0.35</v>
      </c>
      <c r="AI33">
        <v>0.35</v>
      </c>
      <c r="AJ33">
        <v>0.35</v>
      </c>
      <c r="AK33">
        <v>0.35</v>
      </c>
      <c r="AL33">
        <v>0.35</v>
      </c>
    </row>
    <row r="34" spans="4:38">
      <c r="D34" t="s">
        <v>17</v>
      </c>
      <c r="E34">
        <v>1</v>
      </c>
      <c r="F34" s="28">
        <v>2031</v>
      </c>
      <c r="G34" s="28" t="s">
        <v>112</v>
      </c>
      <c r="H34">
        <v>28.4057886351949</v>
      </c>
      <c r="I34">
        <v>37.046763897974</v>
      </c>
      <c r="J34">
        <v>11.8301676540163</v>
      </c>
      <c r="K34">
        <v>0.857339277074977</v>
      </c>
      <c r="L34">
        <v>21.0688285405739</v>
      </c>
      <c r="M34">
        <v>17.7329361513936</v>
      </c>
      <c r="N34">
        <v>3.85116234426617</v>
      </c>
      <c r="P34" s="29"/>
      <c r="Q34" s="29"/>
      <c r="AF34">
        <v>1</v>
      </c>
      <c r="AG34">
        <v>1</v>
      </c>
      <c r="AH34">
        <v>1</v>
      </c>
      <c r="AI34">
        <v>1</v>
      </c>
      <c r="AJ34">
        <v>1</v>
      </c>
      <c r="AK34">
        <v>1</v>
      </c>
      <c r="AL34">
        <v>1</v>
      </c>
    </row>
    <row r="35" spans="4:38">
      <c r="D35" t="s">
        <v>17</v>
      </c>
      <c r="E35">
        <v>1</v>
      </c>
      <c r="F35" s="28">
        <v>2031</v>
      </c>
      <c r="G35" s="28" t="s">
        <v>101</v>
      </c>
      <c r="P35" s="29"/>
      <c r="Q35" s="29"/>
      <c r="AF35">
        <v>0.35</v>
      </c>
      <c r="AG35">
        <v>0.35</v>
      </c>
      <c r="AH35">
        <v>0.35</v>
      </c>
      <c r="AI35">
        <v>0.35</v>
      </c>
      <c r="AJ35">
        <v>0.35</v>
      </c>
      <c r="AK35">
        <v>0.35</v>
      </c>
      <c r="AL35">
        <v>0.35</v>
      </c>
    </row>
    <row r="36" spans="4:38">
      <c r="D36" t="s">
        <v>17</v>
      </c>
      <c r="E36">
        <v>1</v>
      </c>
      <c r="F36" s="28">
        <v>2032</v>
      </c>
      <c r="G36" s="28" t="s">
        <v>112</v>
      </c>
      <c r="H36">
        <v>41.1621034351537</v>
      </c>
      <c r="I36">
        <v>60.0552804391649</v>
      </c>
      <c r="J36">
        <v>20.6235786177106</v>
      </c>
      <c r="K36">
        <v>0.818690128663991</v>
      </c>
      <c r="L36">
        <v>23.9858664712537</v>
      </c>
      <c r="M36">
        <v>17.9361489560835</v>
      </c>
      <c r="N36">
        <v>4.25207884015223</v>
      </c>
      <c r="P36" s="29"/>
      <c r="Q36" s="29"/>
      <c r="AF36">
        <v>1</v>
      </c>
      <c r="AG36">
        <v>1</v>
      </c>
      <c r="AH36">
        <v>1</v>
      </c>
      <c r="AI36">
        <v>1</v>
      </c>
      <c r="AJ36">
        <v>1</v>
      </c>
      <c r="AK36">
        <v>1</v>
      </c>
      <c r="AL36">
        <v>1</v>
      </c>
    </row>
    <row r="37" spans="4:38">
      <c r="D37" t="s">
        <v>17</v>
      </c>
      <c r="E37">
        <v>1</v>
      </c>
      <c r="F37" s="28">
        <v>2032</v>
      </c>
      <c r="G37" s="28" t="s">
        <v>101</v>
      </c>
      <c r="P37" s="29"/>
      <c r="Q37" s="29"/>
      <c r="AF37">
        <v>0.35</v>
      </c>
      <c r="AG37">
        <v>0.35</v>
      </c>
      <c r="AH37">
        <v>0.35</v>
      </c>
      <c r="AI37">
        <v>0.35</v>
      </c>
      <c r="AJ37">
        <v>0.35</v>
      </c>
      <c r="AK37">
        <v>0.35</v>
      </c>
      <c r="AL37">
        <v>0.35</v>
      </c>
    </row>
    <row r="38" spans="4:38">
      <c r="D38" t="s">
        <v>17</v>
      </c>
      <c r="E38">
        <v>1</v>
      </c>
      <c r="F38" s="28">
        <v>2033</v>
      </c>
      <c r="G38" s="28" t="s">
        <v>112</v>
      </c>
      <c r="H38">
        <v>52.1629455414994</v>
      </c>
      <c r="I38">
        <v>60.924966095238</v>
      </c>
      <c r="J38">
        <v>29.44586635812</v>
      </c>
      <c r="K38">
        <v>0.808961901676437</v>
      </c>
      <c r="L38">
        <v>21.4427624498611</v>
      </c>
      <c r="M38">
        <v>17.1695354211663</v>
      </c>
      <c r="N38">
        <v>3.50435494497583</v>
      </c>
      <c r="P38" s="29"/>
      <c r="Q38" s="29"/>
      <c r="AF38">
        <v>1</v>
      </c>
      <c r="AG38">
        <v>1</v>
      </c>
      <c r="AH38">
        <v>1</v>
      </c>
      <c r="AI38">
        <v>1</v>
      </c>
      <c r="AJ38">
        <v>1</v>
      </c>
      <c r="AK38">
        <v>1</v>
      </c>
      <c r="AL38">
        <v>1</v>
      </c>
    </row>
    <row r="39" spans="4:38">
      <c r="D39" t="s">
        <v>17</v>
      </c>
      <c r="E39">
        <v>1</v>
      </c>
      <c r="F39" s="28">
        <v>2033</v>
      </c>
      <c r="G39" s="28" t="s">
        <v>101</v>
      </c>
      <c r="P39" s="29"/>
      <c r="Q39" s="29"/>
      <c r="AF39">
        <v>0.35</v>
      </c>
      <c r="AG39">
        <v>0.35</v>
      </c>
      <c r="AH39">
        <v>0.35</v>
      </c>
      <c r="AI39">
        <v>0.35</v>
      </c>
      <c r="AJ39">
        <v>0.35</v>
      </c>
      <c r="AK39">
        <v>0.35</v>
      </c>
      <c r="AL39">
        <v>0.35</v>
      </c>
    </row>
    <row r="40" spans="4:38">
      <c r="D40" t="s">
        <v>17</v>
      </c>
      <c r="E40">
        <v>1</v>
      </c>
      <c r="F40" s="28">
        <v>2034</v>
      </c>
      <c r="G40" s="28" t="s">
        <v>112</v>
      </c>
      <c r="H40">
        <v>62.4666965545614</v>
      </c>
      <c r="I40">
        <v>58.7187052016869</v>
      </c>
      <c r="J40">
        <v>37.9517524838014</v>
      </c>
      <c r="K40">
        <v>0.775639665226783</v>
      </c>
      <c r="L40">
        <v>18.2051126915561</v>
      </c>
      <c r="M40">
        <v>16.3966368199115</v>
      </c>
      <c r="N40">
        <v>2.24324089529981</v>
      </c>
      <c r="P40" s="29"/>
      <c r="Q40" s="29"/>
      <c r="AF40">
        <v>1</v>
      </c>
      <c r="AG40">
        <v>1</v>
      </c>
      <c r="AH40">
        <v>1</v>
      </c>
      <c r="AI40">
        <v>1</v>
      </c>
      <c r="AJ40">
        <v>1</v>
      </c>
      <c r="AK40">
        <v>1</v>
      </c>
      <c r="AL40">
        <v>1</v>
      </c>
    </row>
    <row r="41" spans="4:38">
      <c r="D41" t="s">
        <v>17</v>
      </c>
      <c r="E41">
        <v>1</v>
      </c>
      <c r="F41" s="28">
        <v>2034</v>
      </c>
      <c r="G41" s="28" t="s">
        <v>101</v>
      </c>
      <c r="P41" s="29"/>
      <c r="Q41" s="29"/>
      <c r="AF41">
        <v>0.35</v>
      </c>
      <c r="AG41">
        <v>0.35</v>
      </c>
      <c r="AH41">
        <v>0.35</v>
      </c>
      <c r="AI41">
        <v>0.35</v>
      </c>
      <c r="AJ41">
        <v>0.35</v>
      </c>
      <c r="AK41">
        <v>0.35</v>
      </c>
      <c r="AL41">
        <v>0.35</v>
      </c>
    </row>
    <row r="42" spans="4:38">
      <c r="D42" t="s">
        <v>17</v>
      </c>
      <c r="E42">
        <v>1</v>
      </c>
      <c r="F42" s="28">
        <v>2035</v>
      </c>
      <c r="G42" s="28" t="s">
        <v>112</v>
      </c>
      <c r="H42">
        <v>69.6910727141829</v>
      </c>
      <c r="I42">
        <v>37.2652421091226</v>
      </c>
      <c r="J42">
        <v>46.2047408515891</v>
      </c>
      <c r="K42">
        <v>0.657081147793891</v>
      </c>
      <c r="L42">
        <v>18.078521330865</v>
      </c>
      <c r="M42">
        <v>16.1134066748946</v>
      </c>
      <c r="N42">
        <v>1.70422554252803</v>
      </c>
      <c r="P42" s="29"/>
      <c r="Q42" s="29"/>
      <c r="AF42">
        <v>1</v>
      </c>
      <c r="AG42">
        <v>1</v>
      </c>
      <c r="AH42">
        <v>1</v>
      </c>
      <c r="AI42">
        <v>1</v>
      </c>
      <c r="AJ42">
        <v>1</v>
      </c>
      <c r="AK42">
        <v>1</v>
      </c>
      <c r="AL42">
        <v>1</v>
      </c>
    </row>
    <row r="43" spans="4:38">
      <c r="D43" t="s">
        <v>17</v>
      </c>
      <c r="E43">
        <v>1</v>
      </c>
      <c r="F43" s="28">
        <v>2035</v>
      </c>
      <c r="G43" s="28" t="s">
        <v>101</v>
      </c>
      <c r="P43" s="29"/>
      <c r="Q43" s="29"/>
      <c r="AF43">
        <v>0.35</v>
      </c>
      <c r="AG43">
        <v>0.35</v>
      </c>
      <c r="AH43">
        <v>0.35</v>
      </c>
      <c r="AI43">
        <v>0.35</v>
      </c>
      <c r="AJ43">
        <v>0.35</v>
      </c>
      <c r="AK43">
        <v>0.35</v>
      </c>
      <c r="AL43">
        <v>0.35</v>
      </c>
    </row>
    <row r="44" spans="4:38">
      <c r="D44" t="s">
        <v>17</v>
      </c>
      <c r="E44">
        <v>1</v>
      </c>
      <c r="F44" s="28">
        <v>2036</v>
      </c>
      <c r="G44" s="28" t="s">
        <v>112</v>
      </c>
      <c r="H44">
        <v>81.5255097295074</v>
      </c>
      <c r="I44">
        <v>37.3386410540266</v>
      </c>
      <c r="J44">
        <v>57.0473933868149</v>
      </c>
      <c r="K44">
        <v>0.483229886866194</v>
      </c>
      <c r="L44">
        <v>19.2014936336522</v>
      </c>
      <c r="M44">
        <v>15.9402717371182</v>
      </c>
      <c r="N44">
        <v>1.69129730227296</v>
      </c>
      <c r="P44" s="29"/>
      <c r="Q44" s="29"/>
      <c r="AF44">
        <v>1</v>
      </c>
      <c r="AG44">
        <v>1</v>
      </c>
      <c r="AH44">
        <v>1</v>
      </c>
      <c r="AI44">
        <v>1</v>
      </c>
      <c r="AJ44">
        <v>1</v>
      </c>
      <c r="AK44">
        <v>1</v>
      </c>
      <c r="AL44">
        <v>1</v>
      </c>
    </row>
    <row r="45" spans="4:38">
      <c r="D45" t="s">
        <v>17</v>
      </c>
      <c r="E45">
        <v>1</v>
      </c>
      <c r="F45" s="28">
        <v>2036</v>
      </c>
      <c r="G45" s="28" t="s">
        <v>101</v>
      </c>
      <c r="P45" s="29"/>
      <c r="Q45" s="29"/>
      <c r="AF45">
        <v>0.35</v>
      </c>
      <c r="AG45">
        <v>0.35</v>
      </c>
      <c r="AH45">
        <v>0.35</v>
      </c>
      <c r="AI45">
        <v>0.35</v>
      </c>
      <c r="AJ45">
        <v>0.35</v>
      </c>
      <c r="AK45">
        <v>0.35</v>
      </c>
      <c r="AL45">
        <v>0.35</v>
      </c>
    </row>
    <row r="46" spans="4:38">
      <c r="D46" t="s">
        <v>17</v>
      </c>
      <c r="E46">
        <v>1</v>
      </c>
      <c r="F46" s="28">
        <v>2037</v>
      </c>
      <c r="G46" s="28" t="s">
        <v>112</v>
      </c>
      <c r="H46">
        <v>93.0113268744214</v>
      </c>
      <c r="I46">
        <v>37.1192610591483</v>
      </c>
      <c r="J46">
        <v>67.8555762727554</v>
      </c>
      <c r="K46">
        <v>0.476416295279234</v>
      </c>
      <c r="L46">
        <v>20.8891456032089</v>
      </c>
      <c r="M46">
        <v>15.9505860434022</v>
      </c>
      <c r="N46">
        <v>1.75464566697521</v>
      </c>
      <c r="P46" s="29"/>
      <c r="Q46" s="29"/>
      <c r="AF46">
        <v>1</v>
      </c>
      <c r="AG46">
        <v>1</v>
      </c>
      <c r="AH46">
        <v>1</v>
      </c>
      <c r="AI46">
        <v>1</v>
      </c>
      <c r="AJ46">
        <v>1</v>
      </c>
      <c r="AK46">
        <v>1</v>
      </c>
      <c r="AL46">
        <v>1</v>
      </c>
    </row>
    <row r="47" spans="4:38">
      <c r="D47" t="s">
        <v>17</v>
      </c>
      <c r="E47">
        <v>1</v>
      </c>
      <c r="F47" s="28">
        <v>2037</v>
      </c>
      <c r="G47" s="28" t="s">
        <v>101</v>
      </c>
      <c r="P47" s="29"/>
      <c r="Q47" s="29"/>
      <c r="AF47">
        <v>0.35</v>
      </c>
      <c r="AG47">
        <v>0.35</v>
      </c>
      <c r="AH47">
        <v>0.35</v>
      </c>
      <c r="AI47">
        <v>0.35</v>
      </c>
      <c r="AJ47">
        <v>0.35</v>
      </c>
      <c r="AK47">
        <v>0.35</v>
      </c>
      <c r="AL47">
        <v>0.35</v>
      </c>
    </row>
    <row r="48" spans="4:38">
      <c r="D48" t="s">
        <v>17</v>
      </c>
      <c r="E48">
        <v>1</v>
      </c>
      <c r="F48" s="28">
        <v>2038</v>
      </c>
      <c r="G48" s="28" t="s">
        <v>112</v>
      </c>
      <c r="H48">
        <v>104.31882937365</v>
      </c>
      <c r="I48">
        <v>37.1609467770646</v>
      </c>
      <c r="J48">
        <v>78.6567585621723</v>
      </c>
      <c r="K48">
        <v>0.441246054612774</v>
      </c>
      <c r="L48">
        <v>22.5683808906716</v>
      </c>
      <c r="M48">
        <v>15.9389911549933</v>
      </c>
      <c r="N48">
        <v>1.84291928633138</v>
      </c>
      <c r="P48" s="29"/>
      <c r="Q48" s="29"/>
      <c r="AF48">
        <v>1</v>
      </c>
      <c r="AG48">
        <v>1</v>
      </c>
      <c r="AH48">
        <v>1</v>
      </c>
      <c r="AI48">
        <v>1</v>
      </c>
      <c r="AJ48">
        <v>1</v>
      </c>
      <c r="AK48">
        <v>1</v>
      </c>
      <c r="AL48">
        <v>1</v>
      </c>
    </row>
    <row r="49" spans="4:38">
      <c r="D49" t="s">
        <v>17</v>
      </c>
      <c r="E49">
        <v>1</v>
      </c>
      <c r="F49" s="28">
        <v>2038</v>
      </c>
      <c r="G49" s="28" t="s">
        <v>101</v>
      </c>
      <c r="P49" s="29"/>
      <c r="Q49" s="29"/>
      <c r="AF49">
        <v>0.35</v>
      </c>
      <c r="AG49">
        <v>0.35</v>
      </c>
      <c r="AH49">
        <v>0.35</v>
      </c>
      <c r="AI49">
        <v>0.35</v>
      </c>
      <c r="AJ49">
        <v>0.35</v>
      </c>
      <c r="AK49">
        <v>0.35</v>
      </c>
      <c r="AL49">
        <v>0.35</v>
      </c>
    </row>
    <row r="50" spans="4:38">
      <c r="D50" t="s">
        <v>17</v>
      </c>
      <c r="E50">
        <v>1</v>
      </c>
      <c r="F50" s="28">
        <v>2039</v>
      </c>
      <c r="G50" s="28" t="s">
        <v>112</v>
      </c>
      <c r="H50">
        <v>115.607882957935</v>
      </c>
      <c r="I50">
        <v>38.0389433326134</v>
      </c>
      <c r="J50">
        <v>89.481956669752</v>
      </c>
      <c r="K50">
        <v>0.438835169289314</v>
      </c>
      <c r="L50">
        <v>24.4789173403271</v>
      </c>
      <c r="M50">
        <v>16.061862367582</v>
      </c>
      <c r="N50">
        <v>2.080423260722</v>
      </c>
      <c r="P50" s="29"/>
      <c r="Q50" s="29"/>
      <c r="AF50">
        <v>1</v>
      </c>
      <c r="AG50">
        <v>1</v>
      </c>
      <c r="AH50">
        <v>1</v>
      </c>
      <c r="AI50">
        <v>1</v>
      </c>
      <c r="AJ50">
        <v>1</v>
      </c>
      <c r="AK50">
        <v>1</v>
      </c>
      <c r="AL50">
        <v>1</v>
      </c>
    </row>
    <row r="51" spans="4:38">
      <c r="D51" t="s">
        <v>17</v>
      </c>
      <c r="E51">
        <v>1</v>
      </c>
      <c r="F51" s="28">
        <v>2039</v>
      </c>
      <c r="G51" s="28" t="s">
        <v>101</v>
      </c>
      <c r="P51" s="29"/>
      <c r="Q51" s="29"/>
      <c r="AF51">
        <v>0.35</v>
      </c>
      <c r="AG51">
        <v>0.35</v>
      </c>
      <c r="AH51">
        <v>0.35</v>
      </c>
      <c r="AI51">
        <v>0.35</v>
      </c>
      <c r="AJ51">
        <v>0.35</v>
      </c>
      <c r="AK51">
        <v>0.35</v>
      </c>
      <c r="AL51">
        <v>0.35</v>
      </c>
    </row>
    <row r="52" spans="4:38">
      <c r="D52" t="s">
        <v>17</v>
      </c>
      <c r="E52">
        <v>1</v>
      </c>
      <c r="F52" s="28">
        <v>2040</v>
      </c>
      <c r="G52" s="28" t="s">
        <v>112</v>
      </c>
      <c r="H52">
        <v>127.051628098323</v>
      </c>
      <c r="I52">
        <v>37.7098640301349</v>
      </c>
      <c r="J52">
        <v>100.307299568035</v>
      </c>
      <c r="K52">
        <v>0.439632436799343</v>
      </c>
      <c r="L52">
        <v>26.2105598169289</v>
      </c>
      <c r="M52">
        <v>16.0765856217217</v>
      </c>
      <c r="N52">
        <v>2.08892909513525</v>
      </c>
      <c r="P52" s="29"/>
      <c r="Q52" s="29"/>
      <c r="AF52">
        <v>1</v>
      </c>
      <c r="AG52">
        <v>1</v>
      </c>
      <c r="AH52">
        <v>1</v>
      </c>
      <c r="AI52">
        <v>1</v>
      </c>
      <c r="AJ52">
        <v>1</v>
      </c>
      <c r="AK52">
        <v>1</v>
      </c>
      <c r="AL52">
        <v>1</v>
      </c>
    </row>
    <row r="53" spans="4:38">
      <c r="D53" t="s">
        <v>17</v>
      </c>
      <c r="E53">
        <v>1</v>
      </c>
      <c r="F53" s="28">
        <v>2040</v>
      </c>
      <c r="G53" s="28" t="s">
        <v>101</v>
      </c>
      <c r="P53" s="29"/>
      <c r="Q53" s="29"/>
      <c r="AF53">
        <v>0.35</v>
      </c>
      <c r="AG53">
        <v>0.35</v>
      </c>
      <c r="AH53">
        <v>0.35</v>
      </c>
      <c r="AI53">
        <v>0.35</v>
      </c>
      <c r="AJ53">
        <v>0.35</v>
      </c>
      <c r="AK53">
        <v>0.35</v>
      </c>
      <c r="AL53">
        <v>0.35</v>
      </c>
    </row>
    <row r="54" spans="4:38">
      <c r="D54" t="s">
        <v>17</v>
      </c>
      <c r="E54">
        <v>1</v>
      </c>
      <c r="F54" s="28">
        <v>2041</v>
      </c>
      <c r="G54" s="28" t="s">
        <v>112</v>
      </c>
      <c r="H54">
        <v>140.601264630258</v>
      </c>
      <c r="I54">
        <v>39.5780625008743</v>
      </c>
      <c r="J54">
        <v>111.129031574617</v>
      </c>
      <c r="K54">
        <v>0.482655105831534</v>
      </c>
      <c r="L54">
        <v>39.79012037437</v>
      </c>
      <c r="M54">
        <v>16.4434144194179</v>
      </c>
      <c r="N54">
        <v>2.16308035678289</v>
      </c>
      <c r="P54" s="29"/>
      <c r="Q54" s="29"/>
      <c r="AF54">
        <v>1</v>
      </c>
      <c r="AG54">
        <v>1</v>
      </c>
      <c r="AH54">
        <v>1</v>
      </c>
      <c r="AI54">
        <v>1</v>
      </c>
      <c r="AJ54">
        <v>1</v>
      </c>
      <c r="AK54">
        <v>1</v>
      </c>
      <c r="AL54">
        <v>1</v>
      </c>
    </row>
    <row r="55" spans="4:38">
      <c r="D55" t="s">
        <v>17</v>
      </c>
      <c r="E55">
        <v>1</v>
      </c>
      <c r="F55" s="28">
        <v>2041</v>
      </c>
      <c r="G55" s="28" t="s">
        <v>101</v>
      </c>
      <c r="P55" s="29"/>
      <c r="Q55" s="29"/>
      <c r="AF55">
        <v>0.35</v>
      </c>
      <c r="AG55">
        <v>0.35</v>
      </c>
      <c r="AH55">
        <v>0.35</v>
      </c>
      <c r="AI55">
        <v>0.35</v>
      </c>
      <c r="AJ55">
        <v>0.35</v>
      </c>
      <c r="AK55">
        <v>0.35</v>
      </c>
      <c r="AL55">
        <v>0.35</v>
      </c>
    </row>
    <row r="56" spans="4:38">
      <c r="D56" t="s">
        <v>17</v>
      </c>
      <c r="E56">
        <v>1</v>
      </c>
      <c r="F56" s="28">
        <v>2042</v>
      </c>
      <c r="G56" s="28" t="s">
        <v>112</v>
      </c>
      <c r="H56">
        <v>153.959244060475</v>
      </c>
      <c r="I56">
        <v>39.6229887543969</v>
      </c>
      <c r="J56">
        <v>121.923987143886</v>
      </c>
      <c r="K56">
        <v>0.518246686722206</v>
      </c>
      <c r="L56">
        <v>54.2400012136171</v>
      </c>
      <c r="M56">
        <v>16.7652586547362</v>
      </c>
      <c r="N56">
        <v>3.46480962079606</v>
      </c>
      <c r="P56" s="29"/>
      <c r="Q56" s="29"/>
      <c r="AF56">
        <v>1</v>
      </c>
      <c r="AG56">
        <v>1</v>
      </c>
      <c r="AH56">
        <v>1</v>
      </c>
      <c r="AI56">
        <v>1</v>
      </c>
      <c r="AJ56">
        <v>1</v>
      </c>
      <c r="AK56">
        <v>1</v>
      </c>
      <c r="AL56">
        <v>1</v>
      </c>
    </row>
    <row r="57" spans="4:38">
      <c r="D57" t="s">
        <v>17</v>
      </c>
      <c r="E57">
        <v>1</v>
      </c>
      <c r="F57" s="28">
        <v>2042</v>
      </c>
      <c r="G57" s="28" t="s">
        <v>101</v>
      </c>
      <c r="P57" s="29"/>
      <c r="Q57" s="29"/>
      <c r="AF57">
        <v>0.35</v>
      </c>
      <c r="AG57">
        <v>0.35</v>
      </c>
      <c r="AH57">
        <v>0.35</v>
      </c>
      <c r="AI57">
        <v>0.35</v>
      </c>
      <c r="AJ57">
        <v>0.35</v>
      </c>
      <c r="AK57">
        <v>0.35</v>
      </c>
      <c r="AL57">
        <v>0.35</v>
      </c>
    </row>
    <row r="58" spans="4:38">
      <c r="D58" t="s">
        <v>17</v>
      </c>
      <c r="E58">
        <v>1</v>
      </c>
      <c r="F58" s="28">
        <v>2043</v>
      </c>
      <c r="G58" s="28" t="s">
        <v>112</v>
      </c>
      <c r="H58">
        <v>167.365914429703</v>
      </c>
      <c r="I58">
        <v>40.138130725702</v>
      </c>
      <c r="J58">
        <v>132.744875449964</v>
      </c>
      <c r="K58">
        <v>0.532136981590043</v>
      </c>
      <c r="L58">
        <v>69.6328291473826</v>
      </c>
      <c r="M58">
        <v>16.9652138537489</v>
      </c>
      <c r="N58">
        <v>3.7682106551476</v>
      </c>
      <c r="P58" s="29"/>
      <c r="Q58" s="29"/>
      <c r="AF58">
        <v>1</v>
      </c>
      <c r="AG58">
        <v>1</v>
      </c>
      <c r="AH58">
        <v>1</v>
      </c>
      <c r="AI58">
        <v>1</v>
      </c>
      <c r="AJ58">
        <v>1</v>
      </c>
      <c r="AK58">
        <v>1</v>
      </c>
      <c r="AL58">
        <v>1</v>
      </c>
    </row>
    <row r="59" spans="4:38">
      <c r="D59" t="s">
        <v>17</v>
      </c>
      <c r="E59">
        <v>1</v>
      </c>
      <c r="F59" s="28">
        <v>2043</v>
      </c>
      <c r="G59" s="28" t="s">
        <v>101</v>
      </c>
      <c r="P59" s="29"/>
      <c r="Q59" s="29"/>
      <c r="AF59">
        <v>0.35</v>
      </c>
      <c r="AG59">
        <v>0.35</v>
      </c>
      <c r="AH59">
        <v>0.35</v>
      </c>
      <c r="AI59">
        <v>0.35</v>
      </c>
      <c r="AJ59">
        <v>0.35</v>
      </c>
      <c r="AK59">
        <v>0.35</v>
      </c>
      <c r="AL59">
        <v>0.35</v>
      </c>
    </row>
    <row r="60" spans="4:38">
      <c r="D60" t="s">
        <v>17</v>
      </c>
      <c r="E60">
        <v>1</v>
      </c>
      <c r="F60" s="28">
        <v>2044</v>
      </c>
      <c r="G60" s="28" t="s">
        <v>112</v>
      </c>
      <c r="H60">
        <v>180.847212177311</v>
      </c>
      <c r="I60">
        <v>42.5428669171037</v>
      </c>
      <c r="J60">
        <v>143.540139154582</v>
      </c>
      <c r="K60">
        <v>0.517804606191506</v>
      </c>
      <c r="L60">
        <v>83.3993021289726</v>
      </c>
      <c r="M60">
        <v>16.8557105728685</v>
      </c>
      <c r="N60">
        <v>3.02546342898283</v>
      </c>
      <c r="P60" s="29"/>
      <c r="Q60" s="29"/>
      <c r="AF60">
        <v>1</v>
      </c>
      <c r="AG60">
        <v>1</v>
      </c>
      <c r="AH60">
        <v>1</v>
      </c>
      <c r="AI60">
        <v>1</v>
      </c>
      <c r="AJ60">
        <v>1</v>
      </c>
      <c r="AK60">
        <v>1</v>
      </c>
      <c r="AL60">
        <v>1</v>
      </c>
    </row>
    <row r="61" spans="4:38">
      <c r="D61" t="s">
        <v>17</v>
      </c>
      <c r="E61">
        <v>1</v>
      </c>
      <c r="F61" s="28">
        <v>2044</v>
      </c>
      <c r="G61" s="28" t="s">
        <v>101</v>
      </c>
      <c r="P61" s="29"/>
      <c r="Q61" s="29"/>
      <c r="AF61">
        <v>0.35</v>
      </c>
      <c r="AG61">
        <v>0.35</v>
      </c>
      <c r="AH61">
        <v>0.35</v>
      </c>
      <c r="AI61">
        <v>0.35</v>
      </c>
      <c r="AJ61">
        <v>0.35</v>
      </c>
      <c r="AK61">
        <v>0.35</v>
      </c>
      <c r="AL61">
        <v>0.35</v>
      </c>
    </row>
    <row r="62" spans="4:38">
      <c r="D62" t="s">
        <v>17</v>
      </c>
      <c r="E62">
        <v>1</v>
      </c>
      <c r="F62" s="28">
        <v>2045</v>
      </c>
      <c r="G62" s="28" t="s">
        <v>112</v>
      </c>
      <c r="H62">
        <v>194.329252494086</v>
      </c>
      <c r="I62">
        <v>44.1795441663066</v>
      </c>
      <c r="J62">
        <v>154.318177722925</v>
      </c>
      <c r="K62">
        <v>0.514514815797594</v>
      </c>
      <c r="L62">
        <v>97.6030396585417</v>
      </c>
      <c r="M62">
        <v>16.8456616990641</v>
      </c>
      <c r="N62">
        <v>3.14891913195517</v>
      </c>
      <c r="P62" s="29"/>
      <c r="Q62" s="29"/>
      <c r="AF62">
        <v>1</v>
      </c>
      <c r="AG62">
        <v>1</v>
      </c>
      <c r="AH62">
        <v>1</v>
      </c>
      <c r="AI62">
        <v>1</v>
      </c>
      <c r="AJ62">
        <v>1</v>
      </c>
      <c r="AK62">
        <v>1</v>
      </c>
      <c r="AL62">
        <v>1</v>
      </c>
    </row>
    <row r="63" spans="4:38">
      <c r="D63" t="s">
        <v>17</v>
      </c>
      <c r="E63">
        <v>1</v>
      </c>
      <c r="F63" s="28">
        <v>2045</v>
      </c>
      <c r="G63" s="28" t="s">
        <v>101</v>
      </c>
      <c r="P63" s="29"/>
      <c r="Q63" s="29"/>
      <c r="AF63">
        <v>0.35</v>
      </c>
      <c r="AG63">
        <v>0.35</v>
      </c>
      <c r="AH63">
        <v>0.35</v>
      </c>
      <c r="AI63">
        <v>0.35</v>
      </c>
      <c r="AJ63">
        <v>0.35</v>
      </c>
      <c r="AK63">
        <v>0.35</v>
      </c>
      <c r="AL63">
        <v>0.35</v>
      </c>
    </row>
    <row r="64" spans="4:38">
      <c r="D64" t="s">
        <v>17</v>
      </c>
      <c r="E64">
        <v>1</v>
      </c>
      <c r="F64" s="28">
        <v>2046</v>
      </c>
      <c r="G64" s="28" t="s">
        <v>112</v>
      </c>
      <c r="H64">
        <v>209.816019644143</v>
      </c>
      <c r="I64">
        <v>48.4050528464466</v>
      </c>
      <c r="J64">
        <v>166.078880181014</v>
      </c>
      <c r="K64">
        <v>0.618881631183791</v>
      </c>
      <c r="L64">
        <v>112.862000617093</v>
      </c>
      <c r="M64">
        <v>17.2169614830813</v>
      </c>
      <c r="N64">
        <v>3.422763930433</v>
      </c>
      <c r="P64" s="29"/>
      <c r="Q64" s="29"/>
      <c r="AF64">
        <v>1</v>
      </c>
      <c r="AG64">
        <v>1</v>
      </c>
      <c r="AH64">
        <v>1</v>
      </c>
      <c r="AI64">
        <v>1</v>
      </c>
      <c r="AJ64">
        <v>1</v>
      </c>
      <c r="AK64">
        <v>1</v>
      </c>
      <c r="AL64">
        <v>1</v>
      </c>
    </row>
    <row r="65" spans="4:38">
      <c r="D65" t="s">
        <v>17</v>
      </c>
      <c r="E65">
        <v>1</v>
      </c>
      <c r="F65" s="28">
        <v>2046</v>
      </c>
      <c r="G65" s="28" t="s">
        <v>101</v>
      </c>
      <c r="P65" s="29"/>
      <c r="Q65" s="29"/>
      <c r="AF65">
        <v>0.35</v>
      </c>
      <c r="AG65">
        <v>0.35</v>
      </c>
      <c r="AH65">
        <v>0.35</v>
      </c>
      <c r="AI65">
        <v>0.35</v>
      </c>
      <c r="AJ65">
        <v>0.35</v>
      </c>
      <c r="AK65">
        <v>0.35</v>
      </c>
      <c r="AL65">
        <v>0.35</v>
      </c>
    </row>
    <row r="66" spans="4:38">
      <c r="D66" t="s">
        <v>17</v>
      </c>
      <c r="E66">
        <v>1</v>
      </c>
      <c r="F66" s="28">
        <v>2047</v>
      </c>
      <c r="G66" s="28" t="s">
        <v>112</v>
      </c>
      <c r="H66">
        <v>225.537146148308</v>
      </c>
      <c r="I66">
        <v>50.8083507010183</v>
      </c>
      <c r="J66">
        <v>177.857292605163</v>
      </c>
      <c r="K66">
        <v>0.660674103260311</v>
      </c>
      <c r="L66">
        <v>128.213340429909</v>
      </c>
      <c r="M66">
        <v>17.4047714594261</v>
      </c>
      <c r="N66">
        <v>3.67548775707086</v>
      </c>
      <c r="P66" s="29"/>
      <c r="Q66" s="29"/>
      <c r="AF66">
        <v>1</v>
      </c>
      <c r="AG66">
        <v>1</v>
      </c>
      <c r="AH66">
        <v>1</v>
      </c>
      <c r="AI66">
        <v>1</v>
      </c>
      <c r="AJ66">
        <v>1</v>
      </c>
      <c r="AK66">
        <v>1</v>
      </c>
      <c r="AL66">
        <v>1</v>
      </c>
    </row>
    <row r="67" spans="4:38">
      <c r="D67" t="s">
        <v>17</v>
      </c>
      <c r="E67">
        <v>1</v>
      </c>
      <c r="F67" s="28">
        <v>2047</v>
      </c>
      <c r="G67" s="28" t="s">
        <v>101</v>
      </c>
      <c r="P67" s="29"/>
      <c r="Q67" s="29"/>
      <c r="AF67">
        <v>0.35</v>
      </c>
      <c r="AG67">
        <v>0.35</v>
      </c>
      <c r="AH67">
        <v>0.35</v>
      </c>
      <c r="AI67">
        <v>0.35</v>
      </c>
      <c r="AJ67">
        <v>0.35</v>
      </c>
      <c r="AK67">
        <v>0.35</v>
      </c>
      <c r="AL67">
        <v>0.35</v>
      </c>
    </row>
    <row r="68" spans="4:38">
      <c r="D68" t="s">
        <v>17</v>
      </c>
      <c r="E68">
        <v>1</v>
      </c>
      <c r="F68" s="28">
        <v>2048</v>
      </c>
      <c r="G68" s="28" t="s">
        <v>112</v>
      </c>
      <c r="H68">
        <v>240.953925537385</v>
      </c>
      <c r="I68">
        <v>53.3019782586651</v>
      </c>
      <c r="J68">
        <v>189.588087627275</v>
      </c>
      <c r="K68">
        <v>0.712741097192226</v>
      </c>
      <c r="L68">
        <v>143.598911755631</v>
      </c>
      <c r="M68">
        <v>17.6218436079399</v>
      </c>
      <c r="N68">
        <v>3.87826059228634</v>
      </c>
      <c r="P68" s="29"/>
      <c r="Q68" s="29"/>
      <c r="AF68">
        <v>1</v>
      </c>
      <c r="AG68">
        <v>1</v>
      </c>
      <c r="AH68">
        <v>1</v>
      </c>
      <c r="AI68">
        <v>1</v>
      </c>
      <c r="AJ68">
        <v>1</v>
      </c>
      <c r="AK68">
        <v>1</v>
      </c>
      <c r="AL68">
        <v>1</v>
      </c>
    </row>
    <row r="69" spans="4:38">
      <c r="D69" t="s">
        <v>17</v>
      </c>
      <c r="E69">
        <v>1</v>
      </c>
      <c r="F69" s="28">
        <v>2048</v>
      </c>
      <c r="G69" s="28" t="s">
        <v>101</v>
      </c>
      <c r="P69" s="29"/>
      <c r="Q69" s="29"/>
      <c r="AF69">
        <v>0.35</v>
      </c>
      <c r="AG69">
        <v>0.35</v>
      </c>
      <c r="AH69">
        <v>0.35</v>
      </c>
      <c r="AI69">
        <v>0.35</v>
      </c>
      <c r="AJ69">
        <v>0.35</v>
      </c>
      <c r="AK69">
        <v>0.35</v>
      </c>
      <c r="AL69">
        <v>0.35</v>
      </c>
    </row>
    <row r="70" spans="4:38">
      <c r="D70" t="s">
        <v>17</v>
      </c>
      <c r="E70">
        <v>1</v>
      </c>
      <c r="F70" s="28">
        <v>2049</v>
      </c>
      <c r="G70" s="28" t="s">
        <v>112</v>
      </c>
      <c r="H70">
        <v>256.312377661216</v>
      </c>
      <c r="I70">
        <v>55.5031305606294</v>
      </c>
      <c r="J70">
        <v>201.308437519284</v>
      </c>
      <c r="K70">
        <v>0.746817019129897</v>
      </c>
      <c r="L70">
        <v>158.990211045973</v>
      </c>
      <c r="M70">
        <v>17.8071594055333</v>
      </c>
      <c r="N70">
        <v>4.08363322964106</v>
      </c>
      <c r="P70" s="29"/>
      <c r="Q70" s="29"/>
      <c r="AF70">
        <v>1</v>
      </c>
      <c r="AG70">
        <v>1</v>
      </c>
      <c r="AH70">
        <v>1</v>
      </c>
      <c r="AI70">
        <v>1</v>
      </c>
      <c r="AJ70">
        <v>1</v>
      </c>
      <c r="AK70">
        <v>1</v>
      </c>
      <c r="AL70">
        <v>1</v>
      </c>
    </row>
    <row r="71" spans="4:38">
      <c r="D71" t="s">
        <v>17</v>
      </c>
      <c r="E71">
        <v>1</v>
      </c>
      <c r="F71" s="28">
        <v>2049</v>
      </c>
      <c r="G71" s="28" t="s">
        <v>101</v>
      </c>
      <c r="P71" s="29"/>
      <c r="Q71" s="29"/>
      <c r="AF71">
        <v>0.35</v>
      </c>
      <c r="AG71">
        <v>0.35</v>
      </c>
      <c r="AH71">
        <v>0.35</v>
      </c>
      <c r="AI71">
        <v>0.35</v>
      </c>
      <c r="AJ71">
        <v>0.35</v>
      </c>
      <c r="AK71">
        <v>0.35</v>
      </c>
      <c r="AL71">
        <v>0.35</v>
      </c>
    </row>
    <row r="72" spans="4:38">
      <c r="D72" t="s">
        <v>17</v>
      </c>
      <c r="E72">
        <v>1</v>
      </c>
      <c r="F72" s="28">
        <v>2050</v>
      </c>
      <c r="G72" s="28" t="s">
        <v>112</v>
      </c>
      <c r="H72">
        <v>271.813909492955</v>
      </c>
      <c r="I72">
        <v>57.8478041750489</v>
      </c>
      <c r="J72">
        <v>213.041406973157</v>
      </c>
      <c r="K72">
        <v>0.789216822277074</v>
      </c>
      <c r="L72">
        <v>173.735850971922</v>
      </c>
      <c r="M72">
        <v>17.9355103671706</v>
      </c>
      <c r="N72">
        <v>4.20726453521546</v>
      </c>
      <c r="P72" s="29"/>
      <c r="Q72" s="29"/>
      <c r="AF72">
        <v>1</v>
      </c>
      <c r="AG72">
        <v>1</v>
      </c>
      <c r="AH72">
        <v>1</v>
      </c>
      <c r="AI72">
        <v>1</v>
      </c>
      <c r="AJ72">
        <v>1</v>
      </c>
      <c r="AK72">
        <v>1</v>
      </c>
      <c r="AL72">
        <v>1</v>
      </c>
    </row>
    <row r="73" spans="4:38">
      <c r="D73" t="s">
        <v>17</v>
      </c>
      <c r="E73">
        <v>1</v>
      </c>
      <c r="F73" s="28">
        <v>2050</v>
      </c>
      <c r="G73" s="28" t="s">
        <v>101</v>
      </c>
      <c r="P73" s="29"/>
      <c r="Q73" s="29"/>
      <c r="AF73">
        <v>0.35</v>
      </c>
      <c r="AG73">
        <v>0.35</v>
      </c>
      <c r="AH73">
        <v>0.35</v>
      </c>
      <c r="AI73">
        <v>0.35</v>
      </c>
      <c r="AJ73">
        <v>0.35</v>
      </c>
      <c r="AK73">
        <v>0.35</v>
      </c>
      <c r="AL73">
        <v>0.35</v>
      </c>
    </row>
  </sheetData>
  <autoFilter xmlns:etc="http://www.wps.cn/officeDocument/2017/etCustomData" ref="I1:I73" etc:filterBottomFollowUsedRange="0">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O41"/>
  <sheetViews>
    <sheetView zoomScale="85" zoomScaleNormal="85" workbookViewId="0">
      <selection activeCell="L20" sqref="L20"/>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s>
  <sheetData>
    <row r="4" spans="2:2">
      <c r="B4" s="17" t="s">
        <v>1</v>
      </c>
    </row>
    <row r="5" spans="2:2">
      <c r="B5" s="16" t="s">
        <v>2</v>
      </c>
    </row>
    <row r="9" spans="10:10">
      <c r="J9" s="16" t="s">
        <v>3</v>
      </c>
    </row>
    <row r="10" spans="2:15">
      <c r="B10" s="16" t="s">
        <v>4</v>
      </c>
      <c r="C10" s="16" t="s">
        <v>5</v>
      </c>
      <c r="D10" s="16" t="s">
        <v>6</v>
      </c>
      <c r="E10" s="16" t="s">
        <v>7</v>
      </c>
      <c r="F10" s="16" t="s">
        <v>8</v>
      </c>
      <c r="G10" s="16" t="s">
        <v>9</v>
      </c>
      <c r="H10" s="16" t="s">
        <v>10</v>
      </c>
      <c r="I10" s="16" t="s">
        <v>11</v>
      </c>
      <c r="J10" s="16" t="s">
        <v>12</v>
      </c>
      <c r="K10" s="16" t="s">
        <v>13</v>
      </c>
      <c r="L10" s="16" t="s">
        <v>14</v>
      </c>
      <c r="O10" s="51" t="s">
        <v>19</v>
      </c>
    </row>
    <row r="11" spans="2:14">
      <c r="B11" s="16" t="s">
        <v>20</v>
      </c>
      <c r="G11" t="s">
        <v>21</v>
      </c>
      <c r="I11" s="16">
        <v>2020</v>
      </c>
      <c r="J11" s="16" t="s">
        <v>17</v>
      </c>
      <c r="K11" s="16">
        <v>1</v>
      </c>
      <c r="L11" s="16">
        <f t="shared" ref="L11:L23" si="0">N11*1000</f>
        <v>0</v>
      </c>
      <c r="N11">
        <v>0</v>
      </c>
    </row>
    <row r="12" spans="7:14">
      <c r="G12" t="s">
        <v>21</v>
      </c>
      <c r="I12" s="16">
        <v>2021</v>
      </c>
      <c r="J12" s="16" t="s">
        <v>17</v>
      </c>
      <c r="K12" s="16">
        <v>1</v>
      </c>
      <c r="L12" s="16">
        <f t="shared" si="0"/>
        <v>0</v>
      </c>
      <c r="N12" s="20">
        <v>0</v>
      </c>
    </row>
    <row r="13" spans="7:14">
      <c r="G13" t="s">
        <v>21</v>
      </c>
      <c r="I13" s="16">
        <v>2022</v>
      </c>
      <c r="J13" s="16" t="s">
        <v>17</v>
      </c>
      <c r="K13" s="16">
        <v>1</v>
      </c>
      <c r="L13" s="16">
        <f t="shared" si="0"/>
        <v>1.131733</v>
      </c>
      <c r="N13" s="20">
        <v>0.001131733</v>
      </c>
    </row>
    <row r="14" spans="7:14">
      <c r="G14" t="s">
        <v>21</v>
      </c>
      <c r="I14" s="16">
        <v>2023</v>
      </c>
      <c r="J14" s="16" t="s">
        <v>17</v>
      </c>
      <c r="K14" s="16">
        <v>1</v>
      </c>
      <c r="L14" s="16">
        <f t="shared" si="0"/>
        <v>0.309722</v>
      </c>
      <c r="N14" s="20">
        <v>0.000309722</v>
      </c>
    </row>
    <row r="15" spans="7:14">
      <c r="G15" t="s">
        <v>21</v>
      </c>
      <c r="I15" s="16">
        <v>2024</v>
      </c>
      <c r="J15" s="16" t="s">
        <v>17</v>
      </c>
      <c r="K15" s="16">
        <v>1</v>
      </c>
      <c r="L15" s="16">
        <f t="shared" si="0"/>
        <v>67.328</v>
      </c>
      <c r="N15" s="20">
        <v>0.067328</v>
      </c>
    </row>
    <row r="16" spans="7:14">
      <c r="G16" t="s">
        <v>21</v>
      </c>
      <c r="I16" s="16">
        <v>2025</v>
      </c>
      <c r="J16" s="16" t="s">
        <v>17</v>
      </c>
      <c r="K16" s="16">
        <v>1</v>
      </c>
      <c r="L16" s="16">
        <f t="shared" si="0"/>
        <v>164.334</v>
      </c>
      <c r="N16" s="20">
        <v>0.164334</v>
      </c>
    </row>
    <row r="17" spans="7:14">
      <c r="G17" t="s">
        <v>21</v>
      </c>
      <c r="I17" s="16">
        <v>2026</v>
      </c>
      <c r="J17" s="16" t="s">
        <v>17</v>
      </c>
      <c r="K17" s="16">
        <v>1</v>
      </c>
      <c r="L17" s="16">
        <f t="shared" si="0"/>
        <v>244.887</v>
      </c>
      <c r="N17" s="20">
        <v>0.244887</v>
      </c>
    </row>
    <row r="18" spans="7:14">
      <c r="G18" t="s">
        <v>21</v>
      </c>
      <c r="I18" s="16">
        <v>2027</v>
      </c>
      <c r="J18" s="16" t="s">
        <v>17</v>
      </c>
      <c r="K18" s="16">
        <v>1</v>
      </c>
      <c r="L18" s="16">
        <f t="shared" si="0"/>
        <v>303.694</v>
      </c>
      <c r="N18" s="20">
        <v>0.303694</v>
      </c>
    </row>
    <row r="19" spans="7:14">
      <c r="G19" t="s">
        <v>21</v>
      </c>
      <c r="I19" s="16">
        <v>2028</v>
      </c>
      <c r="J19" s="16" t="s">
        <v>17</v>
      </c>
      <c r="K19" s="16">
        <v>1</v>
      </c>
      <c r="L19" s="16">
        <f t="shared" si="0"/>
        <v>344.586</v>
      </c>
      <c r="N19" s="20">
        <v>0.344586</v>
      </c>
    </row>
    <row r="20" spans="7:14">
      <c r="G20" t="s">
        <v>21</v>
      </c>
      <c r="I20" s="16">
        <v>2029</v>
      </c>
      <c r="J20" s="16" t="s">
        <v>17</v>
      </c>
      <c r="K20" s="16">
        <v>1</v>
      </c>
      <c r="L20" s="16">
        <f t="shared" si="0"/>
        <v>449.817</v>
      </c>
      <c r="N20" s="20">
        <v>0.449817</v>
      </c>
    </row>
    <row r="21" spans="7:14">
      <c r="G21" t="s">
        <v>21</v>
      </c>
      <c r="I21" s="16">
        <v>2030</v>
      </c>
      <c r="J21" s="16" t="s">
        <v>17</v>
      </c>
      <c r="K21" s="16">
        <v>1</v>
      </c>
      <c r="L21" s="16">
        <f t="shared" si="0"/>
        <v>544.142</v>
      </c>
      <c r="N21" s="20">
        <v>0.544142</v>
      </c>
    </row>
    <row r="22" spans="7:14">
      <c r="G22" t="s">
        <v>21</v>
      </c>
      <c r="I22" s="16">
        <v>2031</v>
      </c>
      <c r="J22" s="16" t="s">
        <v>17</v>
      </c>
      <c r="K22" s="16">
        <v>1</v>
      </c>
      <c r="L22" s="16">
        <f t="shared" si="0"/>
        <v>419.8448</v>
      </c>
      <c r="N22" s="20">
        <v>0.4198448</v>
      </c>
    </row>
    <row r="23" spans="7:14">
      <c r="G23" t="s">
        <v>21</v>
      </c>
      <c r="I23" s="16">
        <v>2032</v>
      </c>
      <c r="J23" s="16" t="s">
        <v>17</v>
      </c>
      <c r="K23" s="16">
        <v>1</v>
      </c>
      <c r="L23" s="16">
        <f t="shared" si="0"/>
        <v>132.1646</v>
      </c>
      <c r="N23" s="20">
        <v>0.1321646</v>
      </c>
    </row>
    <row r="24" spans="7:15">
      <c r="G24" t="s">
        <v>21</v>
      </c>
      <c r="I24" s="16">
        <v>2033</v>
      </c>
      <c r="J24" s="16" t="s">
        <v>17</v>
      </c>
      <c r="K24" s="16">
        <v>1</v>
      </c>
      <c r="L24" s="16">
        <f>L23</f>
        <v>132.1646</v>
      </c>
      <c r="N24" s="59">
        <v>0</v>
      </c>
      <c r="O24">
        <v>-0.134108</v>
      </c>
    </row>
    <row r="25" spans="7:15">
      <c r="G25" t="s">
        <v>21</v>
      </c>
      <c r="I25" s="16">
        <v>2034</v>
      </c>
      <c r="J25" s="16" t="s">
        <v>17</v>
      </c>
      <c r="K25" s="16">
        <v>1</v>
      </c>
      <c r="L25" s="16">
        <v>0</v>
      </c>
      <c r="N25" s="59">
        <v>0</v>
      </c>
      <c r="O25">
        <v>-0.5101056</v>
      </c>
    </row>
    <row r="26" spans="7:15">
      <c r="G26" t="s">
        <v>21</v>
      </c>
      <c r="I26" s="16">
        <v>2035</v>
      </c>
      <c r="J26" s="16" t="s">
        <v>17</v>
      </c>
      <c r="K26" s="16">
        <v>1</v>
      </c>
      <c r="L26" s="16">
        <f t="shared" ref="L26:L41" si="1">L25</f>
        <v>0</v>
      </c>
      <c r="N26" s="59">
        <v>0</v>
      </c>
      <c r="O26">
        <v>-1.4024116</v>
      </c>
    </row>
    <row r="27" spans="7:15">
      <c r="G27" t="s">
        <v>21</v>
      </c>
      <c r="I27" s="16">
        <v>2036</v>
      </c>
      <c r="J27" s="16" t="s">
        <v>17</v>
      </c>
      <c r="K27" s="16">
        <v>1</v>
      </c>
      <c r="L27" s="16">
        <f t="shared" si="1"/>
        <v>0</v>
      </c>
      <c r="N27" s="59">
        <v>0</v>
      </c>
      <c r="O27">
        <v>-2.635778</v>
      </c>
    </row>
    <row r="28" spans="7:15">
      <c r="G28" t="s">
        <v>21</v>
      </c>
      <c r="I28" s="16">
        <v>2037</v>
      </c>
      <c r="J28" s="16" t="s">
        <v>17</v>
      </c>
      <c r="K28" s="16">
        <v>1</v>
      </c>
      <c r="L28" s="16">
        <f t="shared" si="1"/>
        <v>0</v>
      </c>
      <c r="N28" s="59">
        <v>0</v>
      </c>
      <c r="O28">
        <v>-3.7248196</v>
      </c>
    </row>
    <row r="29" spans="7:15">
      <c r="G29" t="s">
        <v>21</v>
      </c>
      <c r="I29" s="16">
        <v>2038</v>
      </c>
      <c r="J29" s="16" t="s">
        <v>17</v>
      </c>
      <c r="K29" s="16">
        <v>1</v>
      </c>
      <c r="L29" s="16">
        <f t="shared" si="1"/>
        <v>0</v>
      </c>
      <c r="N29" s="59">
        <v>0</v>
      </c>
      <c r="O29">
        <v>-5.0245944</v>
      </c>
    </row>
    <row r="30" spans="7:15">
      <c r="G30" t="s">
        <v>21</v>
      </c>
      <c r="I30" s="16">
        <v>2039</v>
      </c>
      <c r="J30" s="16" t="s">
        <v>17</v>
      </c>
      <c r="K30" s="16">
        <v>1</v>
      </c>
      <c r="L30" s="16">
        <f t="shared" si="1"/>
        <v>0</v>
      </c>
      <c r="N30" s="59">
        <v>0</v>
      </c>
      <c r="O30">
        <v>-6.4905976</v>
      </c>
    </row>
    <row r="31" spans="7:15">
      <c r="G31" t="s">
        <v>21</v>
      </c>
      <c r="I31" s="16">
        <v>2040</v>
      </c>
      <c r="J31" s="16" t="s">
        <v>17</v>
      </c>
      <c r="K31" s="16">
        <v>1</v>
      </c>
      <c r="L31" s="16">
        <f t="shared" si="1"/>
        <v>0</v>
      </c>
      <c r="N31" s="59">
        <v>0</v>
      </c>
      <c r="O31">
        <v>-8.236068</v>
      </c>
    </row>
    <row r="32" spans="7:15">
      <c r="G32" t="s">
        <v>21</v>
      </c>
      <c r="I32" s="16">
        <v>2041</v>
      </c>
      <c r="J32" s="16" t="s">
        <v>17</v>
      </c>
      <c r="K32" s="16">
        <v>1</v>
      </c>
      <c r="L32" s="16">
        <f t="shared" si="1"/>
        <v>0</v>
      </c>
      <c r="N32" s="59">
        <v>0</v>
      </c>
      <c r="O32">
        <v>-10.152918</v>
      </c>
    </row>
    <row r="33" spans="7:15">
      <c r="G33" t="s">
        <v>21</v>
      </c>
      <c r="I33" s="16">
        <v>2042</v>
      </c>
      <c r="J33" s="16" t="s">
        <v>17</v>
      </c>
      <c r="K33" s="16">
        <v>1</v>
      </c>
      <c r="L33" s="16">
        <f t="shared" si="1"/>
        <v>0</v>
      </c>
      <c r="N33" s="59">
        <v>0</v>
      </c>
      <c r="O33">
        <v>-12.3220596</v>
      </c>
    </row>
    <row r="34" spans="7:15">
      <c r="G34" t="s">
        <v>21</v>
      </c>
      <c r="I34" s="16">
        <v>2043</v>
      </c>
      <c r="J34" s="16" t="s">
        <v>17</v>
      </c>
      <c r="K34" s="16">
        <v>1</v>
      </c>
      <c r="L34" s="16">
        <f t="shared" si="1"/>
        <v>0</v>
      </c>
      <c r="N34" s="59">
        <v>0</v>
      </c>
      <c r="O34">
        <v>-13.7317244</v>
      </c>
    </row>
    <row r="35" spans="7:15">
      <c r="G35" t="s">
        <v>21</v>
      </c>
      <c r="I35" s="16">
        <v>2044</v>
      </c>
      <c r="J35" s="16" t="s">
        <v>17</v>
      </c>
      <c r="K35" s="16">
        <v>1</v>
      </c>
      <c r="L35" s="16">
        <f t="shared" si="1"/>
        <v>0</v>
      </c>
      <c r="N35" s="59">
        <v>0</v>
      </c>
      <c r="O35">
        <v>-15.1351048</v>
      </c>
    </row>
    <row r="36" spans="7:15">
      <c r="G36" t="s">
        <v>21</v>
      </c>
      <c r="I36" s="16">
        <v>2045</v>
      </c>
      <c r="J36" s="16" t="s">
        <v>17</v>
      </c>
      <c r="K36" s="16">
        <v>1</v>
      </c>
      <c r="L36" s="16">
        <f t="shared" si="1"/>
        <v>0</v>
      </c>
      <c r="N36" s="59">
        <v>0</v>
      </c>
      <c r="O36">
        <v>-16.4217484</v>
      </c>
    </row>
    <row r="37" spans="7:15">
      <c r="G37" t="s">
        <v>21</v>
      </c>
      <c r="I37" s="16">
        <v>2046</v>
      </c>
      <c r="J37" s="16" t="s">
        <v>17</v>
      </c>
      <c r="K37" s="16">
        <v>1</v>
      </c>
      <c r="L37" s="16">
        <f t="shared" si="1"/>
        <v>0</v>
      </c>
      <c r="N37" s="59">
        <v>0</v>
      </c>
      <c r="O37">
        <v>-18.23905032</v>
      </c>
    </row>
    <row r="38" spans="7:15">
      <c r="G38" t="s">
        <v>21</v>
      </c>
      <c r="I38" s="16">
        <v>2047</v>
      </c>
      <c r="J38" s="16" t="s">
        <v>17</v>
      </c>
      <c r="K38" s="16">
        <v>1</v>
      </c>
      <c r="L38" s="16">
        <f t="shared" si="1"/>
        <v>0</v>
      </c>
      <c r="N38" s="59">
        <v>0</v>
      </c>
      <c r="O38">
        <v>-20.01555344</v>
      </c>
    </row>
    <row r="39" spans="7:15">
      <c r="G39" t="s">
        <v>21</v>
      </c>
      <c r="I39" s="16">
        <v>2048</v>
      </c>
      <c r="J39" s="16" t="s">
        <v>17</v>
      </c>
      <c r="K39" s="16">
        <v>1</v>
      </c>
      <c r="L39" s="16">
        <f t="shared" si="1"/>
        <v>0</v>
      </c>
      <c r="N39" s="59">
        <v>0</v>
      </c>
      <c r="O39">
        <v>-21.74925968</v>
      </c>
    </row>
    <row r="40" spans="7:15">
      <c r="G40" t="s">
        <v>21</v>
      </c>
      <c r="I40" s="16">
        <v>2049</v>
      </c>
      <c r="J40" s="16" t="s">
        <v>17</v>
      </c>
      <c r="K40" s="16">
        <v>1</v>
      </c>
      <c r="L40" s="16">
        <f t="shared" si="1"/>
        <v>0</v>
      </c>
      <c r="N40" s="59">
        <v>0</v>
      </c>
      <c r="O40">
        <v>-23.46094608</v>
      </c>
    </row>
    <row r="41" spans="7:15">
      <c r="G41" t="s">
        <v>21</v>
      </c>
      <c r="I41" s="16">
        <v>2050</v>
      </c>
      <c r="J41" s="16" t="s">
        <v>17</v>
      </c>
      <c r="K41" s="16">
        <v>1</v>
      </c>
      <c r="L41" s="16">
        <f t="shared" si="1"/>
        <v>0</v>
      </c>
      <c r="N41" s="59">
        <v>0</v>
      </c>
      <c r="O41">
        <v>-25.1005784</v>
      </c>
    </row>
  </sheetData>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05"/>
  <sheetViews>
    <sheetView workbookViewId="0">
      <selection activeCell="I6" sqref="I6"/>
    </sheetView>
  </sheetViews>
  <sheetFormatPr defaultColWidth="9" defaultRowHeight="14.5"/>
  <cols>
    <col min="11" max="11" width="12.8181818181818"/>
  </cols>
  <sheetData>
    <row r="1" spans="1:31">
      <c r="A1" s="16"/>
      <c r="B1" s="16"/>
      <c r="C1" s="16"/>
      <c r="D1" s="16"/>
      <c r="E1" s="16"/>
      <c r="F1" s="16"/>
      <c r="G1" s="16"/>
      <c r="H1" s="16"/>
      <c r="I1" s="16"/>
      <c r="J1" s="16"/>
      <c r="K1" s="16"/>
      <c r="AE1" t="s">
        <v>113</v>
      </c>
    </row>
    <row r="2" spans="1:31">
      <c r="A2" s="16"/>
      <c r="B2" s="16"/>
      <c r="C2" s="16"/>
      <c r="D2" s="16"/>
      <c r="E2" s="16"/>
      <c r="F2" s="16"/>
      <c r="G2" s="16"/>
      <c r="H2" s="16"/>
      <c r="I2" s="16"/>
      <c r="J2" s="16"/>
      <c r="K2" s="16"/>
      <c r="Y2" s="20" t="s">
        <v>114</v>
      </c>
      <c r="Z2" s="20" t="s">
        <v>115</v>
      </c>
      <c r="AA2" s="20" t="s">
        <v>116</v>
      </c>
      <c r="AB2" s="20" t="s">
        <v>117</v>
      </c>
      <c r="AC2" s="20">
        <v>2020</v>
      </c>
      <c r="AD2" s="20">
        <v>0</v>
      </c>
      <c r="AE2" s="20">
        <v>0</v>
      </c>
    </row>
    <row r="3" spans="1:31">
      <c r="A3" s="16"/>
      <c r="B3" s="16"/>
      <c r="C3" s="16"/>
      <c r="D3" s="16"/>
      <c r="E3" s="16"/>
      <c r="F3" s="16"/>
      <c r="G3" s="16"/>
      <c r="H3" s="16"/>
      <c r="I3" s="16"/>
      <c r="J3" s="16"/>
      <c r="K3" s="16"/>
      <c r="Y3" s="20" t="s">
        <v>114</v>
      </c>
      <c r="Z3" s="20" t="s">
        <v>115</v>
      </c>
      <c r="AA3" s="20" t="s">
        <v>116</v>
      </c>
      <c r="AB3" s="20" t="s">
        <v>117</v>
      </c>
      <c r="AC3" s="20">
        <v>2021</v>
      </c>
      <c r="AD3" s="64" t="s">
        <v>118</v>
      </c>
      <c r="AE3" s="20">
        <v>0.00013349</v>
      </c>
    </row>
    <row r="4" spans="1:31">
      <c r="A4" s="17" t="s">
        <v>1</v>
      </c>
      <c r="B4" s="16"/>
      <c r="C4" s="16"/>
      <c r="D4" s="16"/>
      <c r="E4" s="16"/>
      <c r="F4" s="16"/>
      <c r="G4" s="16"/>
      <c r="H4" s="16"/>
      <c r="I4" s="16"/>
      <c r="J4" s="16"/>
      <c r="K4" s="16"/>
      <c r="Y4" s="20" t="s">
        <v>114</v>
      </c>
      <c r="Z4" s="20" t="s">
        <v>115</v>
      </c>
      <c r="AA4" s="20" t="s">
        <v>116</v>
      </c>
      <c r="AB4" s="20" t="s">
        <v>117</v>
      </c>
      <c r="AC4" s="20">
        <v>2022</v>
      </c>
      <c r="AD4" s="64" t="s">
        <v>119</v>
      </c>
      <c r="AE4" s="20">
        <v>0.00026698</v>
      </c>
    </row>
    <row r="5" spans="1:31">
      <c r="A5" s="16" t="s">
        <v>2</v>
      </c>
      <c r="B5" s="16"/>
      <c r="C5" s="16"/>
      <c r="D5" s="16"/>
      <c r="E5" s="16"/>
      <c r="F5" s="16"/>
      <c r="G5" s="16"/>
      <c r="H5" s="16"/>
      <c r="I5" s="16"/>
      <c r="J5" s="16"/>
      <c r="K5" s="16"/>
      <c r="Y5" s="20" t="s">
        <v>114</v>
      </c>
      <c r="Z5" s="20" t="s">
        <v>115</v>
      </c>
      <c r="AA5" s="20" t="s">
        <v>116</v>
      </c>
      <c r="AB5" s="20" t="s">
        <v>117</v>
      </c>
      <c r="AC5" s="20">
        <v>2023</v>
      </c>
      <c r="AD5" s="20">
        <v>0.000408</v>
      </c>
      <c r="AE5" s="20">
        <v>0.05446392</v>
      </c>
    </row>
    <row r="6" spans="1:31">
      <c r="A6" s="16"/>
      <c r="B6" s="16"/>
      <c r="C6" s="16"/>
      <c r="D6" s="16"/>
      <c r="E6" s="16"/>
      <c r="F6" s="16"/>
      <c r="G6" s="16"/>
      <c r="H6" s="16"/>
      <c r="I6" s="16" t="s">
        <v>3</v>
      </c>
      <c r="J6" s="16"/>
      <c r="K6" s="16"/>
      <c r="Y6" s="20" t="s">
        <v>114</v>
      </c>
      <c r="Z6" s="20" t="s">
        <v>115</v>
      </c>
      <c r="AA6" s="20" t="s">
        <v>116</v>
      </c>
      <c r="AB6" s="20" t="s">
        <v>117</v>
      </c>
      <c r="AC6" s="20">
        <v>2024</v>
      </c>
      <c r="AD6" s="20">
        <v>0.002892</v>
      </c>
      <c r="AE6" s="20">
        <v>0.38605308</v>
      </c>
    </row>
    <row r="7" spans="1:31">
      <c r="A7" s="16"/>
      <c r="B7" s="16"/>
      <c r="C7" s="16"/>
      <c r="D7" s="16"/>
      <c r="E7" s="16"/>
      <c r="F7" s="16"/>
      <c r="G7" s="16"/>
      <c r="H7" s="16"/>
      <c r="I7" s="16"/>
      <c r="J7" s="16"/>
      <c r="K7" s="16"/>
      <c r="Y7" s="20" t="s">
        <v>114</v>
      </c>
      <c r="Z7" s="20" t="s">
        <v>115</v>
      </c>
      <c r="AA7" s="20" t="s">
        <v>116</v>
      </c>
      <c r="AB7" s="20" t="s">
        <v>117</v>
      </c>
      <c r="AC7" s="20">
        <v>2025</v>
      </c>
      <c r="AD7" s="20">
        <v>0.006834</v>
      </c>
      <c r="AE7" s="20">
        <v>0.91227066</v>
      </c>
    </row>
    <row r="8" spans="1:31">
      <c r="A8" s="16"/>
      <c r="B8" s="16"/>
      <c r="C8" s="16"/>
      <c r="D8" s="16"/>
      <c r="E8" s="16"/>
      <c r="F8" s="16"/>
      <c r="G8" s="16"/>
      <c r="H8" s="16"/>
      <c r="I8" s="16"/>
      <c r="J8" s="16"/>
      <c r="K8" s="16"/>
      <c r="Y8" s="20" t="s">
        <v>114</v>
      </c>
      <c r="Z8" s="20" t="s">
        <v>115</v>
      </c>
      <c r="AA8" s="20" t="s">
        <v>116</v>
      </c>
      <c r="AB8" s="20" t="s">
        <v>117</v>
      </c>
      <c r="AC8" s="20">
        <v>2026</v>
      </c>
      <c r="AD8" s="20">
        <v>0.014277</v>
      </c>
      <c r="AE8" s="20">
        <v>1.90583673</v>
      </c>
    </row>
    <row r="9" spans="1:31">
      <c r="A9" s="16"/>
      <c r="B9" s="16"/>
      <c r="C9" s="16"/>
      <c r="D9" s="16"/>
      <c r="E9" s="16"/>
      <c r="F9" s="16"/>
      <c r="G9" s="16"/>
      <c r="H9" s="16"/>
      <c r="J9" s="16"/>
      <c r="K9" s="16"/>
      <c r="Y9" s="20" t="s">
        <v>114</v>
      </c>
      <c r="Z9" s="20" t="s">
        <v>115</v>
      </c>
      <c r="AA9" s="20" t="s">
        <v>116</v>
      </c>
      <c r="AB9" s="20" t="s">
        <v>117</v>
      </c>
      <c r="AC9" s="20">
        <v>2027</v>
      </c>
      <c r="AD9" s="20">
        <v>0.024627</v>
      </c>
      <c r="AE9" s="20">
        <v>3.28745823</v>
      </c>
    </row>
    <row r="10" spans="1:31">
      <c r="A10" s="16" t="s">
        <v>4</v>
      </c>
      <c r="B10" s="16" t="s">
        <v>5</v>
      </c>
      <c r="C10" s="16" t="s">
        <v>6</v>
      </c>
      <c r="D10" s="16" t="s">
        <v>7</v>
      </c>
      <c r="E10" s="16" t="s">
        <v>8</v>
      </c>
      <c r="F10" s="16" t="s">
        <v>9</v>
      </c>
      <c r="G10" s="16" t="s">
        <v>10</v>
      </c>
      <c r="H10" s="16" t="s">
        <v>11</v>
      </c>
      <c r="I10" s="16" t="s">
        <v>12</v>
      </c>
      <c r="J10" s="16" t="s">
        <v>45</v>
      </c>
      <c r="K10" s="16" t="s">
        <v>14</v>
      </c>
      <c r="Y10" s="20" t="s">
        <v>114</v>
      </c>
      <c r="Z10" s="20" t="s">
        <v>115</v>
      </c>
      <c r="AA10" s="20" t="s">
        <v>116</v>
      </c>
      <c r="AB10" s="20" t="s">
        <v>117</v>
      </c>
      <c r="AC10" s="20">
        <v>2028</v>
      </c>
      <c r="AD10" s="20">
        <v>0.039826</v>
      </c>
      <c r="AE10" s="20">
        <v>5.31637274</v>
      </c>
    </row>
    <row r="11" spans="1:31">
      <c r="A11" s="16" t="s">
        <v>120</v>
      </c>
      <c r="B11" s="16"/>
      <c r="C11" s="18" t="s">
        <v>121</v>
      </c>
      <c r="D11" s="16"/>
      <c r="E11" s="16"/>
      <c r="F11" s="16"/>
      <c r="G11" s="19"/>
      <c r="H11" s="16">
        <f t="shared" ref="H11:H41" si="0">AC2</f>
        <v>2020</v>
      </c>
      <c r="I11" s="16" t="s">
        <v>17</v>
      </c>
      <c r="J11" s="16">
        <v>1</v>
      </c>
      <c r="K11" s="16">
        <f t="shared" ref="K11:K41" si="1">AE2</f>
        <v>0</v>
      </c>
      <c r="Y11" s="20" t="s">
        <v>114</v>
      </c>
      <c r="Z11" s="20" t="s">
        <v>115</v>
      </c>
      <c r="AA11" s="20" t="s">
        <v>116</v>
      </c>
      <c r="AB11" s="20" t="s">
        <v>117</v>
      </c>
      <c r="AC11" s="20">
        <v>2029</v>
      </c>
      <c r="AD11" s="20">
        <v>0.060269</v>
      </c>
      <c r="AE11" s="20">
        <v>8.04530881</v>
      </c>
    </row>
    <row r="12" spans="1:31">
      <c r="A12" s="16"/>
      <c r="B12" s="16"/>
      <c r="C12" s="1" t="s">
        <v>121</v>
      </c>
      <c r="D12" s="16"/>
      <c r="E12" s="16"/>
      <c r="F12" s="16"/>
      <c r="G12" s="19"/>
      <c r="H12" s="16">
        <f t="shared" si="0"/>
        <v>2021</v>
      </c>
      <c r="I12" s="16" t="s">
        <v>17</v>
      </c>
      <c r="J12" s="16">
        <f t="shared" ref="J12:J41" si="2">J11</f>
        <v>1</v>
      </c>
      <c r="K12" s="16">
        <f t="shared" si="1"/>
        <v>0.00013349</v>
      </c>
      <c r="Y12" s="20" t="s">
        <v>114</v>
      </c>
      <c r="Z12" s="20" t="s">
        <v>115</v>
      </c>
      <c r="AA12" s="20" t="s">
        <v>116</v>
      </c>
      <c r="AB12" s="20" t="s">
        <v>117</v>
      </c>
      <c r="AC12" s="20">
        <v>2030</v>
      </c>
      <c r="AD12" s="20">
        <v>0.090033</v>
      </c>
      <c r="AE12" s="20">
        <v>12.01850517</v>
      </c>
    </row>
    <row r="13" spans="1:31">
      <c r="A13" s="16"/>
      <c r="B13" s="16"/>
      <c r="C13" s="1" t="s">
        <v>121</v>
      </c>
      <c r="D13" s="16"/>
      <c r="E13" s="16"/>
      <c r="F13" s="16"/>
      <c r="G13" s="19"/>
      <c r="H13" s="16">
        <f t="shared" si="0"/>
        <v>2022</v>
      </c>
      <c r="I13" s="16" t="s">
        <v>17</v>
      </c>
      <c r="J13" s="16">
        <f t="shared" si="2"/>
        <v>1</v>
      </c>
      <c r="K13" s="16">
        <f t="shared" si="1"/>
        <v>0.00026698</v>
      </c>
      <c r="Y13" s="20" t="s">
        <v>114</v>
      </c>
      <c r="Z13" s="20" t="s">
        <v>115</v>
      </c>
      <c r="AA13" s="20" t="s">
        <v>116</v>
      </c>
      <c r="AB13" s="20" t="s">
        <v>117</v>
      </c>
      <c r="AC13" s="20">
        <v>2031</v>
      </c>
      <c r="AD13" s="20">
        <v>0.128698</v>
      </c>
      <c r="AE13" s="20">
        <v>17.17989602</v>
      </c>
    </row>
    <row r="14" spans="3:31">
      <c r="C14" s="1" t="s">
        <v>121</v>
      </c>
      <c r="D14" s="16"/>
      <c r="E14" s="16"/>
      <c r="F14" s="16"/>
      <c r="G14" s="19"/>
      <c r="H14" s="16">
        <f t="shared" si="0"/>
        <v>2023</v>
      </c>
      <c r="I14" s="16" t="s">
        <v>17</v>
      </c>
      <c r="J14" s="16">
        <f t="shared" si="2"/>
        <v>1</v>
      </c>
      <c r="K14" s="16">
        <f t="shared" si="1"/>
        <v>0.05446392</v>
      </c>
      <c r="Y14" s="20" t="s">
        <v>114</v>
      </c>
      <c r="Z14" s="20" t="s">
        <v>115</v>
      </c>
      <c r="AA14" s="20" t="s">
        <v>116</v>
      </c>
      <c r="AB14" s="20" t="s">
        <v>117</v>
      </c>
      <c r="AC14" s="20">
        <v>2032</v>
      </c>
      <c r="AD14" s="20">
        <v>0.174839</v>
      </c>
      <c r="AE14" s="20">
        <v>23.33925811</v>
      </c>
    </row>
    <row r="15" spans="3:31">
      <c r="C15" s="1" t="s">
        <v>121</v>
      </c>
      <c r="D15" s="16"/>
      <c r="E15" s="16"/>
      <c r="F15" s="16"/>
      <c r="G15" s="19"/>
      <c r="H15" s="16">
        <f t="shared" si="0"/>
        <v>2024</v>
      </c>
      <c r="I15" s="16" t="s">
        <v>17</v>
      </c>
      <c r="J15" s="16">
        <f t="shared" si="2"/>
        <v>1</v>
      </c>
      <c r="K15" s="16">
        <f t="shared" si="1"/>
        <v>0.38605308</v>
      </c>
      <c r="Y15" s="20" t="s">
        <v>114</v>
      </c>
      <c r="Z15" s="20" t="s">
        <v>115</v>
      </c>
      <c r="AA15" s="20" t="s">
        <v>116</v>
      </c>
      <c r="AB15" s="20" t="s">
        <v>117</v>
      </c>
      <c r="AC15" s="20">
        <v>2033</v>
      </c>
      <c r="AD15" s="20">
        <v>0.226683</v>
      </c>
      <c r="AE15" s="20">
        <v>30.25991367</v>
      </c>
    </row>
    <row r="16" spans="3:31">
      <c r="C16" s="1" t="s">
        <v>121</v>
      </c>
      <c r="D16" s="16"/>
      <c r="E16" s="16"/>
      <c r="F16" s="16"/>
      <c r="G16" s="19"/>
      <c r="H16" s="16">
        <f t="shared" si="0"/>
        <v>2025</v>
      </c>
      <c r="I16" s="16" t="s">
        <v>17</v>
      </c>
      <c r="J16" s="16">
        <f t="shared" si="2"/>
        <v>1</v>
      </c>
      <c r="K16" s="16">
        <f t="shared" si="1"/>
        <v>0.91227066</v>
      </c>
      <c r="Y16" s="20" t="s">
        <v>114</v>
      </c>
      <c r="Z16" s="20" t="s">
        <v>115</v>
      </c>
      <c r="AA16" s="20" t="s">
        <v>116</v>
      </c>
      <c r="AB16" s="20" t="s">
        <v>117</v>
      </c>
      <c r="AC16" s="20">
        <v>2034</v>
      </c>
      <c r="AD16" s="20">
        <v>0.282711</v>
      </c>
      <c r="AE16" s="20">
        <v>37.73909139</v>
      </c>
    </row>
    <row r="17" spans="3:31">
      <c r="C17" s="1" t="s">
        <v>121</v>
      </c>
      <c r="D17" s="16"/>
      <c r="E17" s="16"/>
      <c r="F17" s="16"/>
      <c r="G17" s="19"/>
      <c r="H17" s="16">
        <f t="shared" si="0"/>
        <v>2026</v>
      </c>
      <c r="I17" s="16" t="s">
        <v>17</v>
      </c>
      <c r="J17" s="16">
        <f t="shared" si="2"/>
        <v>1</v>
      </c>
      <c r="K17" s="16">
        <f t="shared" si="1"/>
        <v>1.90583673</v>
      </c>
      <c r="Y17" s="20" t="s">
        <v>114</v>
      </c>
      <c r="Z17" s="20" t="s">
        <v>115</v>
      </c>
      <c r="AA17" s="20" t="s">
        <v>116</v>
      </c>
      <c r="AB17" s="20" t="s">
        <v>117</v>
      </c>
      <c r="AC17" s="20">
        <v>2035</v>
      </c>
      <c r="AD17" s="20">
        <v>0.354461</v>
      </c>
      <c r="AE17" s="20">
        <v>47.31699889</v>
      </c>
    </row>
    <row r="18" spans="3:31">
      <c r="C18" s="1" t="s">
        <v>121</v>
      </c>
      <c r="D18" s="16"/>
      <c r="E18" s="16"/>
      <c r="F18" s="16"/>
      <c r="G18" s="19"/>
      <c r="H18" s="16">
        <f t="shared" si="0"/>
        <v>2027</v>
      </c>
      <c r="I18" s="16" t="s">
        <v>17</v>
      </c>
      <c r="J18" s="16">
        <f t="shared" si="2"/>
        <v>1</v>
      </c>
      <c r="K18" s="16">
        <f t="shared" si="1"/>
        <v>3.28745823</v>
      </c>
      <c r="Y18" s="20" t="s">
        <v>114</v>
      </c>
      <c r="Z18" s="20" t="s">
        <v>115</v>
      </c>
      <c r="AA18" s="20" t="s">
        <v>116</v>
      </c>
      <c r="AB18" s="20" t="s">
        <v>117</v>
      </c>
      <c r="AC18" s="20">
        <v>2036</v>
      </c>
      <c r="AD18" s="20">
        <v>0.433806</v>
      </c>
      <c r="AE18" s="20">
        <v>57.90876294</v>
      </c>
    </row>
    <row r="19" spans="3:31">
      <c r="C19" s="1" t="s">
        <v>121</v>
      </c>
      <c r="D19" s="16"/>
      <c r="E19" s="16"/>
      <c r="F19" s="16"/>
      <c r="G19" s="19"/>
      <c r="H19" s="16">
        <f t="shared" si="0"/>
        <v>2028</v>
      </c>
      <c r="I19" s="16" t="s">
        <v>17</v>
      </c>
      <c r="J19" s="16">
        <f t="shared" si="2"/>
        <v>1</v>
      </c>
      <c r="K19" s="16">
        <f t="shared" si="1"/>
        <v>5.31637274</v>
      </c>
      <c r="Y19" s="20" t="s">
        <v>114</v>
      </c>
      <c r="Z19" s="20" t="s">
        <v>115</v>
      </c>
      <c r="AA19" s="20" t="s">
        <v>116</v>
      </c>
      <c r="AB19" s="20" t="s">
        <v>117</v>
      </c>
      <c r="AC19" s="20">
        <v>2037</v>
      </c>
      <c r="AD19" s="20">
        <v>0.519609</v>
      </c>
      <c r="AE19" s="20">
        <v>69.36260541</v>
      </c>
    </row>
    <row r="20" spans="3:31">
      <c r="C20" s="1" t="s">
        <v>121</v>
      </c>
      <c r="D20" s="16"/>
      <c r="E20" s="16"/>
      <c r="F20" s="16"/>
      <c r="G20" s="19"/>
      <c r="H20" s="16">
        <f t="shared" si="0"/>
        <v>2029</v>
      </c>
      <c r="I20" s="16" t="s">
        <v>17</v>
      </c>
      <c r="J20" s="16">
        <f t="shared" si="2"/>
        <v>1</v>
      </c>
      <c r="K20" s="16">
        <f t="shared" si="1"/>
        <v>8.04530881</v>
      </c>
      <c r="Y20" s="20" t="s">
        <v>114</v>
      </c>
      <c r="Z20" s="20" t="s">
        <v>115</v>
      </c>
      <c r="AA20" s="20" t="s">
        <v>116</v>
      </c>
      <c r="AB20" s="20" t="s">
        <v>117</v>
      </c>
      <c r="AC20" s="20">
        <v>2038</v>
      </c>
      <c r="AD20" s="20">
        <v>0.609184</v>
      </c>
      <c r="AE20" s="20">
        <v>81.31997216</v>
      </c>
    </row>
    <row r="21" spans="3:31">
      <c r="C21" s="1" t="s">
        <v>121</v>
      </c>
      <c r="D21" s="16"/>
      <c r="E21" s="16"/>
      <c r="F21" s="16"/>
      <c r="G21" s="19"/>
      <c r="H21" s="16">
        <f t="shared" si="0"/>
        <v>2030</v>
      </c>
      <c r="I21" s="16" t="s">
        <v>17</v>
      </c>
      <c r="J21" s="16">
        <f t="shared" si="2"/>
        <v>1</v>
      </c>
      <c r="K21" s="16">
        <f t="shared" si="1"/>
        <v>12.01850517</v>
      </c>
      <c r="Y21" s="20" t="s">
        <v>114</v>
      </c>
      <c r="Z21" s="20" t="s">
        <v>115</v>
      </c>
      <c r="AA21" s="20" t="s">
        <v>116</v>
      </c>
      <c r="AB21" s="20" t="s">
        <v>117</v>
      </c>
      <c r="AC21" s="20">
        <v>2039</v>
      </c>
      <c r="AD21" s="20">
        <v>0.699548</v>
      </c>
      <c r="AE21" s="20">
        <v>93.38266252</v>
      </c>
    </row>
    <row r="22" spans="3:31">
      <c r="C22" s="1" t="s">
        <v>121</v>
      </c>
      <c r="D22" s="16"/>
      <c r="E22" s="16"/>
      <c r="F22" s="16"/>
      <c r="G22" s="19"/>
      <c r="H22" s="16">
        <f t="shared" si="0"/>
        <v>2031</v>
      </c>
      <c r="I22" s="16" t="s">
        <v>17</v>
      </c>
      <c r="J22" s="16">
        <f t="shared" si="2"/>
        <v>1</v>
      </c>
      <c r="K22" s="16">
        <f t="shared" si="1"/>
        <v>17.17989602</v>
      </c>
      <c r="Y22" s="20" t="s">
        <v>114</v>
      </c>
      <c r="Z22" s="20" t="s">
        <v>115</v>
      </c>
      <c r="AA22" s="20" t="s">
        <v>116</v>
      </c>
      <c r="AB22" s="20" t="s">
        <v>117</v>
      </c>
      <c r="AC22" s="20">
        <v>2040</v>
      </c>
      <c r="AD22" s="20">
        <v>0.801257</v>
      </c>
      <c r="AE22" s="20">
        <v>106.95979693</v>
      </c>
    </row>
    <row r="23" spans="3:31">
      <c r="C23" s="1" t="s">
        <v>121</v>
      </c>
      <c r="D23" s="16"/>
      <c r="E23" s="16"/>
      <c r="F23" s="16"/>
      <c r="G23" s="19"/>
      <c r="H23" s="16">
        <f t="shared" si="0"/>
        <v>2032</v>
      </c>
      <c r="I23" s="16" t="s">
        <v>17</v>
      </c>
      <c r="J23" s="16">
        <f t="shared" si="2"/>
        <v>1</v>
      </c>
      <c r="K23" s="16">
        <f t="shared" si="1"/>
        <v>23.33925811</v>
      </c>
      <c r="Y23" s="20" t="s">
        <v>114</v>
      </c>
      <c r="Z23" s="20" t="s">
        <v>115</v>
      </c>
      <c r="AA23" s="20" t="s">
        <v>116</v>
      </c>
      <c r="AB23" s="20" t="s">
        <v>117</v>
      </c>
      <c r="AC23" s="20">
        <v>2041</v>
      </c>
      <c r="AD23" s="20">
        <v>0.899994</v>
      </c>
      <c r="AE23" s="20">
        <v>120.14019906</v>
      </c>
    </row>
    <row r="24" spans="3:31">
      <c r="C24" s="1" t="s">
        <v>121</v>
      </c>
      <c r="D24" s="16"/>
      <c r="E24" s="16"/>
      <c r="F24" s="16"/>
      <c r="G24" s="19"/>
      <c r="H24" s="16">
        <f t="shared" si="0"/>
        <v>2033</v>
      </c>
      <c r="I24" s="16" t="s">
        <v>17</v>
      </c>
      <c r="J24" s="16">
        <f t="shared" si="2"/>
        <v>1</v>
      </c>
      <c r="K24" s="16">
        <f t="shared" si="1"/>
        <v>30.25991367</v>
      </c>
      <c r="Y24" s="20" t="s">
        <v>114</v>
      </c>
      <c r="Z24" s="20" t="s">
        <v>115</v>
      </c>
      <c r="AA24" s="20" t="s">
        <v>116</v>
      </c>
      <c r="AB24" s="20" t="s">
        <v>117</v>
      </c>
      <c r="AC24" s="20">
        <v>2042</v>
      </c>
      <c r="AD24" s="20">
        <v>1.005327</v>
      </c>
      <c r="AE24" s="20">
        <v>134.20110123</v>
      </c>
    </row>
    <row r="25" spans="3:31">
      <c r="C25" s="1" t="s">
        <v>121</v>
      </c>
      <c r="D25" s="16"/>
      <c r="E25" s="16"/>
      <c r="F25" s="16"/>
      <c r="G25" s="19"/>
      <c r="H25" s="16">
        <f t="shared" si="0"/>
        <v>2034</v>
      </c>
      <c r="I25" s="16" t="s">
        <v>17</v>
      </c>
      <c r="J25" s="16">
        <f t="shared" si="2"/>
        <v>1</v>
      </c>
      <c r="K25" s="16">
        <f t="shared" si="1"/>
        <v>37.73909139</v>
      </c>
      <c r="Y25" s="20" t="s">
        <v>114</v>
      </c>
      <c r="Z25" s="20" t="s">
        <v>115</v>
      </c>
      <c r="AA25" s="20" t="s">
        <v>116</v>
      </c>
      <c r="AB25" s="20" t="s">
        <v>117</v>
      </c>
      <c r="AC25" s="20">
        <v>2043</v>
      </c>
      <c r="AD25" s="20">
        <v>1.113308</v>
      </c>
      <c r="AE25" s="20">
        <v>148.61548492</v>
      </c>
    </row>
    <row r="26" spans="3:31">
      <c r="C26" s="1" t="s">
        <v>121</v>
      </c>
      <c r="D26" s="16"/>
      <c r="E26" s="16"/>
      <c r="F26" s="16"/>
      <c r="G26" s="19"/>
      <c r="H26" s="16">
        <f t="shared" si="0"/>
        <v>2035</v>
      </c>
      <c r="I26" s="16" t="s">
        <v>17</v>
      </c>
      <c r="J26" s="16">
        <f t="shared" si="2"/>
        <v>1</v>
      </c>
      <c r="K26" s="16">
        <f t="shared" si="1"/>
        <v>47.31699889</v>
      </c>
      <c r="Y26" s="20" t="s">
        <v>114</v>
      </c>
      <c r="Z26" s="20" t="s">
        <v>115</v>
      </c>
      <c r="AA26" s="20" t="s">
        <v>116</v>
      </c>
      <c r="AB26" s="20" t="s">
        <v>117</v>
      </c>
      <c r="AC26" s="20">
        <v>2044</v>
      </c>
      <c r="AD26" s="20">
        <v>1.220228</v>
      </c>
      <c r="AE26" s="20">
        <v>162.88823572</v>
      </c>
    </row>
    <row r="27" spans="3:31">
      <c r="C27" s="1" t="s">
        <v>121</v>
      </c>
      <c r="D27" s="16"/>
      <c r="E27" s="16"/>
      <c r="F27" s="16"/>
      <c r="G27" s="19"/>
      <c r="H27" s="16">
        <f t="shared" si="0"/>
        <v>2036</v>
      </c>
      <c r="I27" s="16" t="s">
        <v>17</v>
      </c>
      <c r="J27" s="16">
        <f t="shared" si="2"/>
        <v>1</v>
      </c>
      <c r="K27" s="16">
        <f t="shared" si="1"/>
        <v>57.90876294</v>
      </c>
      <c r="Y27" s="20" t="s">
        <v>114</v>
      </c>
      <c r="Z27" s="20" t="s">
        <v>115</v>
      </c>
      <c r="AA27" s="20" t="s">
        <v>116</v>
      </c>
      <c r="AB27" s="20" t="s">
        <v>117</v>
      </c>
      <c r="AC27" s="20">
        <v>2045</v>
      </c>
      <c r="AD27" s="20">
        <v>1.318649</v>
      </c>
      <c r="AE27" s="20">
        <v>176.02645501</v>
      </c>
    </row>
    <row r="28" spans="3:31">
      <c r="C28" s="1" t="s">
        <v>121</v>
      </c>
      <c r="D28" s="16"/>
      <c r="E28" s="16"/>
      <c r="F28" s="16"/>
      <c r="G28" s="19"/>
      <c r="H28" s="16">
        <f t="shared" si="0"/>
        <v>2037</v>
      </c>
      <c r="I28" s="16" t="s">
        <v>17</v>
      </c>
      <c r="J28" s="16">
        <f t="shared" si="2"/>
        <v>1</v>
      </c>
      <c r="K28" s="16">
        <f t="shared" si="1"/>
        <v>69.36260541</v>
      </c>
      <c r="Y28" s="20" t="s">
        <v>114</v>
      </c>
      <c r="Z28" s="20" t="s">
        <v>115</v>
      </c>
      <c r="AA28" s="20" t="s">
        <v>116</v>
      </c>
      <c r="AB28" s="20" t="s">
        <v>117</v>
      </c>
      <c r="AC28" s="20">
        <v>2046</v>
      </c>
      <c r="AD28" s="20">
        <v>1.418826</v>
      </c>
      <c r="AE28" s="20">
        <v>189.39908274</v>
      </c>
    </row>
    <row r="29" spans="3:31">
      <c r="C29" s="1" t="s">
        <v>121</v>
      </c>
      <c r="D29" s="16"/>
      <c r="E29" s="16"/>
      <c r="F29" s="16"/>
      <c r="G29" s="19"/>
      <c r="H29" s="16">
        <f t="shared" si="0"/>
        <v>2038</v>
      </c>
      <c r="I29" s="16" t="s">
        <v>17</v>
      </c>
      <c r="J29" s="16">
        <f t="shared" si="2"/>
        <v>1</v>
      </c>
      <c r="K29" s="16">
        <f t="shared" si="1"/>
        <v>81.31997216</v>
      </c>
      <c r="Y29" s="20" t="s">
        <v>114</v>
      </c>
      <c r="Z29" s="20" t="s">
        <v>115</v>
      </c>
      <c r="AA29" s="20" t="s">
        <v>116</v>
      </c>
      <c r="AB29" s="20" t="s">
        <v>117</v>
      </c>
      <c r="AC29" s="20">
        <v>2047</v>
      </c>
      <c r="AD29" s="20">
        <v>1.512308</v>
      </c>
      <c r="AE29" s="20">
        <v>201.87799492</v>
      </c>
    </row>
    <row r="30" spans="3:31">
      <c r="C30" s="1" t="s">
        <v>121</v>
      </c>
      <c r="D30" s="16"/>
      <c r="E30" s="16"/>
      <c r="F30" s="16"/>
      <c r="G30" s="19"/>
      <c r="H30" s="16">
        <f t="shared" si="0"/>
        <v>2039</v>
      </c>
      <c r="I30" s="16" t="s">
        <v>17</v>
      </c>
      <c r="J30" s="16">
        <f t="shared" si="2"/>
        <v>1</v>
      </c>
      <c r="K30" s="16">
        <f t="shared" si="1"/>
        <v>93.38266252</v>
      </c>
      <c r="Y30" s="20" t="s">
        <v>114</v>
      </c>
      <c r="Z30" s="20" t="s">
        <v>115</v>
      </c>
      <c r="AA30" s="20" t="s">
        <v>116</v>
      </c>
      <c r="AB30" s="20" t="s">
        <v>117</v>
      </c>
      <c r="AC30" s="20">
        <v>2048</v>
      </c>
      <c r="AD30" s="20">
        <v>1.598074</v>
      </c>
      <c r="AE30" s="20">
        <v>213.32689826</v>
      </c>
    </row>
    <row r="31" spans="3:31">
      <c r="C31" s="1" t="s">
        <v>121</v>
      </c>
      <c r="D31" s="16"/>
      <c r="E31" s="16"/>
      <c r="F31" s="16"/>
      <c r="G31" s="19"/>
      <c r="H31" s="16">
        <f t="shared" si="0"/>
        <v>2040</v>
      </c>
      <c r="I31" s="16" t="s">
        <v>17</v>
      </c>
      <c r="J31" s="16">
        <f t="shared" si="2"/>
        <v>1</v>
      </c>
      <c r="K31" s="16">
        <f t="shared" si="1"/>
        <v>106.95979693</v>
      </c>
      <c r="Y31" s="20" t="s">
        <v>114</v>
      </c>
      <c r="Z31" s="20" t="s">
        <v>115</v>
      </c>
      <c r="AA31" s="20" t="s">
        <v>116</v>
      </c>
      <c r="AB31" s="20" t="s">
        <v>117</v>
      </c>
      <c r="AC31" s="20">
        <v>2049</v>
      </c>
      <c r="AD31" s="20">
        <v>1.677539</v>
      </c>
      <c r="AE31" s="20">
        <v>223.93468111</v>
      </c>
    </row>
    <row r="32" spans="3:31">
      <c r="C32" s="1" t="s">
        <v>121</v>
      </c>
      <c r="D32" s="16"/>
      <c r="E32" s="16"/>
      <c r="F32" s="16"/>
      <c r="G32" s="19"/>
      <c r="H32" s="16">
        <f t="shared" si="0"/>
        <v>2041</v>
      </c>
      <c r="I32" s="16" t="s">
        <v>17</v>
      </c>
      <c r="J32" s="16">
        <f t="shared" si="2"/>
        <v>1</v>
      </c>
      <c r="K32" s="16">
        <f t="shared" si="1"/>
        <v>120.14019906</v>
      </c>
      <c r="Y32" s="20" t="s">
        <v>114</v>
      </c>
      <c r="Z32" s="20" t="s">
        <v>115</v>
      </c>
      <c r="AA32" s="20" t="s">
        <v>116</v>
      </c>
      <c r="AB32" s="20" t="s">
        <v>117</v>
      </c>
      <c r="AC32" s="20">
        <v>2050</v>
      </c>
      <c r="AD32" s="20">
        <v>1.749768</v>
      </c>
      <c r="AE32" s="20">
        <v>233.57653032</v>
      </c>
    </row>
    <row r="33" spans="3:31">
      <c r="C33" s="1" t="s">
        <v>121</v>
      </c>
      <c r="D33" s="16"/>
      <c r="E33" s="16"/>
      <c r="F33" s="16"/>
      <c r="G33" s="19"/>
      <c r="H33" s="16">
        <f t="shared" si="0"/>
        <v>2042</v>
      </c>
      <c r="I33" s="16" t="s">
        <v>17</v>
      </c>
      <c r="J33" s="16">
        <f t="shared" si="2"/>
        <v>1</v>
      </c>
      <c r="K33" s="16">
        <f t="shared" si="1"/>
        <v>134.20110123</v>
      </c>
      <c r="Y33" s="20" t="s">
        <v>114</v>
      </c>
      <c r="Z33" s="20" t="s">
        <v>115</v>
      </c>
      <c r="AA33" s="20" t="s">
        <v>116</v>
      </c>
      <c r="AB33" s="20" t="s">
        <v>122</v>
      </c>
      <c r="AC33" s="20">
        <v>2050</v>
      </c>
      <c r="AD33" s="20">
        <v>7.585323</v>
      </c>
      <c r="AE33" s="20">
        <v>1012.56476727</v>
      </c>
    </row>
    <row r="34" spans="3:31">
      <c r="C34" s="1" t="s">
        <v>121</v>
      </c>
      <c r="D34" s="16"/>
      <c r="E34" s="16"/>
      <c r="F34" s="16"/>
      <c r="G34" s="19"/>
      <c r="H34" s="16">
        <f t="shared" si="0"/>
        <v>2043</v>
      </c>
      <c r="I34" s="16" t="s">
        <v>17</v>
      </c>
      <c r="J34" s="16">
        <f t="shared" si="2"/>
        <v>1</v>
      </c>
      <c r="K34" s="16">
        <f t="shared" si="1"/>
        <v>148.61548492</v>
      </c>
      <c r="Y34" s="20" t="s">
        <v>114</v>
      </c>
      <c r="Z34" s="20" t="s">
        <v>115</v>
      </c>
      <c r="AA34" s="20" t="s">
        <v>116</v>
      </c>
      <c r="AB34" s="20" t="s">
        <v>122</v>
      </c>
      <c r="AC34" s="20">
        <v>2049</v>
      </c>
      <c r="AD34" s="20">
        <v>7.222149</v>
      </c>
      <c r="AE34" s="20">
        <v>964.08467001</v>
      </c>
    </row>
    <row r="35" spans="3:31">
      <c r="C35" s="1" t="s">
        <v>121</v>
      </c>
      <c r="D35" s="16"/>
      <c r="E35" s="16"/>
      <c r="F35" s="16"/>
      <c r="G35" s="19"/>
      <c r="H35" s="16">
        <f t="shared" si="0"/>
        <v>2044</v>
      </c>
      <c r="I35" s="16" t="s">
        <v>17</v>
      </c>
      <c r="J35" s="16">
        <f t="shared" si="2"/>
        <v>1</v>
      </c>
      <c r="K35" s="16">
        <f t="shared" si="1"/>
        <v>162.88823572</v>
      </c>
      <c r="Y35" s="20" t="s">
        <v>114</v>
      </c>
      <c r="Z35" s="20" t="s">
        <v>115</v>
      </c>
      <c r="AA35" s="20" t="s">
        <v>116</v>
      </c>
      <c r="AB35" s="20" t="s">
        <v>122</v>
      </c>
      <c r="AC35" s="20">
        <v>2048</v>
      </c>
      <c r="AD35" s="20">
        <v>6.914064</v>
      </c>
      <c r="AE35" s="20">
        <v>922.95840336</v>
      </c>
    </row>
    <row r="36" spans="3:31">
      <c r="C36" s="1" t="s">
        <v>121</v>
      </c>
      <c r="D36" s="16"/>
      <c r="E36" s="16"/>
      <c r="F36" s="16"/>
      <c r="G36" s="19"/>
      <c r="H36" s="16">
        <f t="shared" si="0"/>
        <v>2045</v>
      </c>
      <c r="I36" s="16" t="s">
        <v>17</v>
      </c>
      <c r="J36" s="16">
        <f t="shared" si="2"/>
        <v>1</v>
      </c>
      <c r="K36" s="16">
        <f t="shared" si="1"/>
        <v>176.02645501</v>
      </c>
      <c r="Y36" s="20" t="s">
        <v>114</v>
      </c>
      <c r="Z36" s="20" t="s">
        <v>115</v>
      </c>
      <c r="AA36" s="20" t="s">
        <v>116</v>
      </c>
      <c r="AB36" s="20" t="s">
        <v>122</v>
      </c>
      <c r="AC36" s="20">
        <v>2047</v>
      </c>
      <c r="AD36" s="20">
        <v>6.606637</v>
      </c>
      <c r="AE36" s="20">
        <v>881.91997313</v>
      </c>
    </row>
    <row r="37" spans="3:31">
      <c r="C37" s="1" t="s">
        <v>121</v>
      </c>
      <c r="D37" s="16"/>
      <c r="E37" s="16"/>
      <c r="F37" s="16"/>
      <c r="G37" s="19"/>
      <c r="H37" s="16">
        <f t="shared" si="0"/>
        <v>2046</v>
      </c>
      <c r="I37" s="16" t="s">
        <v>17</v>
      </c>
      <c r="J37" s="16">
        <f t="shared" si="2"/>
        <v>1</v>
      </c>
      <c r="K37" s="16">
        <f t="shared" si="1"/>
        <v>189.39908274</v>
      </c>
      <c r="Y37" s="20" t="s">
        <v>114</v>
      </c>
      <c r="Z37" s="20" t="s">
        <v>115</v>
      </c>
      <c r="AA37" s="20" t="s">
        <v>116</v>
      </c>
      <c r="AB37" s="20" t="s">
        <v>122</v>
      </c>
      <c r="AC37" s="20">
        <v>2046</v>
      </c>
      <c r="AD37" s="20">
        <v>6.291891</v>
      </c>
      <c r="AE37" s="20">
        <v>839.90452959</v>
      </c>
    </row>
    <row r="38" spans="3:31">
      <c r="C38" s="1" t="s">
        <v>121</v>
      </c>
      <c r="D38" s="16"/>
      <c r="E38" s="16"/>
      <c r="F38" s="16"/>
      <c r="G38" s="19"/>
      <c r="H38" s="16">
        <f t="shared" si="0"/>
        <v>2047</v>
      </c>
      <c r="I38" s="16" t="s">
        <v>17</v>
      </c>
      <c r="J38" s="16">
        <f t="shared" si="2"/>
        <v>1</v>
      </c>
      <c r="K38" s="16">
        <f t="shared" si="1"/>
        <v>201.87799492</v>
      </c>
      <c r="Y38" s="20" t="s">
        <v>114</v>
      </c>
      <c r="Z38" s="20" t="s">
        <v>115</v>
      </c>
      <c r="AA38" s="20" t="s">
        <v>116</v>
      </c>
      <c r="AB38" s="20" t="s">
        <v>122</v>
      </c>
      <c r="AC38" s="20">
        <v>2045</v>
      </c>
      <c r="AD38" s="20">
        <v>5.973062</v>
      </c>
      <c r="AE38" s="20">
        <v>797.34404638</v>
      </c>
    </row>
    <row r="39" spans="3:31">
      <c r="C39" s="1" t="s">
        <v>121</v>
      </c>
      <c r="D39" s="16"/>
      <c r="E39" s="16"/>
      <c r="F39" s="16"/>
      <c r="G39" s="19"/>
      <c r="H39" s="16">
        <f t="shared" si="0"/>
        <v>2048</v>
      </c>
      <c r="I39" s="16" t="s">
        <v>17</v>
      </c>
      <c r="J39" s="16">
        <f t="shared" si="2"/>
        <v>1</v>
      </c>
      <c r="K39" s="16">
        <f t="shared" si="1"/>
        <v>213.32689826</v>
      </c>
      <c r="Y39" s="20" t="s">
        <v>114</v>
      </c>
      <c r="Z39" s="20" t="s">
        <v>115</v>
      </c>
      <c r="AA39" s="20" t="s">
        <v>116</v>
      </c>
      <c r="AB39" s="20" t="s">
        <v>122</v>
      </c>
      <c r="AC39" s="20">
        <v>2044</v>
      </c>
      <c r="AD39" s="20">
        <v>5.640001</v>
      </c>
      <c r="AE39" s="20">
        <v>752.88373349</v>
      </c>
    </row>
    <row r="40" spans="3:31">
      <c r="C40" s="1" t="s">
        <v>121</v>
      </c>
      <c r="D40" s="16"/>
      <c r="E40" s="16"/>
      <c r="F40" s="16"/>
      <c r="G40" s="19"/>
      <c r="H40" s="16">
        <f t="shared" si="0"/>
        <v>2049</v>
      </c>
      <c r="I40" s="16" t="s">
        <v>17</v>
      </c>
      <c r="J40" s="16">
        <f t="shared" si="2"/>
        <v>1</v>
      </c>
      <c r="K40" s="16">
        <f t="shared" si="1"/>
        <v>223.93468111</v>
      </c>
      <c r="Y40" s="20" t="s">
        <v>114</v>
      </c>
      <c r="Z40" s="20" t="s">
        <v>115</v>
      </c>
      <c r="AA40" s="20" t="s">
        <v>116</v>
      </c>
      <c r="AB40" s="20" t="s">
        <v>122</v>
      </c>
      <c r="AC40" s="20">
        <v>2043</v>
      </c>
      <c r="AD40" s="20">
        <v>5.29511</v>
      </c>
      <c r="AE40" s="20">
        <v>706.8442339</v>
      </c>
    </row>
    <row r="41" spans="3:31">
      <c r="C41" s="1" t="s">
        <v>121</v>
      </c>
      <c r="D41" s="16"/>
      <c r="E41" s="16"/>
      <c r="F41" s="16"/>
      <c r="G41" s="19"/>
      <c r="H41" s="16">
        <f t="shared" si="0"/>
        <v>2050</v>
      </c>
      <c r="I41" s="16" t="s">
        <v>17</v>
      </c>
      <c r="J41" s="16">
        <f t="shared" si="2"/>
        <v>1</v>
      </c>
      <c r="K41" s="16">
        <f t="shared" si="1"/>
        <v>233.57653032</v>
      </c>
      <c r="Y41" s="20" t="s">
        <v>114</v>
      </c>
      <c r="Z41" s="20" t="s">
        <v>115</v>
      </c>
      <c r="AA41" s="20" t="s">
        <v>116</v>
      </c>
      <c r="AB41" s="20" t="s">
        <v>122</v>
      </c>
      <c r="AC41" s="20">
        <v>2042</v>
      </c>
      <c r="AD41" s="20">
        <v>4.912083</v>
      </c>
      <c r="AE41" s="20">
        <v>655.71395967</v>
      </c>
    </row>
    <row r="42" spans="3:31">
      <c r="C42" s="18"/>
      <c r="H42" s="16"/>
      <c r="I42" s="16"/>
      <c r="J42" s="16"/>
      <c r="K42" s="16"/>
      <c r="Y42" s="20" t="s">
        <v>114</v>
      </c>
      <c r="Z42" s="20" t="s">
        <v>115</v>
      </c>
      <c r="AA42" s="20" t="s">
        <v>116</v>
      </c>
      <c r="AB42" s="20" t="s">
        <v>122</v>
      </c>
      <c r="AC42" s="20">
        <v>2041</v>
      </c>
      <c r="AD42" s="20">
        <v>4.526768</v>
      </c>
      <c r="AE42" s="20">
        <v>604.27826032</v>
      </c>
    </row>
    <row r="43" spans="3:31">
      <c r="C43" s="1"/>
      <c r="D43" s="16"/>
      <c r="E43" s="16"/>
      <c r="F43" s="16"/>
      <c r="G43" s="19"/>
      <c r="H43" s="16"/>
      <c r="I43" s="16"/>
      <c r="J43" s="16"/>
      <c r="K43" s="16"/>
      <c r="Y43" s="20" t="s">
        <v>114</v>
      </c>
      <c r="Z43" s="20" t="s">
        <v>115</v>
      </c>
      <c r="AA43" s="20" t="s">
        <v>116</v>
      </c>
      <c r="AB43" s="20" t="s">
        <v>122</v>
      </c>
      <c r="AC43" s="20">
        <v>2040</v>
      </c>
      <c r="AD43" s="20">
        <v>4.035225</v>
      </c>
      <c r="AE43" s="20">
        <v>538.66218525</v>
      </c>
    </row>
    <row r="44" spans="3:31">
      <c r="C44" s="1"/>
      <c r="D44" s="16"/>
      <c r="E44" s="16"/>
      <c r="F44" s="16"/>
      <c r="G44" s="19"/>
      <c r="H44" s="16"/>
      <c r="I44" s="16"/>
      <c r="J44" s="16"/>
      <c r="K44" s="16"/>
      <c r="Y44" s="20" t="s">
        <v>114</v>
      </c>
      <c r="Z44" s="20" t="s">
        <v>115</v>
      </c>
      <c r="AA44" s="20" t="s">
        <v>116</v>
      </c>
      <c r="AB44" s="20" t="s">
        <v>122</v>
      </c>
      <c r="AC44" s="20">
        <v>2039</v>
      </c>
      <c r="AD44" s="20">
        <v>3.683763</v>
      </c>
      <c r="AE44" s="20">
        <v>491.74552287</v>
      </c>
    </row>
    <row r="45" spans="3:31">
      <c r="C45" s="1"/>
      <c r="D45" s="16"/>
      <c r="E45" s="16"/>
      <c r="F45" s="16"/>
      <c r="G45" s="19"/>
      <c r="H45" s="16"/>
      <c r="I45" s="16"/>
      <c r="J45" s="16"/>
      <c r="K45" s="16"/>
      <c r="Y45" s="20" t="s">
        <v>114</v>
      </c>
      <c r="Z45" s="20" t="s">
        <v>115</v>
      </c>
      <c r="AA45" s="20" t="s">
        <v>116</v>
      </c>
      <c r="AB45" s="20" t="s">
        <v>122</v>
      </c>
      <c r="AC45" s="20">
        <v>2038</v>
      </c>
      <c r="AD45" s="20">
        <v>3.32128</v>
      </c>
      <c r="AE45" s="20">
        <v>443.3576672</v>
      </c>
    </row>
    <row r="46" spans="3:31">
      <c r="C46" s="1"/>
      <c r="D46" s="16"/>
      <c r="E46" s="16"/>
      <c r="F46" s="16"/>
      <c r="G46" s="19"/>
      <c r="H46" s="16"/>
      <c r="I46" s="16"/>
      <c r="J46" s="16"/>
      <c r="K46" s="16"/>
      <c r="Y46" s="20" t="s">
        <v>114</v>
      </c>
      <c r="Z46" s="20" t="s">
        <v>115</v>
      </c>
      <c r="AA46" s="20" t="s">
        <v>116</v>
      </c>
      <c r="AB46" s="20" t="s">
        <v>122</v>
      </c>
      <c r="AC46" s="20">
        <v>2037</v>
      </c>
      <c r="AD46" s="20">
        <v>2.973796</v>
      </c>
      <c r="AE46" s="20">
        <v>396.97202804</v>
      </c>
    </row>
    <row r="47" spans="3:31">
      <c r="C47" s="1"/>
      <c r="D47" s="16"/>
      <c r="E47" s="16"/>
      <c r="F47" s="16"/>
      <c r="G47" s="19"/>
      <c r="H47" s="16"/>
      <c r="I47" s="16"/>
      <c r="J47" s="16"/>
      <c r="K47" s="16"/>
      <c r="Y47" s="20" t="s">
        <v>114</v>
      </c>
      <c r="Z47" s="20" t="s">
        <v>115</v>
      </c>
      <c r="AA47" s="20" t="s">
        <v>116</v>
      </c>
      <c r="AB47" s="20" t="s">
        <v>122</v>
      </c>
      <c r="AC47" s="20">
        <v>2036</v>
      </c>
      <c r="AD47" s="20">
        <v>2.63894</v>
      </c>
      <c r="AE47" s="20">
        <v>352.2721006</v>
      </c>
    </row>
    <row r="48" spans="3:31">
      <c r="C48" s="1"/>
      <c r="D48" s="16"/>
      <c r="E48" s="16"/>
      <c r="F48" s="16"/>
      <c r="G48" s="19"/>
      <c r="H48" s="16"/>
      <c r="I48" s="16"/>
      <c r="J48" s="16"/>
      <c r="K48" s="16"/>
      <c r="Y48" s="20" t="s">
        <v>114</v>
      </c>
      <c r="Z48" s="20" t="s">
        <v>115</v>
      </c>
      <c r="AA48" s="20" t="s">
        <v>116</v>
      </c>
      <c r="AB48" s="20" t="s">
        <v>122</v>
      </c>
      <c r="AC48" s="20">
        <v>2035</v>
      </c>
      <c r="AD48" s="20">
        <v>2.315999</v>
      </c>
      <c r="AE48" s="20">
        <v>309.16270651</v>
      </c>
    </row>
    <row r="49" spans="3:31">
      <c r="C49" s="1"/>
      <c r="D49" s="16"/>
      <c r="E49" s="16"/>
      <c r="F49" s="16"/>
      <c r="G49" s="19"/>
      <c r="H49" s="16"/>
      <c r="I49" s="16"/>
      <c r="J49" s="16"/>
      <c r="K49" s="16"/>
      <c r="Y49" s="20" t="s">
        <v>114</v>
      </c>
      <c r="Z49" s="20" t="s">
        <v>115</v>
      </c>
      <c r="AA49" s="20" t="s">
        <v>116</v>
      </c>
      <c r="AB49" s="20" t="s">
        <v>122</v>
      </c>
      <c r="AC49" s="20">
        <v>2034</v>
      </c>
      <c r="AD49" s="20">
        <v>2.008684</v>
      </c>
      <c r="AE49" s="20">
        <v>268.13922716</v>
      </c>
    </row>
    <row r="50" spans="3:31">
      <c r="C50" s="1"/>
      <c r="D50" s="16"/>
      <c r="E50" s="16"/>
      <c r="F50" s="16"/>
      <c r="G50" s="19"/>
      <c r="H50" s="16"/>
      <c r="I50" s="16"/>
      <c r="J50" s="16"/>
      <c r="K50" s="16"/>
      <c r="Y50" s="20" t="s">
        <v>114</v>
      </c>
      <c r="Z50" s="20" t="s">
        <v>115</v>
      </c>
      <c r="AA50" s="20" t="s">
        <v>116</v>
      </c>
      <c r="AB50" s="20" t="s">
        <v>122</v>
      </c>
      <c r="AC50" s="20">
        <v>2033</v>
      </c>
      <c r="AD50" s="20">
        <v>1.741367</v>
      </c>
      <c r="AE50" s="20">
        <v>232.45508083</v>
      </c>
    </row>
    <row r="51" spans="3:31">
      <c r="C51" s="1"/>
      <c r="D51" s="16"/>
      <c r="E51" s="16"/>
      <c r="F51" s="16"/>
      <c r="G51" s="19"/>
      <c r="H51" s="16"/>
      <c r="I51" s="16"/>
      <c r="J51" s="16"/>
      <c r="K51" s="16"/>
      <c r="Y51" s="20" t="s">
        <v>114</v>
      </c>
      <c r="Z51" s="20" t="s">
        <v>115</v>
      </c>
      <c r="AA51" s="20" t="s">
        <v>116</v>
      </c>
      <c r="AB51" s="20" t="s">
        <v>122</v>
      </c>
      <c r="AC51" s="20">
        <v>2032</v>
      </c>
      <c r="AD51" s="20">
        <v>1.482186</v>
      </c>
      <c r="AE51" s="20">
        <v>197.85700914</v>
      </c>
    </row>
    <row r="52" spans="3:31">
      <c r="C52" s="1"/>
      <c r="D52" s="16"/>
      <c r="E52" s="16"/>
      <c r="F52" s="16"/>
      <c r="G52" s="19"/>
      <c r="H52" s="16"/>
      <c r="I52" s="16"/>
      <c r="J52" s="16"/>
      <c r="K52" s="16"/>
      <c r="Y52" s="20" t="s">
        <v>114</v>
      </c>
      <c r="Z52" s="20" t="s">
        <v>115</v>
      </c>
      <c r="AA52" s="20" t="s">
        <v>116</v>
      </c>
      <c r="AB52" s="20" t="s">
        <v>122</v>
      </c>
      <c r="AC52" s="20">
        <v>2031</v>
      </c>
      <c r="AD52" s="20">
        <v>1.234936</v>
      </c>
      <c r="AE52" s="20">
        <v>164.85160664</v>
      </c>
    </row>
    <row r="53" spans="3:31">
      <c r="C53" s="1"/>
      <c r="D53" s="16"/>
      <c r="E53" s="16"/>
      <c r="F53" s="16"/>
      <c r="G53" s="19"/>
      <c r="H53" s="16"/>
      <c r="I53" s="16"/>
      <c r="J53" s="16"/>
      <c r="K53" s="16"/>
      <c r="Y53" s="20" t="s">
        <v>114</v>
      </c>
      <c r="Z53" s="20" t="s">
        <v>115</v>
      </c>
      <c r="AA53" s="20" t="s">
        <v>116</v>
      </c>
      <c r="AB53" s="20" t="s">
        <v>122</v>
      </c>
      <c r="AC53" s="20">
        <v>2030</v>
      </c>
      <c r="AD53" s="20">
        <v>1.000337</v>
      </c>
      <c r="AE53" s="20">
        <v>133.53498613</v>
      </c>
    </row>
    <row r="54" spans="3:31">
      <c r="C54" s="1"/>
      <c r="D54" s="16"/>
      <c r="E54" s="16"/>
      <c r="F54" s="16"/>
      <c r="G54" s="19"/>
      <c r="H54" s="16"/>
      <c r="I54" s="16"/>
      <c r="J54" s="16"/>
      <c r="K54" s="16"/>
      <c r="Y54" s="20" t="s">
        <v>114</v>
      </c>
      <c r="Z54" s="20" t="s">
        <v>115</v>
      </c>
      <c r="AA54" s="20" t="s">
        <v>116</v>
      </c>
      <c r="AB54" s="20" t="s">
        <v>122</v>
      </c>
      <c r="AC54" s="20">
        <v>2029</v>
      </c>
      <c r="AD54" s="20">
        <v>0.776602</v>
      </c>
      <c r="AE54" s="20">
        <v>103.66860098</v>
      </c>
    </row>
    <row r="55" spans="3:31">
      <c r="C55" s="1"/>
      <c r="D55" s="16"/>
      <c r="E55" s="16"/>
      <c r="F55" s="16"/>
      <c r="G55" s="19"/>
      <c r="H55" s="16"/>
      <c r="I55" s="16"/>
      <c r="J55" s="16"/>
      <c r="K55" s="16"/>
      <c r="Y55" s="20" t="s">
        <v>114</v>
      </c>
      <c r="Z55" s="20" t="s">
        <v>115</v>
      </c>
      <c r="AA55" s="20" t="s">
        <v>116</v>
      </c>
      <c r="AB55" s="20" t="s">
        <v>122</v>
      </c>
      <c r="AC55" s="20">
        <v>2028</v>
      </c>
      <c r="AD55" s="20">
        <v>0.0821196</v>
      </c>
      <c r="AE55" s="20">
        <v>10.962145404</v>
      </c>
    </row>
    <row r="56" spans="3:31">
      <c r="C56" s="1"/>
      <c r="D56" s="16"/>
      <c r="E56" s="16"/>
      <c r="F56" s="16"/>
      <c r="G56" s="19"/>
      <c r="H56" s="16"/>
      <c r="I56" s="16"/>
      <c r="J56" s="16"/>
      <c r="K56" s="16"/>
      <c r="Y56" s="20" t="s">
        <v>114</v>
      </c>
      <c r="Z56" s="20" t="s">
        <v>115</v>
      </c>
      <c r="AA56" s="20" t="s">
        <v>116</v>
      </c>
      <c r="AB56" s="20" t="s">
        <v>122</v>
      </c>
      <c r="AC56" s="20">
        <v>2027</v>
      </c>
      <c r="AD56" s="20">
        <v>0.0460074</v>
      </c>
      <c r="AE56" s="20">
        <v>6.141527826</v>
      </c>
    </row>
    <row r="57" spans="3:31">
      <c r="C57" s="1"/>
      <c r="D57" s="16"/>
      <c r="E57" s="16"/>
      <c r="F57" s="16"/>
      <c r="G57" s="19"/>
      <c r="H57" s="16"/>
      <c r="I57" s="16"/>
      <c r="J57" s="16"/>
      <c r="K57" s="16"/>
      <c r="Y57" s="20" t="s">
        <v>114</v>
      </c>
      <c r="Z57" s="20" t="s">
        <v>115</v>
      </c>
      <c r="AA57" s="20" t="s">
        <v>116</v>
      </c>
      <c r="AB57" s="20" t="s">
        <v>122</v>
      </c>
      <c r="AC57" s="20">
        <v>2026</v>
      </c>
      <c r="AD57" s="20">
        <v>0.02262</v>
      </c>
      <c r="AE57" s="20">
        <v>3.0195438</v>
      </c>
    </row>
    <row r="58" spans="3:31">
      <c r="C58" s="1"/>
      <c r="D58" s="16"/>
      <c r="E58" s="16"/>
      <c r="F58" s="16"/>
      <c r="G58" s="19"/>
      <c r="H58" s="16"/>
      <c r="I58" s="16"/>
      <c r="J58" s="16"/>
      <c r="K58" s="16"/>
      <c r="Y58" s="20" t="s">
        <v>114</v>
      </c>
      <c r="Z58" s="20" t="s">
        <v>115</v>
      </c>
      <c r="AA58" s="20" t="s">
        <v>116</v>
      </c>
      <c r="AB58" s="20" t="s">
        <v>122</v>
      </c>
      <c r="AC58" s="20">
        <v>2025</v>
      </c>
      <c r="AD58" s="20">
        <v>0.008032</v>
      </c>
      <c r="AE58" s="20">
        <v>1.07219168</v>
      </c>
    </row>
    <row r="59" spans="3:31">
      <c r="C59" s="1"/>
      <c r="D59" s="16"/>
      <c r="E59" s="16"/>
      <c r="F59" s="16"/>
      <c r="G59" s="19"/>
      <c r="H59" s="16"/>
      <c r="I59" s="16"/>
      <c r="J59" s="16"/>
      <c r="K59" s="16"/>
      <c r="Y59" s="20" t="s">
        <v>114</v>
      </c>
      <c r="Z59" s="20" t="s">
        <v>115</v>
      </c>
      <c r="AA59" s="20" t="s">
        <v>116</v>
      </c>
      <c r="AB59" s="20" t="s">
        <v>122</v>
      </c>
      <c r="AC59" s="20">
        <v>2024</v>
      </c>
      <c r="AD59" s="20">
        <v>0.003745</v>
      </c>
      <c r="AE59" s="20">
        <v>0.49992005</v>
      </c>
    </row>
    <row r="60" spans="3:31">
      <c r="C60" s="1"/>
      <c r="D60" s="16"/>
      <c r="E60" s="16"/>
      <c r="F60" s="16"/>
      <c r="G60" s="19"/>
      <c r="H60" s="16"/>
      <c r="I60" s="16"/>
      <c r="J60" s="16"/>
      <c r="K60" s="16"/>
      <c r="Y60" s="20" t="s">
        <v>114</v>
      </c>
      <c r="Z60" s="20" t="s">
        <v>115</v>
      </c>
      <c r="AA60" s="20" t="s">
        <v>116</v>
      </c>
      <c r="AB60" s="20" t="s">
        <v>122</v>
      </c>
      <c r="AC60" s="20">
        <v>2023</v>
      </c>
      <c r="AD60" s="20">
        <v>0.001142</v>
      </c>
      <c r="AE60" s="20">
        <v>0.15244558</v>
      </c>
    </row>
    <row r="61" spans="3:31">
      <c r="C61" s="1"/>
      <c r="D61" s="16"/>
      <c r="E61" s="16"/>
      <c r="F61" s="16"/>
      <c r="G61" s="19"/>
      <c r="H61" s="16"/>
      <c r="I61" s="16"/>
      <c r="J61" s="16"/>
      <c r="K61" s="16"/>
      <c r="Y61" s="20" t="s">
        <v>114</v>
      </c>
      <c r="Z61" s="20" t="s">
        <v>115</v>
      </c>
      <c r="AA61" s="20" t="s">
        <v>116</v>
      </c>
      <c r="AB61" s="20" t="s">
        <v>122</v>
      </c>
      <c r="AC61" s="20">
        <v>2022</v>
      </c>
      <c r="AD61" s="20">
        <v>0.000122</v>
      </c>
      <c r="AE61" s="20">
        <v>0.01628578</v>
      </c>
    </row>
    <row r="62" spans="3:31">
      <c r="C62" s="1"/>
      <c r="D62" s="16"/>
      <c r="E62" s="16"/>
      <c r="F62" s="16"/>
      <c r="G62" s="19"/>
      <c r="H62" s="16"/>
      <c r="I62" s="16"/>
      <c r="J62" s="16"/>
      <c r="K62" s="16"/>
      <c r="Y62" s="20" t="s">
        <v>114</v>
      </c>
      <c r="Z62" s="20" t="s">
        <v>115</v>
      </c>
      <c r="AA62" s="20" t="s">
        <v>116</v>
      </c>
      <c r="AB62" s="20" t="s">
        <v>122</v>
      </c>
      <c r="AC62" s="20">
        <v>2021</v>
      </c>
      <c r="AD62" s="64" t="s">
        <v>123</v>
      </c>
      <c r="AE62" s="20">
        <v>0.01107967</v>
      </c>
    </row>
    <row r="63" spans="3:31">
      <c r="C63" s="1"/>
      <c r="D63" s="16"/>
      <c r="E63" s="16"/>
      <c r="F63" s="16"/>
      <c r="G63" s="19"/>
      <c r="H63" s="16"/>
      <c r="I63" s="16"/>
      <c r="J63" s="16"/>
      <c r="K63" s="16"/>
      <c r="Y63" s="20" t="s">
        <v>114</v>
      </c>
      <c r="Z63" s="20" t="s">
        <v>115</v>
      </c>
      <c r="AA63" s="20" t="s">
        <v>116</v>
      </c>
      <c r="AB63" s="20" t="s">
        <v>122</v>
      </c>
      <c r="AC63" s="20">
        <v>2020</v>
      </c>
      <c r="AD63" s="20">
        <v>0</v>
      </c>
      <c r="AE63" s="20">
        <v>0</v>
      </c>
    </row>
    <row r="64" spans="3:31">
      <c r="C64" s="1"/>
      <c r="D64" s="16"/>
      <c r="E64" s="16"/>
      <c r="F64" s="16"/>
      <c r="G64" s="19"/>
      <c r="H64" s="16"/>
      <c r="I64" s="16"/>
      <c r="J64" s="16"/>
      <c r="K64" s="16"/>
      <c r="Y64" s="20" t="s">
        <v>114</v>
      </c>
      <c r="Z64" s="20" t="s">
        <v>115</v>
      </c>
      <c r="AA64" s="20" t="s">
        <v>116</v>
      </c>
      <c r="AB64" s="20" t="s">
        <v>124</v>
      </c>
      <c r="AC64" s="20">
        <v>2020</v>
      </c>
      <c r="AD64" s="20">
        <v>0</v>
      </c>
      <c r="AE64" s="20">
        <v>0</v>
      </c>
    </row>
    <row r="65" spans="3:31">
      <c r="C65" s="1"/>
      <c r="D65" s="16"/>
      <c r="E65" s="16"/>
      <c r="F65" s="16"/>
      <c r="G65" s="19"/>
      <c r="H65" s="16"/>
      <c r="I65" s="16"/>
      <c r="J65" s="16"/>
      <c r="K65" s="16"/>
      <c r="Y65" s="20" t="s">
        <v>114</v>
      </c>
      <c r="Z65" s="20" t="s">
        <v>115</v>
      </c>
      <c r="AA65" s="20" t="s">
        <v>116</v>
      </c>
      <c r="AB65" s="20" t="s">
        <v>124</v>
      </c>
      <c r="AC65" s="20">
        <v>2021</v>
      </c>
      <c r="AD65" s="20">
        <v>0</v>
      </c>
      <c r="AE65" s="20">
        <v>0</v>
      </c>
    </row>
    <row r="66" spans="3:31">
      <c r="C66" s="1"/>
      <c r="D66" s="16"/>
      <c r="E66" s="16"/>
      <c r="F66" s="16"/>
      <c r="G66" s="19"/>
      <c r="H66" s="16"/>
      <c r="I66" s="16"/>
      <c r="J66" s="16"/>
      <c r="K66" s="16"/>
      <c r="Y66" s="20" t="s">
        <v>114</v>
      </c>
      <c r="Z66" s="20" t="s">
        <v>115</v>
      </c>
      <c r="AA66" s="20" t="s">
        <v>116</v>
      </c>
      <c r="AB66" s="20" t="s">
        <v>124</v>
      </c>
      <c r="AC66" s="20">
        <v>2022</v>
      </c>
      <c r="AD66" s="64" t="s">
        <v>118</v>
      </c>
      <c r="AE66" s="20">
        <v>0.00013349</v>
      </c>
    </row>
    <row r="67" spans="3:31">
      <c r="C67" s="1"/>
      <c r="D67" s="16"/>
      <c r="E67" s="16"/>
      <c r="F67" s="16"/>
      <c r="G67" s="19"/>
      <c r="H67" s="16"/>
      <c r="I67" s="16"/>
      <c r="J67" s="16"/>
      <c r="K67" s="16"/>
      <c r="Y67" s="20" t="s">
        <v>114</v>
      </c>
      <c r="Z67" s="20" t="s">
        <v>115</v>
      </c>
      <c r="AA67" s="20" t="s">
        <v>116</v>
      </c>
      <c r="AB67" s="20" t="s">
        <v>124</v>
      </c>
      <c r="AC67" s="20">
        <v>2023</v>
      </c>
      <c r="AD67" s="20">
        <v>0.000775</v>
      </c>
      <c r="AE67" s="20">
        <v>0.10345475</v>
      </c>
    </row>
    <row r="68" spans="3:31">
      <c r="C68" s="1"/>
      <c r="D68" s="16"/>
      <c r="E68" s="16"/>
      <c r="F68" s="16"/>
      <c r="G68" s="19"/>
      <c r="H68" s="16"/>
      <c r="I68" s="16"/>
      <c r="J68" s="16"/>
      <c r="K68" s="16"/>
      <c r="Y68" s="20" t="s">
        <v>114</v>
      </c>
      <c r="Z68" s="20" t="s">
        <v>115</v>
      </c>
      <c r="AA68" s="20" t="s">
        <v>116</v>
      </c>
      <c r="AB68" s="20" t="s">
        <v>124</v>
      </c>
      <c r="AC68" s="20">
        <v>2024</v>
      </c>
      <c r="AD68" s="20">
        <v>0.139881</v>
      </c>
      <c r="AE68" s="20">
        <v>18.67271469</v>
      </c>
    </row>
    <row r="69" spans="3:31">
      <c r="C69" s="1"/>
      <c r="D69" s="16"/>
      <c r="E69" s="16"/>
      <c r="F69" s="16"/>
      <c r="G69" s="19"/>
      <c r="H69" s="16"/>
      <c r="I69" s="16"/>
      <c r="J69" s="16"/>
      <c r="K69" s="16"/>
      <c r="Y69" s="20" t="s">
        <v>114</v>
      </c>
      <c r="Z69" s="20" t="s">
        <v>115</v>
      </c>
      <c r="AA69" s="20" t="s">
        <v>116</v>
      </c>
      <c r="AB69" s="20" t="s">
        <v>124</v>
      </c>
      <c r="AC69" s="20">
        <v>2025</v>
      </c>
      <c r="AD69" s="20">
        <v>0.3424</v>
      </c>
      <c r="AE69" s="20">
        <v>45.706976</v>
      </c>
    </row>
    <row r="70" spans="3:31">
      <c r="C70" s="1"/>
      <c r="D70" s="16"/>
      <c r="E70" s="16"/>
      <c r="F70" s="16"/>
      <c r="G70" s="19"/>
      <c r="H70" s="16"/>
      <c r="I70" s="16"/>
      <c r="J70" s="16"/>
      <c r="K70" s="16"/>
      <c r="Y70" s="20" t="s">
        <v>114</v>
      </c>
      <c r="Z70" s="20" t="s">
        <v>115</v>
      </c>
      <c r="AA70" s="20" t="s">
        <v>116</v>
      </c>
      <c r="AB70" s="20" t="s">
        <v>124</v>
      </c>
      <c r="AC70" s="20">
        <v>2026</v>
      </c>
      <c r="AD70" s="20">
        <v>0.512745</v>
      </c>
      <c r="AE70" s="20">
        <v>68.44633005</v>
      </c>
    </row>
    <row r="71" spans="3:31">
      <c r="C71" s="1"/>
      <c r="D71" s="16"/>
      <c r="E71" s="16"/>
      <c r="F71" s="16"/>
      <c r="G71" s="19"/>
      <c r="H71" s="16"/>
      <c r="I71" s="16"/>
      <c r="J71" s="16"/>
      <c r="K71" s="16"/>
      <c r="Y71" s="20" t="s">
        <v>114</v>
      </c>
      <c r="Z71" s="20" t="s">
        <v>115</v>
      </c>
      <c r="AA71" s="20" t="s">
        <v>116</v>
      </c>
      <c r="AB71" s="20" t="s">
        <v>124</v>
      </c>
      <c r="AC71" s="20">
        <v>2027</v>
      </c>
      <c r="AD71" s="20">
        <v>0.639997</v>
      </c>
      <c r="AE71" s="20">
        <v>85.43319953</v>
      </c>
    </row>
    <row r="72" spans="3:31">
      <c r="C72" s="1"/>
      <c r="D72" s="16"/>
      <c r="E72" s="16"/>
      <c r="F72" s="16"/>
      <c r="G72" s="19"/>
      <c r="H72" s="16"/>
      <c r="I72" s="16"/>
      <c r="J72" s="16"/>
      <c r="K72" s="16"/>
      <c r="Y72" s="20" t="s">
        <v>114</v>
      </c>
      <c r="Z72" s="20" t="s">
        <v>115</v>
      </c>
      <c r="AA72" s="20" t="s">
        <v>116</v>
      </c>
      <c r="AB72" s="20" t="s">
        <v>124</v>
      </c>
      <c r="AC72" s="20">
        <v>2028</v>
      </c>
      <c r="AD72" s="20">
        <v>0.731211</v>
      </c>
      <c r="AE72" s="20">
        <v>97.60935639</v>
      </c>
    </row>
    <row r="73" spans="3:31">
      <c r="C73" s="18"/>
      <c r="D73" s="16"/>
      <c r="E73" s="16"/>
      <c r="F73" s="16"/>
      <c r="G73" s="19"/>
      <c r="H73" s="16"/>
      <c r="I73" s="16"/>
      <c r="J73" s="16"/>
      <c r="K73" s="16"/>
      <c r="Y73" s="20" t="s">
        <v>114</v>
      </c>
      <c r="Z73" s="20" t="s">
        <v>115</v>
      </c>
      <c r="AA73" s="20" t="s">
        <v>116</v>
      </c>
      <c r="AB73" s="20" t="s">
        <v>124</v>
      </c>
      <c r="AC73" s="20">
        <v>2029</v>
      </c>
      <c r="AD73" s="20">
        <v>0.960155</v>
      </c>
      <c r="AE73" s="20">
        <v>128.17109095</v>
      </c>
    </row>
    <row r="74" spans="3:31">
      <c r="C74" s="1"/>
      <c r="D74" s="16"/>
      <c r="E74" s="16"/>
      <c r="F74" s="16"/>
      <c r="G74" s="19"/>
      <c r="H74" s="16"/>
      <c r="I74" s="16"/>
      <c r="J74" s="16"/>
      <c r="K74" s="16"/>
      <c r="Y74" s="20" t="s">
        <v>114</v>
      </c>
      <c r="Z74" s="20" t="s">
        <v>115</v>
      </c>
      <c r="AA74" s="20" t="s">
        <v>116</v>
      </c>
      <c r="AB74" s="20" t="s">
        <v>124</v>
      </c>
      <c r="AC74" s="20">
        <v>2030</v>
      </c>
      <c r="AD74" s="20">
        <v>1.168385</v>
      </c>
      <c r="AE74" s="20">
        <v>155.96771365</v>
      </c>
    </row>
    <row r="75" spans="3:31">
      <c r="C75" s="1"/>
      <c r="D75" s="16"/>
      <c r="E75" s="16"/>
      <c r="F75" s="16"/>
      <c r="G75" s="19"/>
      <c r="H75" s="16"/>
      <c r="I75" s="16"/>
      <c r="J75" s="16"/>
      <c r="K75" s="16"/>
      <c r="Y75" s="20" t="s">
        <v>114</v>
      </c>
      <c r="Z75" s="20" t="s">
        <v>115</v>
      </c>
      <c r="AA75" s="20" t="s">
        <v>116</v>
      </c>
      <c r="AB75" s="20" t="s">
        <v>124</v>
      </c>
      <c r="AC75" s="20">
        <v>2031</v>
      </c>
      <c r="AD75" s="20">
        <v>1.436198</v>
      </c>
      <c r="AE75" s="20">
        <v>191.71807102</v>
      </c>
    </row>
    <row r="76" spans="3:31">
      <c r="C76" s="1"/>
      <c r="D76" s="16"/>
      <c r="E76" s="16"/>
      <c r="F76" s="16"/>
      <c r="G76" s="19"/>
      <c r="H76" s="16"/>
      <c r="I76" s="16"/>
      <c r="J76" s="16"/>
      <c r="K76" s="16"/>
      <c r="Y76" s="20" t="s">
        <v>114</v>
      </c>
      <c r="Z76" s="20" t="s">
        <v>115</v>
      </c>
      <c r="AA76" s="20" t="s">
        <v>116</v>
      </c>
      <c r="AB76" s="20" t="s">
        <v>124</v>
      </c>
      <c r="AC76" s="20">
        <v>2032</v>
      </c>
      <c r="AD76" s="20">
        <v>1.718665</v>
      </c>
      <c r="AE76" s="20">
        <v>229.42459085</v>
      </c>
    </row>
    <row r="77" spans="3:31">
      <c r="C77" s="1"/>
      <c r="D77" s="16"/>
      <c r="E77" s="16"/>
      <c r="F77" s="16"/>
      <c r="G77" s="19"/>
      <c r="H77" s="16"/>
      <c r="I77" s="16"/>
      <c r="J77" s="16"/>
      <c r="K77" s="16"/>
      <c r="Y77" s="20" t="s">
        <v>114</v>
      </c>
      <c r="Z77" s="20" t="s">
        <v>115</v>
      </c>
      <c r="AA77" s="20" t="s">
        <v>116</v>
      </c>
      <c r="AB77" s="20" t="s">
        <v>124</v>
      </c>
      <c r="AC77" s="20">
        <v>2033</v>
      </c>
      <c r="AD77" s="20">
        <v>2.016358</v>
      </c>
      <c r="AE77" s="20">
        <v>269.16362942</v>
      </c>
    </row>
    <row r="78" spans="3:31">
      <c r="C78" s="1"/>
      <c r="D78" s="16"/>
      <c r="E78" s="16"/>
      <c r="F78" s="16"/>
      <c r="G78" s="19"/>
      <c r="H78" s="16"/>
      <c r="I78" s="16"/>
      <c r="J78" s="16"/>
      <c r="K78" s="16"/>
      <c r="Y78" s="20" t="s">
        <v>114</v>
      </c>
      <c r="Z78" s="20" t="s">
        <v>115</v>
      </c>
      <c r="AA78" s="20" t="s">
        <v>116</v>
      </c>
      <c r="AB78" s="20" t="s">
        <v>124</v>
      </c>
      <c r="AC78" s="20">
        <v>2034</v>
      </c>
      <c r="AD78" s="20">
        <v>2.326425</v>
      </c>
      <c r="AE78" s="20">
        <v>310.55447325</v>
      </c>
    </row>
    <row r="79" spans="3:31">
      <c r="C79" s="1"/>
      <c r="D79" s="16"/>
      <c r="E79" s="16"/>
      <c r="F79" s="16"/>
      <c r="G79" s="19"/>
      <c r="H79" s="16"/>
      <c r="I79" s="16"/>
      <c r="J79" s="16"/>
      <c r="K79" s="16"/>
      <c r="Y79" s="20" t="s">
        <v>114</v>
      </c>
      <c r="Z79" s="20" t="s">
        <v>115</v>
      </c>
      <c r="AA79" s="20" t="s">
        <v>116</v>
      </c>
      <c r="AB79" s="20" t="s">
        <v>124</v>
      </c>
      <c r="AC79" s="20">
        <v>2035</v>
      </c>
      <c r="AD79" s="20">
        <v>2.645072</v>
      </c>
      <c r="AE79" s="20">
        <v>353.09066128</v>
      </c>
    </row>
    <row r="80" spans="3:31">
      <c r="C80" s="1"/>
      <c r="D80" s="16"/>
      <c r="E80" s="16"/>
      <c r="F80" s="16"/>
      <c r="G80" s="19"/>
      <c r="H80" s="16"/>
      <c r="I80" s="16"/>
      <c r="J80" s="16"/>
      <c r="K80" s="16"/>
      <c r="Y80" s="20" t="s">
        <v>114</v>
      </c>
      <c r="Z80" s="20" t="s">
        <v>115</v>
      </c>
      <c r="AA80" s="20" t="s">
        <v>116</v>
      </c>
      <c r="AB80" s="20" t="s">
        <v>124</v>
      </c>
      <c r="AC80" s="20">
        <v>2036</v>
      </c>
      <c r="AD80" s="20">
        <v>2.904798</v>
      </c>
      <c r="AE80" s="20">
        <v>387.76148502</v>
      </c>
    </row>
    <row r="81" spans="3:31">
      <c r="C81" s="1"/>
      <c r="D81" s="16"/>
      <c r="E81" s="16"/>
      <c r="F81" s="16"/>
      <c r="G81" s="19"/>
      <c r="H81" s="16"/>
      <c r="I81" s="16"/>
      <c r="J81" s="16"/>
      <c r="K81" s="16"/>
      <c r="Y81" s="20" t="s">
        <v>114</v>
      </c>
      <c r="Z81" s="20" t="s">
        <v>115</v>
      </c>
      <c r="AA81" s="20" t="s">
        <v>116</v>
      </c>
      <c r="AB81" s="20" t="s">
        <v>124</v>
      </c>
      <c r="AC81" s="20">
        <v>2037</v>
      </c>
      <c r="AD81" s="20">
        <v>3.196163</v>
      </c>
      <c r="AE81" s="20">
        <v>426.65579887</v>
      </c>
    </row>
    <row r="82" spans="3:31">
      <c r="C82" s="1"/>
      <c r="D82" s="16"/>
      <c r="E82" s="16"/>
      <c r="F82" s="16"/>
      <c r="G82" s="19"/>
      <c r="H82" s="16"/>
      <c r="I82" s="16"/>
      <c r="J82" s="16"/>
      <c r="K82" s="16"/>
      <c r="Y82" s="20" t="s">
        <v>114</v>
      </c>
      <c r="Z82" s="20" t="s">
        <v>115</v>
      </c>
      <c r="AA82" s="20" t="s">
        <v>116</v>
      </c>
      <c r="AB82" s="20" t="s">
        <v>124</v>
      </c>
      <c r="AC82" s="20">
        <v>2038</v>
      </c>
      <c r="AD82" s="20">
        <v>3.43202</v>
      </c>
      <c r="AE82" s="20">
        <v>458.1403498</v>
      </c>
    </row>
    <row r="83" spans="3:31">
      <c r="C83" s="1"/>
      <c r="D83" s="16"/>
      <c r="E83" s="16"/>
      <c r="F83" s="16"/>
      <c r="G83" s="19"/>
      <c r="H83" s="16"/>
      <c r="I83" s="16"/>
      <c r="J83" s="16"/>
      <c r="K83" s="16"/>
      <c r="Y83" s="20" t="s">
        <v>114</v>
      </c>
      <c r="Z83" s="20" t="s">
        <v>115</v>
      </c>
      <c r="AA83" s="20" t="s">
        <v>116</v>
      </c>
      <c r="AB83" s="20" t="s">
        <v>124</v>
      </c>
      <c r="AC83" s="20">
        <v>2039</v>
      </c>
      <c r="AD83" s="20">
        <v>3.63428</v>
      </c>
      <c r="AE83" s="20">
        <v>485.1400372</v>
      </c>
    </row>
    <row r="84" spans="3:31">
      <c r="C84" s="1"/>
      <c r="D84" s="16"/>
      <c r="E84" s="16"/>
      <c r="F84" s="16"/>
      <c r="G84" s="19"/>
      <c r="H84" s="16"/>
      <c r="I84" s="16"/>
      <c r="J84" s="16"/>
      <c r="K84" s="16"/>
      <c r="Y84" s="20" t="s">
        <v>114</v>
      </c>
      <c r="Z84" s="20" t="s">
        <v>115</v>
      </c>
      <c r="AA84" s="20" t="s">
        <v>116</v>
      </c>
      <c r="AB84" s="20" t="s">
        <v>124</v>
      </c>
      <c r="AC84" s="20">
        <v>2040</v>
      </c>
      <c r="AD84" s="20">
        <v>3.815744</v>
      </c>
      <c r="AE84" s="20">
        <v>509.36366656</v>
      </c>
    </row>
    <row r="85" spans="3:31">
      <c r="C85" s="1"/>
      <c r="D85" s="16"/>
      <c r="E85" s="16"/>
      <c r="F85" s="16"/>
      <c r="G85" s="19"/>
      <c r="H85" s="16"/>
      <c r="I85" s="16"/>
      <c r="J85" s="16"/>
      <c r="K85" s="16"/>
      <c r="Y85" s="20" t="s">
        <v>114</v>
      </c>
      <c r="Z85" s="20" t="s">
        <v>115</v>
      </c>
      <c r="AA85" s="20" t="s">
        <v>116</v>
      </c>
      <c r="AB85" s="20" t="s">
        <v>124</v>
      </c>
      <c r="AC85" s="20">
        <v>2041</v>
      </c>
      <c r="AD85" s="20">
        <v>3.960133</v>
      </c>
      <c r="AE85" s="20">
        <v>528.63815417</v>
      </c>
    </row>
    <row r="86" spans="3:31">
      <c r="C86" s="1"/>
      <c r="D86" s="16"/>
      <c r="E86" s="16"/>
      <c r="F86" s="16"/>
      <c r="G86" s="19"/>
      <c r="H86" s="16"/>
      <c r="I86" s="16"/>
      <c r="J86" s="16"/>
      <c r="K86" s="16"/>
      <c r="Y86" s="20" t="s">
        <v>114</v>
      </c>
      <c r="Z86" s="20" t="s">
        <v>115</v>
      </c>
      <c r="AA86" s="20" t="s">
        <v>116</v>
      </c>
      <c r="AB86" s="20" t="s">
        <v>124</v>
      </c>
      <c r="AC86" s="20">
        <v>2042</v>
      </c>
      <c r="AD86" s="20">
        <v>4.094422</v>
      </c>
      <c r="AE86" s="20">
        <v>546.56439278</v>
      </c>
    </row>
    <row r="87" spans="3:31">
      <c r="C87" s="1"/>
      <c r="D87" s="16"/>
      <c r="E87" s="16"/>
      <c r="F87" s="16"/>
      <c r="G87" s="19"/>
      <c r="H87" s="16"/>
      <c r="I87" s="16"/>
      <c r="J87" s="16"/>
      <c r="K87" s="16"/>
      <c r="Y87" s="20" t="s">
        <v>114</v>
      </c>
      <c r="Z87" s="20" t="s">
        <v>115</v>
      </c>
      <c r="AA87" s="20" t="s">
        <v>116</v>
      </c>
      <c r="AB87" s="20" t="s">
        <v>124</v>
      </c>
      <c r="AC87" s="20">
        <v>2043</v>
      </c>
      <c r="AD87" s="20">
        <v>4.20415</v>
      </c>
      <c r="AE87" s="20">
        <v>561.2119835</v>
      </c>
    </row>
    <row r="88" spans="3:31">
      <c r="C88" s="1"/>
      <c r="D88" s="16"/>
      <c r="E88" s="16"/>
      <c r="F88" s="16"/>
      <c r="G88" s="19"/>
      <c r="H88" s="16"/>
      <c r="I88" s="16"/>
      <c r="J88" s="16"/>
      <c r="K88" s="16"/>
      <c r="Y88" s="20" t="s">
        <v>114</v>
      </c>
      <c r="Z88" s="20" t="s">
        <v>115</v>
      </c>
      <c r="AA88" s="20" t="s">
        <v>116</v>
      </c>
      <c r="AB88" s="20" t="s">
        <v>124</v>
      </c>
      <c r="AC88" s="20">
        <v>2044</v>
      </c>
      <c r="AD88" s="20">
        <v>4.312893</v>
      </c>
      <c r="AE88" s="20">
        <v>575.72808657</v>
      </c>
    </row>
    <row r="89" spans="3:31">
      <c r="C89" s="1"/>
      <c r="D89" s="16"/>
      <c r="E89" s="16"/>
      <c r="F89" s="16"/>
      <c r="G89" s="19"/>
      <c r="H89" s="16"/>
      <c r="I89" s="16"/>
      <c r="J89" s="16"/>
      <c r="K89" s="16"/>
      <c r="Y89" s="20" t="s">
        <v>114</v>
      </c>
      <c r="Z89" s="20" t="s">
        <v>115</v>
      </c>
      <c r="AA89" s="20" t="s">
        <v>116</v>
      </c>
      <c r="AB89" s="20" t="s">
        <v>124</v>
      </c>
      <c r="AC89" s="20">
        <v>2045</v>
      </c>
      <c r="AD89" s="20">
        <v>4.404481</v>
      </c>
      <c r="AE89" s="20">
        <v>587.95416869</v>
      </c>
    </row>
    <row r="90" spans="3:31">
      <c r="C90" s="1"/>
      <c r="D90" s="16"/>
      <c r="E90" s="16"/>
      <c r="F90" s="16"/>
      <c r="G90" s="19"/>
      <c r="H90" s="16"/>
      <c r="I90" s="16"/>
      <c r="J90" s="16"/>
      <c r="K90" s="16"/>
      <c r="Y90" s="20" t="s">
        <v>114</v>
      </c>
      <c r="Z90" s="20" t="s">
        <v>115</v>
      </c>
      <c r="AA90" s="20" t="s">
        <v>116</v>
      </c>
      <c r="AB90" s="20" t="s">
        <v>124</v>
      </c>
      <c r="AC90" s="20">
        <v>2046</v>
      </c>
      <c r="AD90" s="20">
        <v>4.491918</v>
      </c>
      <c r="AE90" s="20">
        <v>599.62613382</v>
      </c>
    </row>
    <row r="91" spans="3:31">
      <c r="C91" s="1"/>
      <c r="D91" s="16"/>
      <c r="E91" s="16"/>
      <c r="F91" s="16"/>
      <c r="G91" s="19"/>
      <c r="H91" s="16"/>
      <c r="I91" s="16"/>
      <c r="J91" s="16"/>
      <c r="K91" s="16"/>
      <c r="Y91" s="20" t="s">
        <v>114</v>
      </c>
      <c r="Z91" s="20" t="s">
        <v>115</v>
      </c>
      <c r="AA91" s="20" t="s">
        <v>116</v>
      </c>
      <c r="AB91" s="20" t="s">
        <v>124</v>
      </c>
      <c r="AC91" s="20">
        <v>2047</v>
      </c>
      <c r="AD91" s="20">
        <v>4.57684</v>
      </c>
      <c r="AE91" s="20">
        <v>610.9623716</v>
      </c>
    </row>
    <row r="92" spans="3:31">
      <c r="C92" s="1"/>
      <c r="D92" s="16"/>
      <c r="E92" s="16"/>
      <c r="F92" s="16"/>
      <c r="G92" s="19"/>
      <c r="H92" s="16"/>
      <c r="I92" s="16"/>
      <c r="J92" s="16"/>
      <c r="K92" s="16"/>
      <c r="Y92" s="20" t="s">
        <v>114</v>
      </c>
      <c r="Z92" s="20" t="s">
        <v>115</v>
      </c>
      <c r="AA92" s="20" t="s">
        <v>116</v>
      </c>
      <c r="AB92" s="20" t="s">
        <v>124</v>
      </c>
      <c r="AC92" s="20">
        <v>2048</v>
      </c>
      <c r="AD92" s="20">
        <v>4.652587</v>
      </c>
      <c r="AE92" s="20">
        <v>621.07383863</v>
      </c>
    </row>
    <row r="93" spans="3:31">
      <c r="C93" s="1"/>
      <c r="D93" s="16"/>
      <c r="E93" s="16"/>
      <c r="F93" s="16"/>
      <c r="G93" s="19"/>
      <c r="H93" s="16"/>
      <c r="I93" s="16"/>
      <c r="J93" s="16"/>
      <c r="K93" s="16"/>
      <c r="Y93" s="20" t="s">
        <v>114</v>
      </c>
      <c r="Z93" s="20" t="s">
        <v>115</v>
      </c>
      <c r="AA93" s="20" t="s">
        <v>116</v>
      </c>
      <c r="AB93" s="20" t="s">
        <v>124</v>
      </c>
      <c r="AC93" s="20">
        <v>2049</v>
      </c>
      <c r="AD93" s="20">
        <v>4.731897</v>
      </c>
      <c r="AE93" s="20">
        <v>631.66093053</v>
      </c>
    </row>
    <row r="94" spans="3:31">
      <c r="C94" s="1"/>
      <c r="D94" s="16"/>
      <c r="E94" s="16"/>
      <c r="F94" s="16"/>
      <c r="G94" s="19"/>
      <c r="H94" s="16"/>
      <c r="I94" s="16"/>
      <c r="J94" s="16"/>
      <c r="K94" s="16"/>
      <c r="Y94" s="20" t="s">
        <v>114</v>
      </c>
      <c r="Z94" s="20" t="s">
        <v>115</v>
      </c>
      <c r="AA94" s="20" t="s">
        <v>116</v>
      </c>
      <c r="AB94" s="20" t="s">
        <v>124</v>
      </c>
      <c r="AC94" s="20">
        <v>2050</v>
      </c>
      <c r="AD94" s="20">
        <v>4.820575</v>
      </c>
      <c r="AE94" s="20">
        <v>643.49855675</v>
      </c>
    </row>
    <row r="95" spans="3:11">
      <c r="C95" s="1"/>
      <c r="D95" s="16"/>
      <c r="E95" s="16"/>
      <c r="F95" s="16"/>
      <c r="G95" s="19"/>
      <c r="H95" s="16"/>
      <c r="I95" s="16"/>
      <c r="J95" s="16"/>
      <c r="K95" s="16"/>
    </row>
    <row r="96" spans="3:11">
      <c r="C96" s="1"/>
      <c r="D96" s="16"/>
      <c r="E96" s="16"/>
      <c r="F96" s="16"/>
      <c r="G96" s="19"/>
      <c r="H96" s="16"/>
      <c r="I96" s="16"/>
      <c r="J96" s="16"/>
      <c r="K96" s="16"/>
    </row>
    <row r="97" spans="3:11">
      <c r="C97" s="1"/>
      <c r="D97" s="16"/>
      <c r="E97" s="16"/>
      <c r="F97" s="16"/>
      <c r="G97" s="19"/>
      <c r="H97" s="16"/>
      <c r="I97" s="16"/>
      <c r="J97" s="16"/>
      <c r="K97" s="16"/>
    </row>
    <row r="98" spans="3:11">
      <c r="C98" s="1"/>
      <c r="D98" s="16"/>
      <c r="E98" s="16"/>
      <c r="F98" s="16"/>
      <c r="G98" s="19"/>
      <c r="H98" s="16"/>
      <c r="I98" s="16"/>
      <c r="J98" s="16"/>
      <c r="K98" s="16"/>
    </row>
    <row r="99" spans="3:11">
      <c r="C99" s="1"/>
      <c r="D99" s="16"/>
      <c r="E99" s="16"/>
      <c r="F99" s="16"/>
      <c r="G99" s="19"/>
      <c r="H99" s="16"/>
      <c r="I99" s="16"/>
      <c r="J99" s="16"/>
      <c r="K99" s="16"/>
    </row>
    <row r="100" spans="3:11">
      <c r="C100" s="1"/>
      <c r="D100" s="16"/>
      <c r="E100" s="16"/>
      <c r="F100" s="16"/>
      <c r="G100" s="19"/>
      <c r="H100" s="16"/>
      <c r="I100" s="16"/>
      <c r="J100" s="16"/>
      <c r="K100" s="16"/>
    </row>
    <row r="101" spans="3:11">
      <c r="C101" s="1"/>
      <c r="D101" s="16"/>
      <c r="E101" s="16"/>
      <c r="F101" s="16"/>
      <c r="G101" s="19"/>
      <c r="H101" s="16"/>
      <c r="I101" s="16"/>
      <c r="J101" s="16"/>
      <c r="K101" s="16"/>
    </row>
    <row r="102" spans="3:11">
      <c r="C102" s="1"/>
      <c r="D102" s="16"/>
      <c r="E102" s="16"/>
      <c r="F102" s="16"/>
      <c r="G102" s="19"/>
      <c r="H102" s="16"/>
      <c r="I102" s="16"/>
      <c r="J102" s="16"/>
      <c r="K102" s="16"/>
    </row>
    <row r="103" spans="3:11">
      <c r="C103" s="1"/>
      <c r="D103" s="16"/>
      <c r="E103" s="16"/>
      <c r="F103" s="16"/>
      <c r="G103" s="19"/>
      <c r="H103" s="16"/>
      <c r="I103" s="16"/>
      <c r="J103" s="16"/>
      <c r="K103" s="16"/>
    </row>
    <row r="104" spans="3:11">
      <c r="C104" s="18"/>
      <c r="H104" s="16"/>
      <c r="I104" s="16"/>
      <c r="J104" s="16"/>
      <c r="K104" s="16"/>
    </row>
    <row r="105" spans="3:11">
      <c r="C105" s="18"/>
      <c r="H105" s="16"/>
      <c r="I105" s="16"/>
      <c r="J105" s="16"/>
      <c r="K105" s="16"/>
    </row>
  </sheetData>
  <pageMargins left="0.7" right="0.7"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05"/>
  <sheetViews>
    <sheetView workbookViewId="0">
      <selection activeCell="I7" sqref="I7"/>
    </sheetView>
  </sheetViews>
  <sheetFormatPr defaultColWidth="9" defaultRowHeight="14.5"/>
  <cols>
    <col min="11" max="11" width="12.8181818181818"/>
  </cols>
  <sheetData>
    <row r="1" spans="1:31">
      <c r="A1" s="16"/>
      <c r="B1" s="16"/>
      <c r="C1" s="16"/>
      <c r="D1" s="16"/>
      <c r="E1" s="16"/>
      <c r="F1" s="16"/>
      <c r="G1" s="16"/>
      <c r="H1" s="16"/>
      <c r="I1" s="16"/>
      <c r="J1" s="16"/>
      <c r="K1" s="16"/>
      <c r="AE1" t="s">
        <v>113</v>
      </c>
    </row>
    <row r="2" spans="1:31">
      <c r="A2" s="16"/>
      <c r="B2" s="16"/>
      <c r="C2" s="16"/>
      <c r="D2" s="16"/>
      <c r="E2" s="16"/>
      <c r="F2" s="16"/>
      <c r="G2" s="16"/>
      <c r="H2" s="16"/>
      <c r="I2" s="16"/>
      <c r="J2" s="16"/>
      <c r="K2" s="16"/>
      <c r="Y2" s="20" t="s">
        <v>114</v>
      </c>
      <c r="Z2" s="20" t="s">
        <v>115</v>
      </c>
      <c r="AA2" s="20" t="s">
        <v>116</v>
      </c>
      <c r="AB2" s="20" t="s">
        <v>117</v>
      </c>
      <c r="AC2" s="20">
        <v>2020</v>
      </c>
      <c r="AD2" s="20">
        <v>0</v>
      </c>
      <c r="AE2" s="20">
        <v>0</v>
      </c>
    </row>
    <row r="3" spans="1:31">
      <c r="A3" s="16"/>
      <c r="B3" s="16"/>
      <c r="C3" s="16"/>
      <c r="D3" s="16"/>
      <c r="E3" s="16"/>
      <c r="F3" s="16"/>
      <c r="G3" s="16"/>
      <c r="H3" s="16"/>
      <c r="I3" s="16"/>
      <c r="J3" s="16"/>
      <c r="K3" s="16"/>
      <c r="Y3" s="20" t="s">
        <v>114</v>
      </c>
      <c r="Z3" s="20" t="s">
        <v>115</v>
      </c>
      <c r="AA3" s="20" t="s">
        <v>116</v>
      </c>
      <c r="AB3" s="20" t="s">
        <v>117</v>
      </c>
      <c r="AC3" s="20">
        <v>2021</v>
      </c>
      <c r="AD3" s="64" t="s">
        <v>118</v>
      </c>
      <c r="AE3" s="20">
        <v>0.00013349</v>
      </c>
    </row>
    <row r="4" spans="1:31">
      <c r="A4" s="17" t="s">
        <v>1</v>
      </c>
      <c r="B4" s="16"/>
      <c r="C4" s="16"/>
      <c r="D4" s="16"/>
      <c r="E4" s="16"/>
      <c r="F4" s="16"/>
      <c r="G4" s="16"/>
      <c r="H4" s="16"/>
      <c r="I4" s="16"/>
      <c r="J4" s="16"/>
      <c r="K4" s="16"/>
      <c r="Y4" s="20" t="s">
        <v>114</v>
      </c>
      <c r="Z4" s="20" t="s">
        <v>115</v>
      </c>
      <c r="AA4" s="20" t="s">
        <v>116</v>
      </c>
      <c r="AB4" s="20" t="s">
        <v>117</v>
      </c>
      <c r="AC4" s="20">
        <v>2022</v>
      </c>
      <c r="AD4" s="64" t="s">
        <v>119</v>
      </c>
      <c r="AE4" s="20">
        <v>0.00026698</v>
      </c>
    </row>
    <row r="5" spans="1:31">
      <c r="A5" s="16" t="s">
        <v>2</v>
      </c>
      <c r="B5" s="16"/>
      <c r="C5" s="16"/>
      <c r="D5" s="16"/>
      <c r="E5" s="16"/>
      <c r="F5" s="16"/>
      <c r="G5" s="16"/>
      <c r="H5" s="16"/>
      <c r="I5" s="16"/>
      <c r="J5" s="16"/>
      <c r="K5" s="16"/>
      <c r="Y5" s="20" t="s">
        <v>114</v>
      </c>
      <c r="Z5" s="20" t="s">
        <v>115</v>
      </c>
      <c r="AA5" s="20" t="s">
        <v>116</v>
      </c>
      <c r="AB5" s="20" t="s">
        <v>117</v>
      </c>
      <c r="AC5" s="20">
        <v>2023</v>
      </c>
      <c r="AD5" s="20">
        <v>0.000408</v>
      </c>
      <c r="AE5" s="20">
        <v>0.05446392</v>
      </c>
    </row>
    <row r="6" spans="1:31">
      <c r="A6" s="16"/>
      <c r="B6" s="16"/>
      <c r="C6" s="16"/>
      <c r="D6" s="16"/>
      <c r="E6" s="16"/>
      <c r="F6" s="16"/>
      <c r="G6" s="16"/>
      <c r="H6" s="16"/>
      <c r="I6" s="16"/>
      <c r="J6" s="16"/>
      <c r="K6" s="16"/>
      <c r="Y6" s="20" t="s">
        <v>114</v>
      </c>
      <c r="Z6" s="20" t="s">
        <v>115</v>
      </c>
      <c r="AA6" s="20" t="s">
        <v>116</v>
      </c>
      <c r="AB6" s="20" t="s">
        <v>117</v>
      </c>
      <c r="AC6" s="20">
        <v>2024</v>
      </c>
      <c r="AD6" s="20">
        <v>0.002892</v>
      </c>
      <c r="AE6" s="20">
        <v>0.38605308</v>
      </c>
    </row>
    <row r="7" spans="1:31">
      <c r="A7" s="16"/>
      <c r="B7" s="16"/>
      <c r="C7" s="16"/>
      <c r="D7" s="16"/>
      <c r="E7" s="16"/>
      <c r="F7" s="16"/>
      <c r="G7" s="16"/>
      <c r="H7" s="16"/>
      <c r="I7" s="16" t="s">
        <v>3</v>
      </c>
      <c r="J7" s="16"/>
      <c r="K7" s="16"/>
      <c r="Y7" s="20" t="s">
        <v>114</v>
      </c>
      <c r="Z7" s="20" t="s">
        <v>115</v>
      </c>
      <c r="AA7" s="20" t="s">
        <v>116</v>
      </c>
      <c r="AB7" s="20" t="s">
        <v>117</v>
      </c>
      <c r="AC7" s="20">
        <v>2025</v>
      </c>
      <c r="AD7" s="20">
        <v>0.006834</v>
      </c>
      <c r="AE7" s="20">
        <v>0.91227066</v>
      </c>
    </row>
    <row r="8" spans="1:31">
      <c r="A8" s="16"/>
      <c r="B8" s="16"/>
      <c r="C8" s="16"/>
      <c r="D8" s="16"/>
      <c r="E8" s="16"/>
      <c r="F8" s="16"/>
      <c r="G8" s="16"/>
      <c r="H8" s="16"/>
      <c r="I8" s="16"/>
      <c r="J8" s="16"/>
      <c r="K8" s="16"/>
      <c r="Y8" s="20" t="s">
        <v>114</v>
      </c>
      <c r="Z8" s="20" t="s">
        <v>115</v>
      </c>
      <c r="AA8" s="20" t="s">
        <v>116</v>
      </c>
      <c r="AB8" s="20" t="s">
        <v>117</v>
      </c>
      <c r="AC8" s="20">
        <v>2026</v>
      </c>
      <c r="AD8" s="20">
        <v>0.014277</v>
      </c>
      <c r="AE8" s="20">
        <v>1.90583673</v>
      </c>
    </row>
    <row r="9" spans="1:31">
      <c r="A9" s="16"/>
      <c r="B9" s="16"/>
      <c r="C9" s="16"/>
      <c r="D9" s="16"/>
      <c r="E9" s="16"/>
      <c r="F9" s="16"/>
      <c r="G9" s="16"/>
      <c r="H9" s="16"/>
      <c r="J9" s="16"/>
      <c r="K9" s="16"/>
      <c r="Y9" s="20" t="s">
        <v>114</v>
      </c>
      <c r="Z9" s="20" t="s">
        <v>115</v>
      </c>
      <c r="AA9" s="20" t="s">
        <v>116</v>
      </c>
      <c r="AB9" s="20" t="s">
        <v>117</v>
      </c>
      <c r="AC9" s="20">
        <v>2027</v>
      </c>
      <c r="AD9" s="20">
        <v>0.024627</v>
      </c>
      <c r="AE9" s="20">
        <v>3.28745823</v>
      </c>
    </row>
    <row r="10" spans="1:31">
      <c r="A10" s="16" t="s">
        <v>4</v>
      </c>
      <c r="B10" s="16" t="s">
        <v>5</v>
      </c>
      <c r="C10" s="16" t="s">
        <v>6</v>
      </c>
      <c r="D10" s="16" t="s">
        <v>7</v>
      </c>
      <c r="E10" s="16" t="s">
        <v>8</v>
      </c>
      <c r="F10" s="16" t="s">
        <v>9</v>
      </c>
      <c r="G10" s="16" t="s">
        <v>10</v>
      </c>
      <c r="H10" s="16" t="s">
        <v>11</v>
      </c>
      <c r="I10" s="16" t="s">
        <v>12</v>
      </c>
      <c r="J10" s="16" t="s">
        <v>45</v>
      </c>
      <c r="K10" s="16" t="s">
        <v>14</v>
      </c>
      <c r="Y10" s="20" t="s">
        <v>114</v>
      </c>
      <c r="Z10" s="20" t="s">
        <v>115</v>
      </c>
      <c r="AA10" s="20" t="s">
        <v>116</v>
      </c>
      <c r="AB10" s="20" t="s">
        <v>117</v>
      </c>
      <c r="AC10" s="20">
        <v>2028</v>
      </c>
      <c r="AD10" s="20">
        <v>0.039826</v>
      </c>
      <c r="AE10" s="20">
        <v>5.31637274</v>
      </c>
    </row>
    <row r="11" spans="1:31">
      <c r="A11" s="16" t="s">
        <v>125</v>
      </c>
      <c r="B11" s="16"/>
      <c r="C11" s="18" t="s">
        <v>126</v>
      </c>
      <c r="H11" s="16">
        <f t="shared" ref="H11:H41" si="0">AC33</f>
        <v>2050</v>
      </c>
      <c r="I11" s="16" t="s">
        <v>17</v>
      </c>
      <c r="J11" s="16">
        <v>1</v>
      </c>
      <c r="K11" s="16">
        <f t="shared" ref="K11:K41" si="1">AE33</f>
        <v>1012.56476727</v>
      </c>
      <c r="Y11" s="20" t="s">
        <v>114</v>
      </c>
      <c r="Z11" s="20" t="s">
        <v>115</v>
      </c>
      <c r="AA11" s="20" t="s">
        <v>116</v>
      </c>
      <c r="AB11" s="20" t="s">
        <v>117</v>
      </c>
      <c r="AC11" s="20">
        <v>2029</v>
      </c>
      <c r="AD11" s="20">
        <v>0.060269</v>
      </c>
      <c r="AE11" s="20">
        <v>8.04530881</v>
      </c>
    </row>
    <row r="12" spans="1:31">
      <c r="A12" s="16"/>
      <c r="B12" s="16"/>
      <c r="C12" s="1" t="s">
        <v>126</v>
      </c>
      <c r="D12" s="16"/>
      <c r="E12" s="16"/>
      <c r="F12" s="16"/>
      <c r="G12" s="19"/>
      <c r="H12" s="16">
        <f t="shared" si="0"/>
        <v>2049</v>
      </c>
      <c r="I12" s="16" t="s">
        <v>17</v>
      </c>
      <c r="J12" s="16">
        <v>1</v>
      </c>
      <c r="K12" s="16">
        <f t="shared" si="1"/>
        <v>964.08467001</v>
      </c>
      <c r="Y12" s="20" t="s">
        <v>114</v>
      </c>
      <c r="Z12" s="20" t="s">
        <v>115</v>
      </c>
      <c r="AA12" s="20" t="s">
        <v>116</v>
      </c>
      <c r="AB12" s="20" t="s">
        <v>117</v>
      </c>
      <c r="AC12" s="20">
        <v>2030</v>
      </c>
      <c r="AD12" s="20">
        <v>0.090033</v>
      </c>
      <c r="AE12" s="20">
        <v>12.01850517</v>
      </c>
    </row>
    <row r="13" spans="1:31">
      <c r="A13" s="16"/>
      <c r="B13" s="16"/>
      <c r="C13" s="1" t="s">
        <v>126</v>
      </c>
      <c r="D13" s="16"/>
      <c r="E13" s="16"/>
      <c r="F13" s="16"/>
      <c r="G13" s="19"/>
      <c r="H13" s="16">
        <f t="shared" si="0"/>
        <v>2048</v>
      </c>
      <c r="I13" s="16" t="s">
        <v>17</v>
      </c>
      <c r="J13" s="16">
        <f t="shared" ref="J13:J41" si="2">J12</f>
        <v>1</v>
      </c>
      <c r="K13" s="16">
        <f t="shared" si="1"/>
        <v>922.95840336</v>
      </c>
      <c r="Y13" s="20" t="s">
        <v>114</v>
      </c>
      <c r="Z13" s="20" t="s">
        <v>115</v>
      </c>
      <c r="AA13" s="20" t="s">
        <v>116</v>
      </c>
      <c r="AB13" s="20" t="s">
        <v>117</v>
      </c>
      <c r="AC13" s="20">
        <v>2031</v>
      </c>
      <c r="AD13" s="20">
        <v>0.128698</v>
      </c>
      <c r="AE13" s="20">
        <v>17.17989602</v>
      </c>
    </row>
    <row r="14" spans="3:31">
      <c r="C14" s="1" t="s">
        <v>126</v>
      </c>
      <c r="D14" s="16"/>
      <c r="E14" s="16"/>
      <c r="F14" s="16"/>
      <c r="G14" s="19"/>
      <c r="H14" s="16">
        <f t="shared" si="0"/>
        <v>2047</v>
      </c>
      <c r="I14" s="16" t="s">
        <v>17</v>
      </c>
      <c r="J14" s="16">
        <f t="shared" si="2"/>
        <v>1</v>
      </c>
      <c r="K14" s="16">
        <f t="shared" si="1"/>
        <v>881.91997313</v>
      </c>
      <c r="Y14" s="20" t="s">
        <v>114</v>
      </c>
      <c r="Z14" s="20" t="s">
        <v>115</v>
      </c>
      <c r="AA14" s="20" t="s">
        <v>116</v>
      </c>
      <c r="AB14" s="20" t="s">
        <v>117</v>
      </c>
      <c r="AC14" s="20">
        <v>2032</v>
      </c>
      <c r="AD14" s="20">
        <v>0.174839</v>
      </c>
      <c r="AE14" s="20">
        <v>23.33925811</v>
      </c>
    </row>
    <row r="15" spans="3:31">
      <c r="C15" s="1" t="s">
        <v>126</v>
      </c>
      <c r="D15" s="16"/>
      <c r="E15" s="16"/>
      <c r="F15" s="16"/>
      <c r="G15" s="19"/>
      <c r="H15" s="16">
        <f t="shared" si="0"/>
        <v>2046</v>
      </c>
      <c r="I15" s="16" t="s">
        <v>17</v>
      </c>
      <c r="J15" s="16">
        <f t="shared" si="2"/>
        <v>1</v>
      </c>
      <c r="K15" s="16">
        <f t="shared" si="1"/>
        <v>839.90452959</v>
      </c>
      <c r="Y15" s="20" t="s">
        <v>114</v>
      </c>
      <c r="Z15" s="20" t="s">
        <v>115</v>
      </c>
      <c r="AA15" s="20" t="s">
        <v>116</v>
      </c>
      <c r="AB15" s="20" t="s">
        <v>117</v>
      </c>
      <c r="AC15" s="20">
        <v>2033</v>
      </c>
      <c r="AD15" s="20">
        <v>0.226683</v>
      </c>
      <c r="AE15" s="20">
        <v>30.25991367</v>
      </c>
    </row>
    <row r="16" spans="3:31">
      <c r="C16" s="1" t="s">
        <v>126</v>
      </c>
      <c r="D16" s="16"/>
      <c r="E16" s="16"/>
      <c r="F16" s="16"/>
      <c r="G16" s="19"/>
      <c r="H16" s="16">
        <f t="shared" si="0"/>
        <v>2045</v>
      </c>
      <c r="I16" s="16" t="s">
        <v>17</v>
      </c>
      <c r="J16" s="16">
        <f t="shared" si="2"/>
        <v>1</v>
      </c>
      <c r="K16" s="16">
        <f t="shared" si="1"/>
        <v>797.34404638</v>
      </c>
      <c r="Y16" s="20" t="s">
        <v>114</v>
      </c>
      <c r="Z16" s="20" t="s">
        <v>115</v>
      </c>
      <c r="AA16" s="20" t="s">
        <v>116</v>
      </c>
      <c r="AB16" s="20" t="s">
        <v>117</v>
      </c>
      <c r="AC16" s="20">
        <v>2034</v>
      </c>
      <c r="AD16" s="20">
        <v>0.282711</v>
      </c>
      <c r="AE16" s="20">
        <v>37.73909139</v>
      </c>
    </row>
    <row r="17" spans="3:31">
      <c r="C17" s="1" t="s">
        <v>126</v>
      </c>
      <c r="D17" s="16"/>
      <c r="E17" s="16"/>
      <c r="F17" s="16"/>
      <c r="G17" s="19"/>
      <c r="H17" s="16">
        <f t="shared" si="0"/>
        <v>2044</v>
      </c>
      <c r="I17" s="16" t="s">
        <v>17</v>
      </c>
      <c r="J17" s="16">
        <f t="shared" si="2"/>
        <v>1</v>
      </c>
      <c r="K17" s="16">
        <f t="shared" si="1"/>
        <v>752.88373349</v>
      </c>
      <c r="Y17" s="20" t="s">
        <v>114</v>
      </c>
      <c r="Z17" s="20" t="s">
        <v>115</v>
      </c>
      <c r="AA17" s="20" t="s">
        <v>116</v>
      </c>
      <c r="AB17" s="20" t="s">
        <v>117</v>
      </c>
      <c r="AC17" s="20">
        <v>2035</v>
      </c>
      <c r="AD17" s="20">
        <v>0.354461</v>
      </c>
      <c r="AE17" s="20">
        <v>47.31699889</v>
      </c>
    </row>
    <row r="18" spans="3:31">
      <c r="C18" s="1" t="s">
        <v>126</v>
      </c>
      <c r="D18" s="16"/>
      <c r="E18" s="16"/>
      <c r="F18" s="16"/>
      <c r="G18" s="19"/>
      <c r="H18" s="16">
        <f t="shared" si="0"/>
        <v>2043</v>
      </c>
      <c r="I18" s="16" t="s">
        <v>17</v>
      </c>
      <c r="J18" s="16">
        <f t="shared" si="2"/>
        <v>1</v>
      </c>
      <c r="K18" s="16">
        <f t="shared" si="1"/>
        <v>706.8442339</v>
      </c>
      <c r="Y18" s="20" t="s">
        <v>114</v>
      </c>
      <c r="Z18" s="20" t="s">
        <v>115</v>
      </c>
      <c r="AA18" s="20" t="s">
        <v>116</v>
      </c>
      <c r="AB18" s="20" t="s">
        <v>117</v>
      </c>
      <c r="AC18" s="20">
        <v>2036</v>
      </c>
      <c r="AD18" s="20">
        <v>0.433806</v>
      </c>
      <c r="AE18" s="20">
        <v>57.90876294</v>
      </c>
    </row>
    <row r="19" spans="3:31">
      <c r="C19" s="1" t="s">
        <v>126</v>
      </c>
      <c r="D19" s="16"/>
      <c r="E19" s="16"/>
      <c r="F19" s="16"/>
      <c r="G19" s="19"/>
      <c r="H19" s="16">
        <f t="shared" si="0"/>
        <v>2042</v>
      </c>
      <c r="I19" s="16" t="s">
        <v>17</v>
      </c>
      <c r="J19" s="16">
        <f t="shared" si="2"/>
        <v>1</v>
      </c>
      <c r="K19" s="16">
        <f t="shared" si="1"/>
        <v>655.71395967</v>
      </c>
      <c r="Y19" s="20" t="s">
        <v>114</v>
      </c>
      <c r="Z19" s="20" t="s">
        <v>115</v>
      </c>
      <c r="AA19" s="20" t="s">
        <v>116</v>
      </c>
      <c r="AB19" s="20" t="s">
        <v>117</v>
      </c>
      <c r="AC19" s="20">
        <v>2037</v>
      </c>
      <c r="AD19" s="20">
        <v>0.519609</v>
      </c>
      <c r="AE19" s="20">
        <v>69.36260541</v>
      </c>
    </row>
    <row r="20" spans="3:31">
      <c r="C20" s="1" t="s">
        <v>126</v>
      </c>
      <c r="D20" s="16"/>
      <c r="E20" s="16"/>
      <c r="F20" s="16"/>
      <c r="G20" s="19"/>
      <c r="H20" s="16">
        <f t="shared" si="0"/>
        <v>2041</v>
      </c>
      <c r="I20" s="16" t="s">
        <v>17</v>
      </c>
      <c r="J20" s="16">
        <f t="shared" si="2"/>
        <v>1</v>
      </c>
      <c r="K20" s="16">
        <f t="shared" si="1"/>
        <v>604.27826032</v>
      </c>
      <c r="Y20" s="20" t="s">
        <v>114</v>
      </c>
      <c r="Z20" s="20" t="s">
        <v>115</v>
      </c>
      <c r="AA20" s="20" t="s">
        <v>116</v>
      </c>
      <c r="AB20" s="20" t="s">
        <v>117</v>
      </c>
      <c r="AC20" s="20">
        <v>2038</v>
      </c>
      <c r="AD20" s="20">
        <v>0.609184</v>
      </c>
      <c r="AE20" s="20">
        <v>81.31997216</v>
      </c>
    </row>
    <row r="21" spans="3:31">
      <c r="C21" s="1" t="s">
        <v>126</v>
      </c>
      <c r="D21" s="16"/>
      <c r="E21" s="16"/>
      <c r="F21" s="16"/>
      <c r="G21" s="19"/>
      <c r="H21" s="16">
        <f t="shared" si="0"/>
        <v>2040</v>
      </c>
      <c r="I21" s="16" t="s">
        <v>17</v>
      </c>
      <c r="J21" s="16">
        <f t="shared" si="2"/>
        <v>1</v>
      </c>
      <c r="K21" s="16">
        <f t="shared" si="1"/>
        <v>538.66218525</v>
      </c>
      <c r="Y21" s="20" t="s">
        <v>114</v>
      </c>
      <c r="Z21" s="20" t="s">
        <v>115</v>
      </c>
      <c r="AA21" s="20" t="s">
        <v>116</v>
      </c>
      <c r="AB21" s="20" t="s">
        <v>117</v>
      </c>
      <c r="AC21" s="20">
        <v>2039</v>
      </c>
      <c r="AD21" s="20">
        <v>0.699548</v>
      </c>
      <c r="AE21" s="20">
        <v>93.38266252</v>
      </c>
    </row>
    <row r="22" spans="3:31">
      <c r="C22" s="1" t="s">
        <v>126</v>
      </c>
      <c r="D22" s="16"/>
      <c r="E22" s="16"/>
      <c r="F22" s="16"/>
      <c r="G22" s="19"/>
      <c r="H22" s="16">
        <f t="shared" si="0"/>
        <v>2039</v>
      </c>
      <c r="I22" s="16" t="s">
        <v>17</v>
      </c>
      <c r="J22" s="16">
        <f t="shared" si="2"/>
        <v>1</v>
      </c>
      <c r="K22" s="16">
        <f t="shared" si="1"/>
        <v>491.74552287</v>
      </c>
      <c r="Y22" s="20" t="s">
        <v>114</v>
      </c>
      <c r="Z22" s="20" t="s">
        <v>115</v>
      </c>
      <c r="AA22" s="20" t="s">
        <v>116</v>
      </c>
      <c r="AB22" s="20" t="s">
        <v>117</v>
      </c>
      <c r="AC22" s="20">
        <v>2040</v>
      </c>
      <c r="AD22" s="20">
        <v>0.801257</v>
      </c>
      <c r="AE22" s="20">
        <v>106.95979693</v>
      </c>
    </row>
    <row r="23" spans="3:31">
      <c r="C23" s="1" t="s">
        <v>126</v>
      </c>
      <c r="D23" s="16"/>
      <c r="E23" s="16"/>
      <c r="F23" s="16"/>
      <c r="G23" s="19"/>
      <c r="H23" s="16">
        <f t="shared" si="0"/>
        <v>2038</v>
      </c>
      <c r="I23" s="16" t="s">
        <v>17</v>
      </c>
      <c r="J23" s="16">
        <f t="shared" si="2"/>
        <v>1</v>
      </c>
      <c r="K23" s="16">
        <f t="shared" si="1"/>
        <v>443.3576672</v>
      </c>
      <c r="Y23" s="20" t="s">
        <v>114</v>
      </c>
      <c r="Z23" s="20" t="s">
        <v>115</v>
      </c>
      <c r="AA23" s="20" t="s">
        <v>116</v>
      </c>
      <c r="AB23" s="20" t="s">
        <v>117</v>
      </c>
      <c r="AC23" s="20">
        <v>2041</v>
      </c>
      <c r="AD23" s="20">
        <v>0.899994</v>
      </c>
      <c r="AE23" s="20">
        <v>120.14019906</v>
      </c>
    </row>
    <row r="24" spans="3:31">
      <c r="C24" s="1" t="s">
        <v>126</v>
      </c>
      <c r="D24" s="16"/>
      <c r="E24" s="16"/>
      <c r="F24" s="16"/>
      <c r="G24" s="19"/>
      <c r="H24" s="16">
        <f t="shared" si="0"/>
        <v>2037</v>
      </c>
      <c r="I24" s="16" t="s">
        <v>17</v>
      </c>
      <c r="J24" s="16">
        <f t="shared" si="2"/>
        <v>1</v>
      </c>
      <c r="K24" s="16">
        <f t="shared" si="1"/>
        <v>396.97202804</v>
      </c>
      <c r="Y24" s="20" t="s">
        <v>114</v>
      </c>
      <c r="Z24" s="20" t="s">
        <v>115</v>
      </c>
      <c r="AA24" s="20" t="s">
        <v>116</v>
      </c>
      <c r="AB24" s="20" t="s">
        <v>117</v>
      </c>
      <c r="AC24" s="20">
        <v>2042</v>
      </c>
      <c r="AD24" s="20">
        <v>1.005327</v>
      </c>
      <c r="AE24" s="20">
        <v>134.20110123</v>
      </c>
    </row>
    <row r="25" spans="3:31">
      <c r="C25" s="1" t="s">
        <v>126</v>
      </c>
      <c r="D25" s="16"/>
      <c r="E25" s="16"/>
      <c r="F25" s="16"/>
      <c r="G25" s="19"/>
      <c r="H25" s="16">
        <f t="shared" si="0"/>
        <v>2036</v>
      </c>
      <c r="I25" s="16" t="s">
        <v>17</v>
      </c>
      <c r="J25" s="16">
        <f t="shared" si="2"/>
        <v>1</v>
      </c>
      <c r="K25" s="16">
        <f t="shared" si="1"/>
        <v>352.2721006</v>
      </c>
      <c r="Y25" s="20" t="s">
        <v>114</v>
      </c>
      <c r="Z25" s="20" t="s">
        <v>115</v>
      </c>
      <c r="AA25" s="20" t="s">
        <v>116</v>
      </c>
      <c r="AB25" s="20" t="s">
        <v>117</v>
      </c>
      <c r="AC25" s="20">
        <v>2043</v>
      </c>
      <c r="AD25" s="20">
        <v>1.113308</v>
      </c>
      <c r="AE25" s="20">
        <v>148.61548492</v>
      </c>
    </row>
    <row r="26" spans="3:31">
      <c r="C26" s="1" t="s">
        <v>126</v>
      </c>
      <c r="D26" s="16"/>
      <c r="E26" s="16"/>
      <c r="F26" s="16"/>
      <c r="G26" s="19"/>
      <c r="H26" s="16">
        <f t="shared" si="0"/>
        <v>2035</v>
      </c>
      <c r="I26" s="16" t="s">
        <v>17</v>
      </c>
      <c r="J26" s="16">
        <f t="shared" si="2"/>
        <v>1</v>
      </c>
      <c r="K26" s="16">
        <f t="shared" si="1"/>
        <v>309.16270651</v>
      </c>
      <c r="Y26" s="20" t="s">
        <v>114</v>
      </c>
      <c r="Z26" s="20" t="s">
        <v>115</v>
      </c>
      <c r="AA26" s="20" t="s">
        <v>116</v>
      </c>
      <c r="AB26" s="20" t="s">
        <v>117</v>
      </c>
      <c r="AC26" s="20">
        <v>2044</v>
      </c>
      <c r="AD26" s="20">
        <v>1.220228</v>
      </c>
      <c r="AE26" s="20">
        <v>162.88823572</v>
      </c>
    </row>
    <row r="27" spans="3:31">
      <c r="C27" s="1" t="s">
        <v>126</v>
      </c>
      <c r="D27" s="16"/>
      <c r="E27" s="16"/>
      <c r="F27" s="16"/>
      <c r="G27" s="19"/>
      <c r="H27" s="16">
        <f t="shared" si="0"/>
        <v>2034</v>
      </c>
      <c r="I27" s="16" t="s">
        <v>17</v>
      </c>
      <c r="J27" s="16">
        <f t="shared" si="2"/>
        <v>1</v>
      </c>
      <c r="K27" s="16">
        <f t="shared" si="1"/>
        <v>268.13922716</v>
      </c>
      <c r="Y27" s="20" t="s">
        <v>114</v>
      </c>
      <c r="Z27" s="20" t="s">
        <v>115</v>
      </c>
      <c r="AA27" s="20" t="s">
        <v>116</v>
      </c>
      <c r="AB27" s="20" t="s">
        <v>117</v>
      </c>
      <c r="AC27" s="20">
        <v>2045</v>
      </c>
      <c r="AD27" s="20">
        <v>1.318649</v>
      </c>
      <c r="AE27" s="20">
        <v>176.02645501</v>
      </c>
    </row>
    <row r="28" spans="3:31">
      <c r="C28" s="1" t="s">
        <v>126</v>
      </c>
      <c r="D28" s="16"/>
      <c r="E28" s="16"/>
      <c r="F28" s="16"/>
      <c r="G28" s="19"/>
      <c r="H28" s="16">
        <f t="shared" si="0"/>
        <v>2033</v>
      </c>
      <c r="I28" s="16" t="s">
        <v>17</v>
      </c>
      <c r="J28" s="16">
        <f t="shared" si="2"/>
        <v>1</v>
      </c>
      <c r="K28" s="16">
        <f t="shared" si="1"/>
        <v>232.45508083</v>
      </c>
      <c r="Y28" s="20" t="s">
        <v>114</v>
      </c>
      <c r="Z28" s="20" t="s">
        <v>115</v>
      </c>
      <c r="AA28" s="20" t="s">
        <v>116</v>
      </c>
      <c r="AB28" s="20" t="s">
        <v>117</v>
      </c>
      <c r="AC28" s="20">
        <v>2046</v>
      </c>
      <c r="AD28" s="20">
        <v>1.418826</v>
      </c>
      <c r="AE28" s="20">
        <v>189.39908274</v>
      </c>
    </row>
    <row r="29" spans="3:31">
      <c r="C29" s="1" t="s">
        <v>126</v>
      </c>
      <c r="D29" s="16"/>
      <c r="E29" s="16"/>
      <c r="F29" s="16"/>
      <c r="G29" s="19"/>
      <c r="H29" s="16">
        <f t="shared" si="0"/>
        <v>2032</v>
      </c>
      <c r="I29" s="16" t="s">
        <v>17</v>
      </c>
      <c r="J29" s="16">
        <f t="shared" si="2"/>
        <v>1</v>
      </c>
      <c r="K29" s="16">
        <f t="shared" si="1"/>
        <v>197.85700914</v>
      </c>
      <c r="Y29" s="20" t="s">
        <v>114</v>
      </c>
      <c r="Z29" s="20" t="s">
        <v>115</v>
      </c>
      <c r="AA29" s="20" t="s">
        <v>116</v>
      </c>
      <c r="AB29" s="20" t="s">
        <v>117</v>
      </c>
      <c r="AC29" s="20">
        <v>2047</v>
      </c>
      <c r="AD29" s="20">
        <v>1.512308</v>
      </c>
      <c r="AE29" s="20">
        <v>201.87799492</v>
      </c>
    </row>
    <row r="30" spans="3:31">
      <c r="C30" s="1" t="s">
        <v>126</v>
      </c>
      <c r="D30" s="16"/>
      <c r="E30" s="16"/>
      <c r="F30" s="16"/>
      <c r="G30" s="19"/>
      <c r="H30" s="16">
        <f t="shared" si="0"/>
        <v>2031</v>
      </c>
      <c r="I30" s="16" t="s">
        <v>17</v>
      </c>
      <c r="J30" s="16">
        <f t="shared" si="2"/>
        <v>1</v>
      </c>
      <c r="K30" s="16">
        <f t="shared" si="1"/>
        <v>164.85160664</v>
      </c>
      <c r="Y30" s="20" t="s">
        <v>114</v>
      </c>
      <c r="Z30" s="20" t="s">
        <v>115</v>
      </c>
      <c r="AA30" s="20" t="s">
        <v>116</v>
      </c>
      <c r="AB30" s="20" t="s">
        <v>117</v>
      </c>
      <c r="AC30" s="20">
        <v>2048</v>
      </c>
      <c r="AD30" s="20">
        <v>1.598074</v>
      </c>
      <c r="AE30" s="20">
        <v>213.32689826</v>
      </c>
    </row>
    <row r="31" spans="3:31">
      <c r="C31" s="1" t="s">
        <v>126</v>
      </c>
      <c r="D31" s="16"/>
      <c r="E31" s="16"/>
      <c r="F31" s="16"/>
      <c r="G31" s="19"/>
      <c r="H31" s="16">
        <f t="shared" si="0"/>
        <v>2030</v>
      </c>
      <c r="I31" s="16" t="s">
        <v>17</v>
      </c>
      <c r="J31" s="16">
        <f t="shared" si="2"/>
        <v>1</v>
      </c>
      <c r="K31" s="16">
        <f t="shared" si="1"/>
        <v>133.53498613</v>
      </c>
      <c r="Y31" s="20" t="s">
        <v>114</v>
      </c>
      <c r="Z31" s="20" t="s">
        <v>115</v>
      </c>
      <c r="AA31" s="20" t="s">
        <v>116</v>
      </c>
      <c r="AB31" s="20" t="s">
        <v>117</v>
      </c>
      <c r="AC31" s="20">
        <v>2049</v>
      </c>
      <c r="AD31" s="20">
        <v>1.677539</v>
      </c>
      <c r="AE31" s="20">
        <v>223.93468111</v>
      </c>
    </row>
    <row r="32" spans="3:31">
      <c r="C32" s="1" t="s">
        <v>126</v>
      </c>
      <c r="D32" s="16"/>
      <c r="E32" s="16"/>
      <c r="F32" s="16"/>
      <c r="G32" s="19"/>
      <c r="H32" s="16">
        <f t="shared" si="0"/>
        <v>2029</v>
      </c>
      <c r="I32" s="16" t="s">
        <v>17</v>
      </c>
      <c r="J32" s="16">
        <f t="shared" si="2"/>
        <v>1</v>
      </c>
      <c r="K32" s="16">
        <f t="shared" si="1"/>
        <v>103.66860098</v>
      </c>
      <c r="Y32" s="20" t="s">
        <v>114</v>
      </c>
      <c r="Z32" s="20" t="s">
        <v>115</v>
      </c>
      <c r="AA32" s="20" t="s">
        <v>116</v>
      </c>
      <c r="AB32" s="20" t="s">
        <v>117</v>
      </c>
      <c r="AC32" s="20">
        <v>2050</v>
      </c>
      <c r="AD32" s="20">
        <v>1.749768</v>
      </c>
      <c r="AE32" s="20">
        <v>233.57653032</v>
      </c>
    </row>
    <row r="33" spans="3:31">
      <c r="C33" s="1" t="s">
        <v>126</v>
      </c>
      <c r="D33" s="16"/>
      <c r="E33" s="16"/>
      <c r="F33" s="16"/>
      <c r="G33" s="19"/>
      <c r="H33" s="16">
        <f t="shared" si="0"/>
        <v>2028</v>
      </c>
      <c r="I33" s="16" t="s">
        <v>17</v>
      </c>
      <c r="J33" s="16">
        <f t="shared" si="2"/>
        <v>1</v>
      </c>
      <c r="K33" s="16">
        <f t="shared" si="1"/>
        <v>10.962145404</v>
      </c>
      <c r="Y33" s="20" t="s">
        <v>114</v>
      </c>
      <c r="Z33" s="20" t="s">
        <v>115</v>
      </c>
      <c r="AA33" s="20" t="s">
        <v>116</v>
      </c>
      <c r="AB33" s="20" t="s">
        <v>122</v>
      </c>
      <c r="AC33" s="20">
        <v>2050</v>
      </c>
      <c r="AD33" s="20">
        <v>7.585323</v>
      </c>
      <c r="AE33" s="20">
        <v>1012.56476727</v>
      </c>
    </row>
    <row r="34" spans="3:31">
      <c r="C34" s="1" t="s">
        <v>126</v>
      </c>
      <c r="D34" s="16"/>
      <c r="E34" s="16"/>
      <c r="F34" s="16"/>
      <c r="G34" s="19"/>
      <c r="H34" s="16">
        <f t="shared" si="0"/>
        <v>2027</v>
      </c>
      <c r="I34" s="16" t="s">
        <v>17</v>
      </c>
      <c r="J34" s="16">
        <f t="shared" si="2"/>
        <v>1</v>
      </c>
      <c r="K34" s="16">
        <f t="shared" si="1"/>
        <v>6.141527826</v>
      </c>
      <c r="Y34" s="20" t="s">
        <v>114</v>
      </c>
      <c r="Z34" s="20" t="s">
        <v>115</v>
      </c>
      <c r="AA34" s="20" t="s">
        <v>116</v>
      </c>
      <c r="AB34" s="20" t="s">
        <v>122</v>
      </c>
      <c r="AC34" s="20">
        <v>2049</v>
      </c>
      <c r="AD34" s="20">
        <v>7.222149</v>
      </c>
      <c r="AE34" s="20">
        <v>964.08467001</v>
      </c>
    </row>
    <row r="35" spans="3:31">
      <c r="C35" s="1" t="s">
        <v>126</v>
      </c>
      <c r="D35" s="16"/>
      <c r="E35" s="16"/>
      <c r="F35" s="16"/>
      <c r="G35" s="19"/>
      <c r="H35" s="16">
        <f t="shared" si="0"/>
        <v>2026</v>
      </c>
      <c r="I35" s="16" t="s">
        <v>17</v>
      </c>
      <c r="J35" s="16">
        <f t="shared" si="2"/>
        <v>1</v>
      </c>
      <c r="K35" s="16">
        <f t="shared" si="1"/>
        <v>3.0195438</v>
      </c>
      <c r="Y35" s="20" t="s">
        <v>114</v>
      </c>
      <c r="Z35" s="20" t="s">
        <v>115</v>
      </c>
      <c r="AA35" s="20" t="s">
        <v>116</v>
      </c>
      <c r="AB35" s="20" t="s">
        <v>122</v>
      </c>
      <c r="AC35" s="20">
        <v>2048</v>
      </c>
      <c r="AD35" s="20">
        <v>6.914064</v>
      </c>
      <c r="AE35" s="20">
        <v>922.95840336</v>
      </c>
    </row>
    <row r="36" spans="3:31">
      <c r="C36" s="1" t="s">
        <v>126</v>
      </c>
      <c r="D36" s="16"/>
      <c r="E36" s="16"/>
      <c r="F36" s="16"/>
      <c r="G36" s="19"/>
      <c r="H36" s="16">
        <f t="shared" si="0"/>
        <v>2025</v>
      </c>
      <c r="I36" s="16" t="s">
        <v>17</v>
      </c>
      <c r="J36" s="16">
        <f t="shared" si="2"/>
        <v>1</v>
      </c>
      <c r="K36" s="16">
        <f t="shared" si="1"/>
        <v>1.07219168</v>
      </c>
      <c r="Y36" s="20" t="s">
        <v>114</v>
      </c>
      <c r="Z36" s="20" t="s">
        <v>115</v>
      </c>
      <c r="AA36" s="20" t="s">
        <v>116</v>
      </c>
      <c r="AB36" s="20" t="s">
        <v>122</v>
      </c>
      <c r="AC36" s="20">
        <v>2047</v>
      </c>
      <c r="AD36" s="20">
        <v>6.606637</v>
      </c>
      <c r="AE36" s="20">
        <v>881.91997313</v>
      </c>
    </row>
    <row r="37" spans="3:31">
      <c r="C37" s="1" t="s">
        <v>126</v>
      </c>
      <c r="D37" s="16"/>
      <c r="E37" s="16"/>
      <c r="F37" s="16"/>
      <c r="G37" s="19"/>
      <c r="H37" s="16">
        <f t="shared" si="0"/>
        <v>2024</v>
      </c>
      <c r="I37" s="16" t="s">
        <v>17</v>
      </c>
      <c r="J37" s="16">
        <f t="shared" si="2"/>
        <v>1</v>
      </c>
      <c r="K37" s="16">
        <f t="shared" si="1"/>
        <v>0.49992005</v>
      </c>
      <c r="Y37" s="20" t="s">
        <v>114</v>
      </c>
      <c r="Z37" s="20" t="s">
        <v>115</v>
      </c>
      <c r="AA37" s="20" t="s">
        <v>116</v>
      </c>
      <c r="AB37" s="20" t="s">
        <v>122</v>
      </c>
      <c r="AC37" s="20">
        <v>2046</v>
      </c>
      <c r="AD37" s="20">
        <v>6.291891</v>
      </c>
      <c r="AE37" s="20">
        <v>839.90452959</v>
      </c>
    </row>
    <row r="38" spans="3:31">
      <c r="C38" s="1" t="s">
        <v>126</v>
      </c>
      <c r="D38" s="16"/>
      <c r="E38" s="16"/>
      <c r="F38" s="16"/>
      <c r="G38" s="19"/>
      <c r="H38" s="16">
        <f t="shared" si="0"/>
        <v>2023</v>
      </c>
      <c r="I38" s="16" t="s">
        <v>17</v>
      </c>
      <c r="J38" s="16">
        <f t="shared" si="2"/>
        <v>1</v>
      </c>
      <c r="K38" s="16">
        <f t="shared" si="1"/>
        <v>0.15244558</v>
      </c>
      <c r="Y38" s="20" t="s">
        <v>114</v>
      </c>
      <c r="Z38" s="20" t="s">
        <v>115</v>
      </c>
      <c r="AA38" s="20" t="s">
        <v>116</v>
      </c>
      <c r="AB38" s="20" t="s">
        <v>122</v>
      </c>
      <c r="AC38" s="20">
        <v>2045</v>
      </c>
      <c r="AD38" s="20">
        <v>5.973062</v>
      </c>
      <c r="AE38" s="20">
        <v>797.34404638</v>
      </c>
    </row>
    <row r="39" spans="3:31">
      <c r="C39" s="1" t="s">
        <v>126</v>
      </c>
      <c r="D39" s="16"/>
      <c r="E39" s="16"/>
      <c r="F39" s="16"/>
      <c r="G39" s="19"/>
      <c r="H39" s="16">
        <f t="shared" si="0"/>
        <v>2022</v>
      </c>
      <c r="I39" s="16" t="s">
        <v>17</v>
      </c>
      <c r="J39" s="16">
        <f t="shared" si="2"/>
        <v>1</v>
      </c>
      <c r="K39" s="16">
        <f t="shared" si="1"/>
        <v>0.01628578</v>
      </c>
      <c r="Y39" s="20" t="s">
        <v>114</v>
      </c>
      <c r="Z39" s="20" t="s">
        <v>115</v>
      </c>
      <c r="AA39" s="20" t="s">
        <v>116</v>
      </c>
      <c r="AB39" s="20" t="s">
        <v>122</v>
      </c>
      <c r="AC39" s="20">
        <v>2044</v>
      </c>
      <c r="AD39" s="20">
        <v>5.640001</v>
      </c>
      <c r="AE39" s="20">
        <v>752.88373349</v>
      </c>
    </row>
    <row r="40" spans="3:31">
      <c r="C40" s="1" t="s">
        <v>126</v>
      </c>
      <c r="D40" s="16"/>
      <c r="E40" s="16"/>
      <c r="F40" s="16"/>
      <c r="G40" s="19"/>
      <c r="H40" s="16">
        <f t="shared" si="0"/>
        <v>2021</v>
      </c>
      <c r="I40" s="16" t="s">
        <v>17</v>
      </c>
      <c r="J40" s="16">
        <f t="shared" si="2"/>
        <v>1</v>
      </c>
      <c r="K40" s="16">
        <f t="shared" si="1"/>
        <v>0.01107967</v>
      </c>
      <c r="Y40" s="20" t="s">
        <v>114</v>
      </c>
      <c r="Z40" s="20" t="s">
        <v>115</v>
      </c>
      <c r="AA40" s="20" t="s">
        <v>116</v>
      </c>
      <c r="AB40" s="20" t="s">
        <v>122</v>
      </c>
      <c r="AC40" s="20">
        <v>2043</v>
      </c>
      <c r="AD40" s="20">
        <v>5.29511</v>
      </c>
      <c r="AE40" s="20">
        <v>706.8442339</v>
      </c>
    </row>
    <row r="41" spans="3:31">
      <c r="C41" s="1" t="s">
        <v>126</v>
      </c>
      <c r="D41" s="16"/>
      <c r="E41" s="16"/>
      <c r="F41" s="16"/>
      <c r="G41" s="19"/>
      <c r="H41" s="16">
        <f t="shared" si="0"/>
        <v>2020</v>
      </c>
      <c r="I41" s="16" t="s">
        <v>17</v>
      </c>
      <c r="J41" s="16">
        <f t="shared" si="2"/>
        <v>1</v>
      </c>
      <c r="K41" s="16">
        <f t="shared" si="1"/>
        <v>0</v>
      </c>
      <c r="Y41" s="20" t="s">
        <v>114</v>
      </c>
      <c r="Z41" s="20" t="s">
        <v>115</v>
      </c>
      <c r="AA41" s="20" t="s">
        <v>116</v>
      </c>
      <c r="AB41" s="20" t="s">
        <v>122</v>
      </c>
      <c r="AC41" s="20">
        <v>2042</v>
      </c>
      <c r="AD41" s="20">
        <v>4.912083</v>
      </c>
      <c r="AE41" s="20">
        <v>655.71395967</v>
      </c>
    </row>
    <row r="42" spans="25:31">
      <c r="Y42" s="20" t="s">
        <v>114</v>
      </c>
      <c r="Z42" s="20" t="s">
        <v>115</v>
      </c>
      <c r="AA42" s="20" t="s">
        <v>116</v>
      </c>
      <c r="AB42" s="20" t="s">
        <v>122</v>
      </c>
      <c r="AC42" s="20">
        <v>2041</v>
      </c>
      <c r="AD42" s="20">
        <v>4.526768</v>
      </c>
      <c r="AE42" s="20">
        <v>604.27826032</v>
      </c>
    </row>
    <row r="43" spans="25:31">
      <c r="Y43" s="20" t="s">
        <v>114</v>
      </c>
      <c r="Z43" s="20" t="s">
        <v>115</v>
      </c>
      <c r="AA43" s="20" t="s">
        <v>116</v>
      </c>
      <c r="AB43" s="20" t="s">
        <v>122</v>
      </c>
      <c r="AC43" s="20">
        <v>2040</v>
      </c>
      <c r="AD43" s="20">
        <v>4.035225</v>
      </c>
      <c r="AE43" s="20">
        <v>538.66218525</v>
      </c>
    </row>
    <row r="44" spans="25:31">
      <c r="Y44" s="20" t="s">
        <v>114</v>
      </c>
      <c r="Z44" s="20" t="s">
        <v>115</v>
      </c>
      <c r="AA44" s="20" t="s">
        <v>116</v>
      </c>
      <c r="AB44" s="20" t="s">
        <v>122</v>
      </c>
      <c r="AC44" s="20">
        <v>2039</v>
      </c>
      <c r="AD44" s="20">
        <v>3.683763</v>
      </c>
      <c r="AE44" s="20">
        <v>491.74552287</v>
      </c>
    </row>
    <row r="45" spans="25:31">
      <c r="Y45" s="20" t="s">
        <v>114</v>
      </c>
      <c r="Z45" s="20" t="s">
        <v>115</v>
      </c>
      <c r="AA45" s="20" t="s">
        <v>116</v>
      </c>
      <c r="AB45" s="20" t="s">
        <v>122</v>
      </c>
      <c r="AC45" s="20">
        <v>2038</v>
      </c>
      <c r="AD45" s="20">
        <v>3.32128</v>
      </c>
      <c r="AE45" s="20">
        <v>443.3576672</v>
      </c>
    </row>
    <row r="46" spans="25:31">
      <c r="Y46" s="20" t="s">
        <v>114</v>
      </c>
      <c r="Z46" s="20" t="s">
        <v>115</v>
      </c>
      <c r="AA46" s="20" t="s">
        <v>116</v>
      </c>
      <c r="AB46" s="20" t="s">
        <v>122</v>
      </c>
      <c r="AC46" s="20">
        <v>2037</v>
      </c>
      <c r="AD46" s="20">
        <v>2.973796</v>
      </c>
      <c r="AE46" s="20">
        <v>396.97202804</v>
      </c>
    </row>
    <row r="47" spans="25:31">
      <c r="Y47" s="20" t="s">
        <v>114</v>
      </c>
      <c r="Z47" s="20" t="s">
        <v>115</v>
      </c>
      <c r="AA47" s="20" t="s">
        <v>116</v>
      </c>
      <c r="AB47" s="20" t="s">
        <v>122</v>
      </c>
      <c r="AC47" s="20">
        <v>2036</v>
      </c>
      <c r="AD47" s="20">
        <v>2.63894</v>
      </c>
      <c r="AE47" s="20">
        <v>352.2721006</v>
      </c>
    </row>
    <row r="48" spans="25:31">
      <c r="Y48" s="20" t="s">
        <v>114</v>
      </c>
      <c r="Z48" s="20" t="s">
        <v>115</v>
      </c>
      <c r="AA48" s="20" t="s">
        <v>116</v>
      </c>
      <c r="AB48" s="20" t="s">
        <v>122</v>
      </c>
      <c r="AC48" s="20">
        <v>2035</v>
      </c>
      <c r="AD48" s="20">
        <v>2.315999</v>
      </c>
      <c r="AE48" s="20">
        <v>309.16270651</v>
      </c>
    </row>
    <row r="49" spans="25:31">
      <c r="Y49" s="20" t="s">
        <v>114</v>
      </c>
      <c r="Z49" s="20" t="s">
        <v>115</v>
      </c>
      <c r="AA49" s="20" t="s">
        <v>116</v>
      </c>
      <c r="AB49" s="20" t="s">
        <v>122</v>
      </c>
      <c r="AC49" s="20">
        <v>2034</v>
      </c>
      <c r="AD49" s="20">
        <v>2.008684</v>
      </c>
      <c r="AE49" s="20">
        <v>268.13922716</v>
      </c>
    </row>
    <row r="50" spans="25:31">
      <c r="Y50" s="20" t="s">
        <v>114</v>
      </c>
      <c r="Z50" s="20" t="s">
        <v>115</v>
      </c>
      <c r="AA50" s="20" t="s">
        <v>116</v>
      </c>
      <c r="AB50" s="20" t="s">
        <v>122</v>
      </c>
      <c r="AC50" s="20">
        <v>2033</v>
      </c>
      <c r="AD50" s="20">
        <v>1.741367</v>
      </c>
      <c r="AE50" s="20">
        <v>232.45508083</v>
      </c>
    </row>
    <row r="51" spans="25:31">
      <c r="Y51" s="20" t="s">
        <v>114</v>
      </c>
      <c r="Z51" s="20" t="s">
        <v>115</v>
      </c>
      <c r="AA51" s="20" t="s">
        <v>116</v>
      </c>
      <c r="AB51" s="20" t="s">
        <v>122</v>
      </c>
      <c r="AC51" s="20">
        <v>2032</v>
      </c>
      <c r="AD51" s="20">
        <v>1.482186</v>
      </c>
      <c r="AE51" s="20">
        <v>197.85700914</v>
      </c>
    </row>
    <row r="52" spans="25:31">
      <c r="Y52" s="20" t="s">
        <v>114</v>
      </c>
      <c r="Z52" s="20" t="s">
        <v>115</v>
      </c>
      <c r="AA52" s="20" t="s">
        <v>116</v>
      </c>
      <c r="AB52" s="20" t="s">
        <v>122</v>
      </c>
      <c r="AC52" s="20">
        <v>2031</v>
      </c>
      <c r="AD52" s="20">
        <v>1.234936</v>
      </c>
      <c r="AE52" s="20">
        <v>164.85160664</v>
      </c>
    </row>
    <row r="53" spans="25:31">
      <c r="Y53" s="20" t="s">
        <v>114</v>
      </c>
      <c r="Z53" s="20" t="s">
        <v>115</v>
      </c>
      <c r="AA53" s="20" t="s">
        <v>116</v>
      </c>
      <c r="AB53" s="20" t="s">
        <v>122</v>
      </c>
      <c r="AC53" s="20">
        <v>2030</v>
      </c>
      <c r="AD53" s="20">
        <v>1.000337</v>
      </c>
      <c r="AE53" s="20">
        <v>133.53498613</v>
      </c>
    </row>
    <row r="54" spans="25:31">
      <c r="Y54" s="20" t="s">
        <v>114</v>
      </c>
      <c r="Z54" s="20" t="s">
        <v>115</v>
      </c>
      <c r="AA54" s="20" t="s">
        <v>116</v>
      </c>
      <c r="AB54" s="20" t="s">
        <v>122</v>
      </c>
      <c r="AC54" s="20">
        <v>2029</v>
      </c>
      <c r="AD54" s="20">
        <v>0.776602</v>
      </c>
      <c r="AE54" s="20">
        <v>103.66860098</v>
      </c>
    </row>
    <row r="55" spans="25:31">
      <c r="Y55" s="20" t="s">
        <v>114</v>
      </c>
      <c r="Z55" s="20" t="s">
        <v>115</v>
      </c>
      <c r="AA55" s="20" t="s">
        <v>116</v>
      </c>
      <c r="AB55" s="20" t="s">
        <v>122</v>
      </c>
      <c r="AC55" s="20">
        <v>2028</v>
      </c>
      <c r="AD55" s="20">
        <v>0.0821196</v>
      </c>
      <c r="AE55" s="20">
        <v>10.962145404</v>
      </c>
    </row>
    <row r="56" spans="25:31">
      <c r="Y56" s="20" t="s">
        <v>114</v>
      </c>
      <c r="Z56" s="20" t="s">
        <v>115</v>
      </c>
      <c r="AA56" s="20" t="s">
        <v>116</v>
      </c>
      <c r="AB56" s="20" t="s">
        <v>122</v>
      </c>
      <c r="AC56" s="20">
        <v>2027</v>
      </c>
      <c r="AD56" s="20">
        <v>0.0460074</v>
      </c>
      <c r="AE56" s="20">
        <v>6.141527826</v>
      </c>
    </row>
    <row r="57" spans="25:31">
      <c r="Y57" s="20" t="s">
        <v>114</v>
      </c>
      <c r="Z57" s="20" t="s">
        <v>115</v>
      </c>
      <c r="AA57" s="20" t="s">
        <v>116</v>
      </c>
      <c r="AB57" s="20" t="s">
        <v>122</v>
      </c>
      <c r="AC57" s="20">
        <v>2026</v>
      </c>
      <c r="AD57" s="20">
        <v>0.02262</v>
      </c>
      <c r="AE57" s="20">
        <v>3.0195438</v>
      </c>
    </row>
    <row r="58" spans="25:31">
      <c r="Y58" s="20" t="s">
        <v>114</v>
      </c>
      <c r="Z58" s="20" t="s">
        <v>115</v>
      </c>
      <c r="AA58" s="20" t="s">
        <v>116</v>
      </c>
      <c r="AB58" s="20" t="s">
        <v>122</v>
      </c>
      <c r="AC58" s="20">
        <v>2025</v>
      </c>
      <c r="AD58" s="20">
        <v>0.008032</v>
      </c>
      <c r="AE58" s="20">
        <v>1.07219168</v>
      </c>
    </row>
    <row r="59" spans="25:31">
      <c r="Y59" s="20" t="s">
        <v>114</v>
      </c>
      <c r="Z59" s="20" t="s">
        <v>115</v>
      </c>
      <c r="AA59" s="20" t="s">
        <v>116</v>
      </c>
      <c r="AB59" s="20" t="s">
        <v>122</v>
      </c>
      <c r="AC59" s="20">
        <v>2024</v>
      </c>
      <c r="AD59" s="20">
        <v>0.003745</v>
      </c>
      <c r="AE59" s="20">
        <v>0.49992005</v>
      </c>
    </row>
    <row r="60" spans="25:31">
      <c r="Y60" s="20" t="s">
        <v>114</v>
      </c>
      <c r="Z60" s="20" t="s">
        <v>115</v>
      </c>
      <c r="AA60" s="20" t="s">
        <v>116</v>
      </c>
      <c r="AB60" s="20" t="s">
        <v>122</v>
      </c>
      <c r="AC60" s="20">
        <v>2023</v>
      </c>
      <c r="AD60" s="20">
        <v>0.001142</v>
      </c>
      <c r="AE60" s="20">
        <v>0.15244558</v>
      </c>
    </row>
    <row r="61" spans="25:31">
      <c r="Y61" s="20" t="s">
        <v>114</v>
      </c>
      <c r="Z61" s="20" t="s">
        <v>115</v>
      </c>
      <c r="AA61" s="20" t="s">
        <v>116</v>
      </c>
      <c r="AB61" s="20" t="s">
        <v>122</v>
      </c>
      <c r="AC61" s="20">
        <v>2022</v>
      </c>
      <c r="AD61" s="20">
        <v>0.000122</v>
      </c>
      <c r="AE61" s="20">
        <v>0.01628578</v>
      </c>
    </row>
    <row r="62" spans="25:31">
      <c r="Y62" s="20" t="s">
        <v>114</v>
      </c>
      <c r="Z62" s="20" t="s">
        <v>115</v>
      </c>
      <c r="AA62" s="20" t="s">
        <v>116</v>
      </c>
      <c r="AB62" s="20" t="s">
        <v>122</v>
      </c>
      <c r="AC62" s="20">
        <v>2021</v>
      </c>
      <c r="AD62" s="64" t="s">
        <v>123</v>
      </c>
      <c r="AE62" s="20">
        <v>0.01107967</v>
      </c>
    </row>
    <row r="63" spans="25:31">
      <c r="Y63" s="20" t="s">
        <v>114</v>
      </c>
      <c r="Z63" s="20" t="s">
        <v>115</v>
      </c>
      <c r="AA63" s="20" t="s">
        <v>116</v>
      </c>
      <c r="AB63" s="20" t="s">
        <v>122</v>
      </c>
      <c r="AC63" s="20">
        <v>2020</v>
      </c>
      <c r="AD63" s="20">
        <v>0</v>
      </c>
      <c r="AE63" s="20">
        <v>0</v>
      </c>
    </row>
    <row r="64" spans="25:31">
      <c r="Y64" s="20" t="s">
        <v>114</v>
      </c>
      <c r="Z64" s="20" t="s">
        <v>115</v>
      </c>
      <c r="AA64" s="20" t="s">
        <v>116</v>
      </c>
      <c r="AB64" s="20" t="s">
        <v>124</v>
      </c>
      <c r="AC64" s="20">
        <v>2020</v>
      </c>
      <c r="AD64" s="20">
        <v>0</v>
      </c>
      <c r="AE64" s="20">
        <v>0</v>
      </c>
    </row>
    <row r="65" spans="25:31">
      <c r="Y65" s="20" t="s">
        <v>114</v>
      </c>
      <c r="Z65" s="20" t="s">
        <v>115</v>
      </c>
      <c r="AA65" s="20" t="s">
        <v>116</v>
      </c>
      <c r="AB65" s="20" t="s">
        <v>124</v>
      </c>
      <c r="AC65" s="20">
        <v>2021</v>
      </c>
      <c r="AD65" s="20">
        <v>0</v>
      </c>
      <c r="AE65" s="20">
        <v>0</v>
      </c>
    </row>
    <row r="66" spans="25:31">
      <c r="Y66" s="20" t="s">
        <v>114</v>
      </c>
      <c r="Z66" s="20" t="s">
        <v>115</v>
      </c>
      <c r="AA66" s="20" t="s">
        <v>116</v>
      </c>
      <c r="AB66" s="20" t="s">
        <v>124</v>
      </c>
      <c r="AC66" s="20">
        <v>2022</v>
      </c>
      <c r="AD66" s="64" t="s">
        <v>118</v>
      </c>
      <c r="AE66" s="20">
        <v>0.00013349</v>
      </c>
    </row>
    <row r="67" spans="25:31">
      <c r="Y67" s="20" t="s">
        <v>114</v>
      </c>
      <c r="Z67" s="20" t="s">
        <v>115</v>
      </c>
      <c r="AA67" s="20" t="s">
        <v>116</v>
      </c>
      <c r="AB67" s="20" t="s">
        <v>124</v>
      </c>
      <c r="AC67" s="20">
        <v>2023</v>
      </c>
      <c r="AD67" s="20">
        <v>0.000775</v>
      </c>
      <c r="AE67" s="20">
        <v>0.10345475</v>
      </c>
    </row>
    <row r="68" spans="25:31">
      <c r="Y68" s="20" t="s">
        <v>114</v>
      </c>
      <c r="Z68" s="20" t="s">
        <v>115</v>
      </c>
      <c r="AA68" s="20" t="s">
        <v>116</v>
      </c>
      <c r="AB68" s="20" t="s">
        <v>124</v>
      </c>
      <c r="AC68" s="20">
        <v>2024</v>
      </c>
      <c r="AD68" s="20">
        <v>0.139881</v>
      </c>
      <c r="AE68" s="20">
        <v>18.67271469</v>
      </c>
    </row>
    <row r="69" spans="25:31">
      <c r="Y69" s="20" t="s">
        <v>114</v>
      </c>
      <c r="Z69" s="20" t="s">
        <v>115</v>
      </c>
      <c r="AA69" s="20" t="s">
        <v>116</v>
      </c>
      <c r="AB69" s="20" t="s">
        <v>124</v>
      </c>
      <c r="AC69" s="20">
        <v>2025</v>
      </c>
      <c r="AD69" s="20">
        <v>0.3424</v>
      </c>
      <c r="AE69" s="20">
        <v>45.706976</v>
      </c>
    </row>
    <row r="70" spans="25:31">
      <c r="Y70" s="20" t="s">
        <v>114</v>
      </c>
      <c r="Z70" s="20" t="s">
        <v>115</v>
      </c>
      <c r="AA70" s="20" t="s">
        <v>116</v>
      </c>
      <c r="AB70" s="20" t="s">
        <v>124</v>
      </c>
      <c r="AC70" s="20">
        <v>2026</v>
      </c>
      <c r="AD70" s="20">
        <v>0.512745</v>
      </c>
      <c r="AE70" s="20">
        <v>68.44633005</v>
      </c>
    </row>
    <row r="71" spans="25:31">
      <c r="Y71" s="20" t="s">
        <v>114</v>
      </c>
      <c r="Z71" s="20" t="s">
        <v>115</v>
      </c>
      <c r="AA71" s="20" t="s">
        <v>116</v>
      </c>
      <c r="AB71" s="20" t="s">
        <v>124</v>
      </c>
      <c r="AC71" s="20">
        <v>2027</v>
      </c>
      <c r="AD71" s="20">
        <v>0.639997</v>
      </c>
      <c r="AE71" s="20">
        <v>85.43319953</v>
      </c>
    </row>
    <row r="72" spans="25:31">
      <c r="Y72" s="20" t="s">
        <v>114</v>
      </c>
      <c r="Z72" s="20" t="s">
        <v>115</v>
      </c>
      <c r="AA72" s="20" t="s">
        <v>116</v>
      </c>
      <c r="AB72" s="20" t="s">
        <v>124</v>
      </c>
      <c r="AC72" s="20">
        <v>2028</v>
      </c>
      <c r="AD72" s="20">
        <v>0.731211</v>
      </c>
      <c r="AE72" s="20">
        <v>97.60935639</v>
      </c>
    </row>
    <row r="73" spans="3:31">
      <c r="C73" s="18" t="s">
        <v>127</v>
      </c>
      <c r="D73" s="16"/>
      <c r="E73" s="16"/>
      <c r="F73" s="16"/>
      <c r="G73" s="19"/>
      <c r="H73" s="16">
        <f>AC64</f>
        <v>2020</v>
      </c>
      <c r="I73" s="16" t="s">
        <v>17</v>
      </c>
      <c r="J73" s="16">
        <f>J41</f>
        <v>1</v>
      </c>
      <c r="K73" s="16">
        <f>AE64</f>
        <v>0</v>
      </c>
      <c r="Y73" s="20" t="s">
        <v>114</v>
      </c>
      <c r="Z73" s="20" t="s">
        <v>115</v>
      </c>
      <c r="AA73" s="20" t="s">
        <v>116</v>
      </c>
      <c r="AB73" s="20" t="s">
        <v>124</v>
      </c>
      <c r="AC73" s="20">
        <v>2029</v>
      </c>
      <c r="AD73" s="20">
        <v>0.960155</v>
      </c>
      <c r="AE73" s="20">
        <v>128.17109095</v>
      </c>
    </row>
    <row r="74" spans="3:31">
      <c r="C74" s="1" t="s">
        <v>127</v>
      </c>
      <c r="D74" s="16"/>
      <c r="E74" s="16"/>
      <c r="F74" s="16"/>
      <c r="G74" s="19"/>
      <c r="H74" s="16">
        <f>AC65</f>
        <v>2021</v>
      </c>
      <c r="I74" s="16" t="s">
        <v>17</v>
      </c>
      <c r="J74" s="16">
        <f>J73</f>
        <v>1</v>
      </c>
      <c r="K74" s="16">
        <f>AE65</f>
        <v>0</v>
      </c>
      <c r="Y74" s="20" t="s">
        <v>114</v>
      </c>
      <c r="Z74" s="20" t="s">
        <v>115</v>
      </c>
      <c r="AA74" s="20" t="s">
        <v>116</v>
      </c>
      <c r="AB74" s="20" t="s">
        <v>124</v>
      </c>
      <c r="AC74" s="20">
        <v>2030</v>
      </c>
      <c r="AD74" s="20">
        <v>1.168385</v>
      </c>
      <c r="AE74" s="20">
        <v>155.96771365</v>
      </c>
    </row>
    <row r="75" spans="3:31">
      <c r="C75" s="1" t="s">
        <v>127</v>
      </c>
      <c r="D75" s="16"/>
      <c r="E75" s="16"/>
      <c r="F75" s="16"/>
      <c r="G75" s="19"/>
      <c r="H75" s="16">
        <f t="shared" ref="H75:H103" si="3">AC66</f>
        <v>2022</v>
      </c>
      <c r="I75" s="16" t="s">
        <v>17</v>
      </c>
      <c r="J75" s="16">
        <f>J74</f>
        <v>1</v>
      </c>
      <c r="K75" s="16">
        <f t="shared" ref="K75:K105" si="4">AE66</f>
        <v>0.00013349</v>
      </c>
      <c r="Y75" s="20" t="s">
        <v>114</v>
      </c>
      <c r="Z75" s="20" t="s">
        <v>115</v>
      </c>
      <c r="AA75" s="20" t="s">
        <v>116</v>
      </c>
      <c r="AB75" s="20" t="s">
        <v>124</v>
      </c>
      <c r="AC75" s="20">
        <v>2031</v>
      </c>
      <c r="AD75" s="20">
        <v>1.436198</v>
      </c>
      <c r="AE75" s="20">
        <v>191.71807102</v>
      </c>
    </row>
    <row r="76" spans="3:31">
      <c r="C76" s="1" t="s">
        <v>127</v>
      </c>
      <c r="D76" s="16"/>
      <c r="E76" s="16"/>
      <c r="F76" s="16"/>
      <c r="G76" s="19"/>
      <c r="H76" s="16">
        <f t="shared" si="3"/>
        <v>2023</v>
      </c>
      <c r="I76" s="16" t="s">
        <v>17</v>
      </c>
      <c r="J76" s="16">
        <f t="shared" ref="J76:J105" si="5">J75</f>
        <v>1</v>
      </c>
      <c r="K76" s="16">
        <f t="shared" si="4"/>
        <v>0.10345475</v>
      </c>
      <c r="Y76" s="20" t="s">
        <v>114</v>
      </c>
      <c r="Z76" s="20" t="s">
        <v>115</v>
      </c>
      <c r="AA76" s="20" t="s">
        <v>116</v>
      </c>
      <c r="AB76" s="20" t="s">
        <v>124</v>
      </c>
      <c r="AC76" s="20">
        <v>2032</v>
      </c>
      <c r="AD76" s="20">
        <v>1.718665</v>
      </c>
      <c r="AE76" s="20">
        <v>229.42459085</v>
      </c>
    </row>
    <row r="77" spans="3:31">
      <c r="C77" s="1" t="s">
        <v>127</v>
      </c>
      <c r="D77" s="16"/>
      <c r="E77" s="16"/>
      <c r="F77" s="16"/>
      <c r="G77" s="19"/>
      <c r="H77" s="16">
        <f t="shared" si="3"/>
        <v>2024</v>
      </c>
      <c r="I77" s="16" t="s">
        <v>17</v>
      </c>
      <c r="J77" s="16">
        <f t="shared" si="5"/>
        <v>1</v>
      </c>
      <c r="K77" s="16">
        <f t="shared" si="4"/>
        <v>18.67271469</v>
      </c>
      <c r="Y77" s="20" t="s">
        <v>114</v>
      </c>
      <c r="Z77" s="20" t="s">
        <v>115</v>
      </c>
      <c r="AA77" s="20" t="s">
        <v>116</v>
      </c>
      <c r="AB77" s="20" t="s">
        <v>124</v>
      </c>
      <c r="AC77" s="20">
        <v>2033</v>
      </c>
      <c r="AD77" s="20">
        <v>2.016358</v>
      </c>
      <c r="AE77" s="20">
        <v>269.16362942</v>
      </c>
    </row>
    <row r="78" spans="3:31">
      <c r="C78" s="1" t="s">
        <v>127</v>
      </c>
      <c r="D78" s="16"/>
      <c r="E78" s="16"/>
      <c r="F78" s="16"/>
      <c r="G78" s="19"/>
      <c r="H78" s="16">
        <f t="shared" si="3"/>
        <v>2025</v>
      </c>
      <c r="I78" s="16" t="s">
        <v>17</v>
      </c>
      <c r="J78" s="16">
        <f t="shared" si="5"/>
        <v>1</v>
      </c>
      <c r="K78" s="16">
        <f t="shared" si="4"/>
        <v>45.706976</v>
      </c>
      <c r="Y78" s="20" t="s">
        <v>114</v>
      </c>
      <c r="Z78" s="20" t="s">
        <v>115</v>
      </c>
      <c r="AA78" s="20" t="s">
        <v>116</v>
      </c>
      <c r="AB78" s="20" t="s">
        <v>124</v>
      </c>
      <c r="AC78" s="20">
        <v>2034</v>
      </c>
      <c r="AD78" s="20">
        <v>2.326425</v>
      </c>
      <c r="AE78" s="20">
        <v>310.55447325</v>
      </c>
    </row>
    <row r="79" spans="3:31">
      <c r="C79" s="1" t="s">
        <v>127</v>
      </c>
      <c r="D79" s="16"/>
      <c r="E79" s="16"/>
      <c r="F79" s="16"/>
      <c r="G79" s="19"/>
      <c r="H79" s="16">
        <f t="shared" si="3"/>
        <v>2026</v>
      </c>
      <c r="I79" s="16" t="s">
        <v>17</v>
      </c>
      <c r="J79" s="16">
        <f t="shared" si="5"/>
        <v>1</v>
      </c>
      <c r="K79" s="16">
        <f t="shared" si="4"/>
        <v>68.44633005</v>
      </c>
      <c r="Y79" s="20" t="s">
        <v>114</v>
      </c>
      <c r="Z79" s="20" t="s">
        <v>115</v>
      </c>
      <c r="AA79" s="20" t="s">
        <v>116</v>
      </c>
      <c r="AB79" s="20" t="s">
        <v>124</v>
      </c>
      <c r="AC79" s="20">
        <v>2035</v>
      </c>
      <c r="AD79" s="20">
        <v>2.645072</v>
      </c>
      <c r="AE79" s="20">
        <v>353.09066128</v>
      </c>
    </row>
    <row r="80" spans="3:31">
      <c r="C80" s="1" t="s">
        <v>127</v>
      </c>
      <c r="D80" s="16"/>
      <c r="E80" s="16"/>
      <c r="F80" s="16"/>
      <c r="G80" s="19"/>
      <c r="H80" s="16">
        <f t="shared" si="3"/>
        <v>2027</v>
      </c>
      <c r="I80" s="16" t="s">
        <v>17</v>
      </c>
      <c r="J80" s="16">
        <f t="shared" si="5"/>
        <v>1</v>
      </c>
      <c r="K80" s="16">
        <f t="shared" si="4"/>
        <v>85.43319953</v>
      </c>
      <c r="Y80" s="20" t="s">
        <v>114</v>
      </c>
      <c r="Z80" s="20" t="s">
        <v>115</v>
      </c>
      <c r="AA80" s="20" t="s">
        <v>116</v>
      </c>
      <c r="AB80" s="20" t="s">
        <v>124</v>
      </c>
      <c r="AC80" s="20">
        <v>2036</v>
      </c>
      <c r="AD80" s="20">
        <v>2.904798</v>
      </c>
      <c r="AE80" s="20">
        <v>387.76148502</v>
      </c>
    </row>
    <row r="81" spans="3:31">
      <c r="C81" s="1" t="s">
        <v>127</v>
      </c>
      <c r="D81" s="16"/>
      <c r="E81" s="16"/>
      <c r="F81" s="16"/>
      <c r="G81" s="19"/>
      <c r="H81" s="16">
        <f t="shared" si="3"/>
        <v>2028</v>
      </c>
      <c r="I81" s="16" t="s">
        <v>17</v>
      </c>
      <c r="J81" s="16">
        <f t="shared" si="5"/>
        <v>1</v>
      </c>
      <c r="K81" s="16">
        <f t="shared" si="4"/>
        <v>97.60935639</v>
      </c>
      <c r="Y81" s="20" t="s">
        <v>114</v>
      </c>
      <c r="Z81" s="20" t="s">
        <v>115</v>
      </c>
      <c r="AA81" s="20" t="s">
        <v>116</v>
      </c>
      <c r="AB81" s="20" t="s">
        <v>124</v>
      </c>
      <c r="AC81" s="20">
        <v>2037</v>
      </c>
      <c r="AD81" s="20">
        <v>3.196163</v>
      </c>
      <c r="AE81" s="20">
        <v>426.65579887</v>
      </c>
    </row>
    <row r="82" spans="3:31">
      <c r="C82" s="1" t="s">
        <v>127</v>
      </c>
      <c r="D82" s="16"/>
      <c r="E82" s="16"/>
      <c r="F82" s="16"/>
      <c r="G82" s="19"/>
      <c r="H82" s="16">
        <f t="shared" si="3"/>
        <v>2029</v>
      </c>
      <c r="I82" s="16" t="s">
        <v>17</v>
      </c>
      <c r="J82" s="16">
        <f t="shared" si="5"/>
        <v>1</v>
      </c>
      <c r="K82" s="16">
        <f t="shared" si="4"/>
        <v>128.17109095</v>
      </c>
      <c r="Y82" s="20" t="s">
        <v>114</v>
      </c>
      <c r="Z82" s="20" t="s">
        <v>115</v>
      </c>
      <c r="AA82" s="20" t="s">
        <v>116</v>
      </c>
      <c r="AB82" s="20" t="s">
        <v>124</v>
      </c>
      <c r="AC82" s="20">
        <v>2038</v>
      </c>
      <c r="AD82" s="20">
        <v>3.43202</v>
      </c>
      <c r="AE82" s="20">
        <v>458.1403498</v>
      </c>
    </row>
    <row r="83" spans="3:31">
      <c r="C83" s="1" t="s">
        <v>127</v>
      </c>
      <c r="D83" s="16"/>
      <c r="E83" s="16"/>
      <c r="F83" s="16"/>
      <c r="G83" s="19"/>
      <c r="H83" s="16">
        <f t="shared" si="3"/>
        <v>2030</v>
      </c>
      <c r="I83" s="16" t="s">
        <v>17</v>
      </c>
      <c r="J83" s="16">
        <f t="shared" si="5"/>
        <v>1</v>
      </c>
      <c r="K83" s="16">
        <f t="shared" si="4"/>
        <v>155.96771365</v>
      </c>
      <c r="Y83" s="20" t="s">
        <v>114</v>
      </c>
      <c r="Z83" s="20" t="s">
        <v>115</v>
      </c>
      <c r="AA83" s="20" t="s">
        <v>116</v>
      </c>
      <c r="AB83" s="20" t="s">
        <v>124</v>
      </c>
      <c r="AC83" s="20">
        <v>2039</v>
      </c>
      <c r="AD83" s="20">
        <v>3.63428</v>
      </c>
      <c r="AE83" s="20">
        <v>485.1400372</v>
      </c>
    </row>
    <row r="84" spans="3:31">
      <c r="C84" s="1" t="s">
        <v>127</v>
      </c>
      <c r="D84" s="16"/>
      <c r="E84" s="16"/>
      <c r="F84" s="16"/>
      <c r="G84" s="19"/>
      <c r="H84" s="16">
        <f t="shared" si="3"/>
        <v>2031</v>
      </c>
      <c r="I84" s="16" t="s">
        <v>17</v>
      </c>
      <c r="J84" s="16">
        <f t="shared" si="5"/>
        <v>1</v>
      </c>
      <c r="K84" s="16">
        <f t="shared" si="4"/>
        <v>191.71807102</v>
      </c>
      <c r="Y84" s="20" t="s">
        <v>114</v>
      </c>
      <c r="Z84" s="20" t="s">
        <v>115</v>
      </c>
      <c r="AA84" s="20" t="s">
        <v>116</v>
      </c>
      <c r="AB84" s="20" t="s">
        <v>124</v>
      </c>
      <c r="AC84" s="20">
        <v>2040</v>
      </c>
      <c r="AD84" s="20">
        <v>3.815744</v>
      </c>
      <c r="AE84" s="20">
        <v>509.36366656</v>
      </c>
    </row>
    <row r="85" spans="3:31">
      <c r="C85" s="1" t="s">
        <v>127</v>
      </c>
      <c r="D85" s="16"/>
      <c r="E85" s="16"/>
      <c r="F85" s="16"/>
      <c r="G85" s="19"/>
      <c r="H85" s="16">
        <f t="shared" si="3"/>
        <v>2032</v>
      </c>
      <c r="I85" s="16" t="s">
        <v>17</v>
      </c>
      <c r="J85" s="16">
        <f t="shared" si="5"/>
        <v>1</v>
      </c>
      <c r="K85" s="16">
        <f t="shared" si="4"/>
        <v>229.42459085</v>
      </c>
      <c r="Y85" s="20" t="s">
        <v>114</v>
      </c>
      <c r="Z85" s="20" t="s">
        <v>115</v>
      </c>
      <c r="AA85" s="20" t="s">
        <v>116</v>
      </c>
      <c r="AB85" s="20" t="s">
        <v>124</v>
      </c>
      <c r="AC85" s="20">
        <v>2041</v>
      </c>
      <c r="AD85" s="20">
        <v>3.960133</v>
      </c>
      <c r="AE85" s="20">
        <v>528.63815417</v>
      </c>
    </row>
    <row r="86" spans="3:31">
      <c r="C86" s="1" t="s">
        <v>127</v>
      </c>
      <c r="D86" s="16"/>
      <c r="E86" s="16"/>
      <c r="F86" s="16"/>
      <c r="G86" s="19"/>
      <c r="H86" s="16">
        <f t="shared" si="3"/>
        <v>2033</v>
      </c>
      <c r="I86" s="16" t="s">
        <v>17</v>
      </c>
      <c r="J86" s="16">
        <f t="shared" si="5"/>
        <v>1</v>
      </c>
      <c r="K86" s="16">
        <f t="shared" si="4"/>
        <v>269.16362942</v>
      </c>
      <c r="Y86" s="20" t="s">
        <v>114</v>
      </c>
      <c r="Z86" s="20" t="s">
        <v>115</v>
      </c>
      <c r="AA86" s="20" t="s">
        <v>116</v>
      </c>
      <c r="AB86" s="20" t="s">
        <v>124</v>
      </c>
      <c r="AC86" s="20">
        <v>2042</v>
      </c>
      <c r="AD86" s="20">
        <v>4.094422</v>
      </c>
      <c r="AE86" s="20">
        <v>546.56439278</v>
      </c>
    </row>
    <row r="87" spans="3:31">
      <c r="C87" s="1" t="s">
        <v>127</v>
      </c>
      <c r="D87" s="16"/>
      <c r="E87" s="16"/>
      <c r="F87" s="16"/>
      <c r="G87" s="19"/>
      <c r="H87" s="16">
        <f t="shared" si="3"/>
        <v>2034</v>
      </c>
      <c r="I87" s="16" t="s">
        <v>17</v>
      </c>
      <c r="J87" s="16">
        <f t="shared" si="5"/>
        <v>1</v>
      </c>
      <c r="K87" s="16">
        <f t="shared" si="4"/>
        <v>310.55447325</v>
      </c>
      <c r="Y87" s="20" t="s">
        <v>114</v>
      </c>
      <c r="Z87" s="20" t="s">
        <v>115</v>
      </c>
      <c r="AA87" s="20" t="s">
        <v>116</v>
      </c>
      <c r="AB87" s="20" t="s">
        <v>124</v>
      </c>
      <c r="AC87" s="20">
        <v>2043</v>
      </c>
      <c r="AD87" s="20">
        <v>4.20415</v>
      </c>
      <c r="AE87" s="20">
        <v>561.2119835</v>
      </c>
    </row>
    <row r="88" spans="3:31">
      <c r="C88" s="1" t="s">
        <v>127</v>
      </c>
      <c r="D88" s="16"/>
      <c r="E88" s="16"/>
      <c r="F88" s="16"/>
      <c r="G88" s="19"/>
      <c r="H88" s="16">
        <f t="shared" si="3"/>
        <v>2035</v>
      </c>
      <c r="I88" s="16" t="s">
        <v>17</v>
      </c>
      <c r="J88" s="16">
        <f t="shared" si="5"/>
        <v>1</v>
      </c>
      <c r="K88" s="16">
        <f t="shared" si="4"/>
        <v>353.09066128</v>
      </c>
      <c r="Y88" s="20" t="s">
        <v>114</v>
      </c>
      <c r="Z88" s="20" t="s">
        <v>115</v>
      </c>
      <c r="AA88" s="20" t="s">
        <v>116</v>
      </c>
      <c r="AB88" s="20" t="s">
        <v>124</v>
      </c>
      <c r="AC88" s="20">
        <v>2044</v>
      </c>
      <c r="AD88" s="20">
        <v>4.312893</v>
      </c>
      <c r="AE88" s="20">
        <v>575.72808657</v>
      </c>
    </row>
    <row r="89" spans="3:31">
      <c r="C89" s="1" t="s">
        <v>127</v>
      </c>
      <c r="D89" s="16"/>
      <c r="E89" s="16"/>
      <c r="F89" s="16"/>
      <c r="G89" s="19"/>
      <c r="H89" s="16">
        <f t="shared" si="3"/>
        <v>2036</v>
      </c>
      <c r="I89" s="16" t="s">
        <v>17</v>
      </c>
      <c r="J89" s="16">
        <f t="shared" si="5"/>
        <v>1</v>
      </c>
      <c r="K89" s="16">
        <f t="shared" si="4"/>
        <v>387.76148502</v>
      </c>
      <c r="Y89" s="20" t="s">
        <v>114</v>
      </c>
      <c r="Z89" s="20" t="s">
        <v>115</v>
      </c>
      <c r="AA89" s="20" t="s">
        <v>116</v>
      </c>
      <c r="AB89" s="20" t="s">
        <v>124</v>
      </c>
      <c r="AC89" s="20">
        <v>2045</v>
      </c>
      <c r="AD89" s="20">
        <v>4.404481</v>
      </c>
      <c r="AE89" s="20">
        <v>587.95416869</v>
      </c>
    </row>
    <row r="90" spans="3:31">
      <c r="C90" s="1" t="s">
        <v>127</v>
      </c>
      <c r="D90" s="16"/>
      <c r="E90" s="16"/>
      <c r="F90" s="16"/>
      <c r="G90" s="19"/>
      <c r="H90" s="16">
        <f t="shared" si="3"/>
        <v>2037</v>
      </c>
      <c r="I90" s="16" t="s">
        <v>17</v>
      </c>
      <c r="J90" s="16">
        <f t="shared" si="5"/>
        <v>1</v>
      </c>
      <c r="K90" s="16">
        <f t="shared" si="4"/>
        <v>426.65579887</v>
      </c>
      <c r="Y90" s="20" t="s">
        <v>114</v>
      </c>
      <c r="Z90" s="20" t="s">
        <v>115</v>
      </c>
      <c r="AA90" s="20" t="s">
        <v>116</v>
      </c>
      <c r="AB90" s="20" t="s">
        <v>124</v>
      </c>
      <c r="AC90" s="20">
        <v>2046</v>
      </c>
      <c r="AD90" s="20">
        <v>4.491918</v>
      </c>
      <c r="AE90" s="20">
        <v>599.62613382</v>
      </c>
    </row>
    <row r="91" spans="3:31">
      <c r="C91" s="1" t="s">
        <v>127</v>
      </c>
      <c r="D91" s="16"/>
      <c r="E91" s="16"/>
      <c r="F91" s="16"/>
      <c r="G91" s="19"/>
      <c r="H91" s="16">
        <f t="shared" si="3"/>
        <v>2038</v>
      </c>
      <c r="I91" s="16" t="s">
        <v>17</v>
      </c>
      <c r="J91" s="16">
        <f t="shared" si="5"/>
        <v>1</v>
      </c>
      <c r="K91" s="16">
        <f t="shared" si="4"/>
        <v>458.1403498</v>
      </c>
      <c r="Y91" s="20" t="s">
        <v>114</v>
      </c>
      <c r="Z91" s="20" t="s">
        <v>115</v>
      </c>
      <c r="AA91" s="20" t="s">
        <v>116</v>
      </c>
      <c r="AB91" s="20" t="s">
        <v>124</v>
      </c>
      <c r="AC91" s="20">
        <v>2047</v>
      </c>
      <c r="AD91" s="20">
        <v>4.57684</v>
      </c>
      <c r="AE91" s="20">
        <v>610.9623716</v>
      </c>
    </row>
    <row r="92" spans="3:31">
      <c r="C92" s="1" t="s">
        <v>127</v>
      </c>
      <c r="D92" s="16"/>
      <c r="E92" s="16"/>
      <c r="F92" s="16"/>
      <c r="G92" s="19"/>
      <c r="H92" s="16">
        <f t="shared" si="3"/>
        <v>2039</v>
      </c>
      <c r="I92" s="16" t="s">
        <v>17</v>
      </c>
      <c r="J92" s="16">
        <f t="shared" si="5"/>
        <v>1</v>
      </c>
      <c r="K92" s="16">
        <f t="shared" si="4"/>
        <v>485.1400372</v>
      </c>
      <c r="Y92" s="20" t="s">
        <v>114</v>
      </c>
      <c r="Z92" s="20" t="s">
        <v>115</v>
      </c>
      <c r="AA92" s="20" t="s">
        <v>116</v>
      </c>
      <c r="AB92" s="20" t="s">
        <v>124</v>
      </c>
      <c r="AC92" s="20">
        <v>2048</v>
      </c>
      <c r="AD92" s="20">
        <v>4.652587</v>
      </c>
      <c r="AE92" s="20">
        <v>621.07383863</v>
      </c>
    </row>
    <row r="93" spans="3:31">
      <c r="C93" s="1" t="s">
        <v>127</v>
      </c>
      <c r="D93" s="16"/>
      <c r="E93" s="16"/>
      <c r="F93" s="16"/>
      <c r="G93" s="19"/>
      <c r="H93" s="16">
        <f t="shared" si="3"/>
        <v>2040</v>
      </c>
      <c r="I93" s="16" t="s">
        <v>17</v>
      </c>
      <c r="J93" s="16">
        <f t="shared" si="5"/>
        <v>1</v>
      </c>
      <c r="K93" s="16">
        <f t="shared" si="4"/>
        <v>509.36366656</v>
      </c>
      <c r="Y93" s="20" t="s">
        <v>114</v>
      </c>
      <c r="Z93" s="20" t="s">
        <v>115</v>
      </c>
      <c r="AA93" s="20" t="s">
        <v>116</v>
      </c>
      <c r="AB93" s="20" t="s">
        <v>124</v>
      </c>
      <c r="AC93" s="20">
        <v>2049</v>
      </c>
      <c r="AD93" s="20">
        <v>4.731897</v>
      </c>
      <c r="AE93" s="20">
        <v>631.66093053</v>
      </c>
    </row>
    <row r="94" spans="3:31">
      <c r="C94" s="1" t="s">
        <v>127</v>
      </c>
      <c r="D94" s="16"/>
      <c r="E94" s="16"/>
      <c r="F94" s="16"/>
      <c r="G94" s="19"/>
      <c r="H94" s="16">
        <f t="shared" si="3"/>
        <v>2041</v>
      </c>
      <c r="I94" s="16" t="s">
        <v>17</v>
      </c>
      <c r="J94" s="16">
        <f t="shared" si="5"/>
        <v>1</v>
      </c>
      <c r="K94" s="16">
        <f t="shared" si="4"/>
        <v>528.63815417</v>
      </c>
      <c r="Y94" s="20" t="s">
        <v>114</v>
      </c>
      <c r="Z94" s="20" t="s">
        <v>115</v>
      </c>
      <c r="AA94" s="20" t="s">
        <v>116</v>
      </c>
      <c r="AB94" s="20" t="s">
        <v>124</v>
      </c>
      <c r="AC94" s="20">
        <v>2050</v>
      </c>
      <c r="AD94" s="20">
        <v>4.820575</v>
      </c>
      <c r="AE94" s="20">
        <v>643.49855675</v>
      </c>
    </row>
    <row r="95" spans="3:11">
      <c r="C95" s="1" t="s">
        <v>127</v>
      </c>
      <c r="D95" s="16"/>
      <c r="E95" s="16"/>
      <c r="F95" s="16"/>
      <c r="G95" s="19"/>
      <c r="H95" s="16">
        <f t="shared" si="3"/>
        <v>2042</v>
      </c>
      <c r="I95" s="16" t="s">
        <v>17</v>
      </c>
      <c r="J95" s="16">
        <f t="shared" si="5"/>
        <v>1</v>
      </c>
      <c r="K95" s="16">
        <f t="shared" si="4"/>
        <v>546.56439278</v>
      </c>
    </row>
    <row r="96" spans="3:11">
      <c r="C96" s="1" t="s">
        <v>127</v>
      </c>
      <c r="D96" s="16"/>
      <c r="E96" s="16"/>
      <c r="F96" s="16"/>
      <c r="G96" s="19"/>
      <c r="H96" s="16">
        <f t="shared" si="3"/>
        <v>2043</v>
      </c>
      <c r="I96" s="16" t="s">
        <v>17</v>
      </c>
      <c r="J96" s="16">
        <f t="shared" si="5"/>
        <v>1</v>
      </c>
      <c r="K96" s="16">
        <f t="shared" si="4"/>
        <v>561.2119835</v>
      </c>
    </row>
    <row r="97" spans="3:11">
      <c r="C97" s="1" t="s">
        <v>127</v>
      </c>
      <c r="D97" s="16"/>
      <c r="E97" s="16"/>
      <c r="F97" s="16"/>
      <c r="G97" s="19"/>
      <c r="H97" s="16">
        <f t="shared" si="3"/>
        <v>2044</v>
      </c>
      <c r="I97" s="16" t="s">
        <v>17</v>
      </c>
      <c r="J97" s="16">
        <f t="shared" si="5"/>
        <v>1</v>
      </c>
      <c r="K97" s="16">
        <f t="shared" si="4"/>
        <v>575.72808657</v>
      </c>
    </row>
    <row r="98" spans="3:11">
      <c r="C98" s="1" t="s">
        <v>127</v>
      </c>
      <c r="D98" s="16"/>
      <c r="E98" s="16"/>
      <c r="F98" s="16"/>
      <c r="G98" s="19"/>
      <c r="H98" s="16">
        <f t="shared" si="3"/>
        <v>2045</v>
      </c>
      <c r="I98" s="16" t="s">
        <v>17</v>
      </c>
      <c r="J98" s="16">
        <f t="shared" si="5"/>
        <v>1</v>
      </c>
      <c r="K98" s="16">
        <f t="shared" si="4"/>
        <v>587.95416869</v>
      </c>
    </row>
    <row r="99" spans="3:11">
      <c r="C99" s="1" t="s">
        <v>127</v>
      </c>
      <c r="D99" s="16"/>
      <c r="E99" s="16"/>
      <c r="F99" s="16"/>
      <c r="G99" s="19"/>
      <c r="H99" s="16">
        <f t="shared" si="3"/>
        <v>2046</v>
      </c>
      <c r="I99" s="16" t="s">
        <v>17</v>
      </c>
      <c r="J99" s="16">
        <f t="shared" si="5"/>
        <v>1</v>
      </c>
      <c r="K99" s="16">
        <f t="shared" si="4"/>
        <v>599.62613382</v>
      </c>
    </row>
    <row r="100" spans="3:11">
      <c r="C100" s="1" t="s">
        <v>127</v>
      </c>
      <c r="D100" s="16"/>
      <c r="E100" s="16"/>
      <c r="F100" s="16"/>
      <c r="G100" s="19"/>
      <c r="H100" s="16">
        <f t="shared" si="3"/>
        <v>2047</v>
      </c>
      <c r="I100" s="16" t="s">
        <v>17</v>
      </c>
      <c r="J100" s="16">
        <f t="shared" si="5"/>
        <v>1</v>
      </c>
      <c r="K100" s="16">
        <f t="shared" si="4"/>
        <v>610.9623716</v>
      </c>
    </row>
    <row r="101" spans="3:11">
      <c r="C101" s="1" t="s">
        <v>127</v>
      </c>
      <c r="D101" s="16"/>
      <c r="E101" s="16"/>
      <c r="F101" s="16"/>
      <c r="G101" s="19"/>
      <c r="H101" s="16">
        <f t="shared" si="3"/>
        <v>2048</v>
      </c>
      <c r="I101" s="16" t="s">
        <v>17</v>
      </c>
      <c r="J101" s="16">
        <f t="shared" si="5"/>
        <v>1</v>
      </c>
      <c r="K101" s="16">
        <f t="shared" si="4"/>
        <v>621.07383863</v>
      </c>
    </row>
    <row r="102" spans="3:11">
      <c r="C102" s="1" t="s">
        <v>127</v>
      </c>
      <c r="D102" s="16"/>
      <c r="E102" s="16"/>
      <c r="F102" s="16"/>
      <c r="G102" s="19"/>
      <c r="H102" s="16">
        <f t="shared" si="3"/>
        <v>2049</v>
      </c>
      <c r="I102" s="16" t="s">
        <v>17</v>
      </c>
      <c r="J102" s="16">
        <f t="shared" si="5"/>
        <v>1</v>
      </c>
      <c r="K102" s="16">
        <f t="shared" si="4"/>
        <v>631.66093053</v>
      </c>
    </row>
    <row r="103" spans="3:11">
      <c r="C103" s="1" t="s">
        <v>127</v>
      </c>
      <c r="D103" s="16"/>
      <c r="E103" s="16"/>
      <c r="F103" s="16"/>
      <c r="G103" s="19"/>
      <c r="H103" s="16">
        <f t="shared" si="3"/>
        <v>2050</v>
      </c>
      <c r="I103" s="16" t="s">
        <v>17</v>
      </c>
      <c r="J103" s="16">
        <f t="shared" si="5"/>
        <v>1</v>
      </c>
      <c r="K103" s="16">
        <f t="shared" si="4"/>
        <v>643.49855675</v>
      </c>
    </row>
    <row r="104" spans="3:11">
      <c r="C104" s="18" t="s">
        <v>128</v>
      </c>
      <c r="H104" s="16">
        <v>2020</v>
      </c>
      <c r="I104" s="16" t="s">
        <v>17</v>
      </c>
      <c r="J104" s="16">
        <f t="shared" si="5"/>
        <v>1</v>
      </c>
      <c r="K104" s="16">
        <f t="shared" si="4"/>
        <v>0</v>
      </c>
    </row>
    <row r="105" spans="3:11">
      <c r="C105" s="18" t="s">
        <v>128</v>
      </c>
      <c r="H105" s="16">
        <v>2050</v>
      </c>
      <c r="I105" s="16" t="s">
        <v>17</v>
      </c>
      <c r="J105" s="16">
        <f t="shared" si="5"/>
        <v>1</v>
      </c>
      <c r="K105" s="16">
        <f t="shared" si="4"/>
        <v>0</v>
      </c>
    </row>
  </sheetData>
  <pageMargins left="0.7" right="0.7"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94"/>
  <sheetViews>
    <sheetView workbookViewId="0">
      <selection activeCell="I7" sqref="I7"/>
    </sheetView>
  </sheetViews>
  <sheetFormatPr defaultColWidth="9" defaultRowHeight="14.5"/>
  <cols>
    <col min="11" max="11" width="12.8181818181818"/>
  </cols>
  <sheetData>
    <row r="1" spans="1:31">
      <c r="A1" s="16"/>
      <c r="B1" s="16"/>
      <c r="C1" s="16"/>
      <c r="D1" s="16"/>
      <c r="E1" s="16"/>
      <c r="F1" s="16"/>
      <c r="G1" s="16"/>
      <c r="H1" s="16"/>
      <c r="I1" s="16"/>
      <c r="J1" s="16"/>
      <c r="K1" s="16"/>
      <c r="AE1" t="s">
        <v>113</v>
      </c>
    </row>
    <row r="2" spans="1:31">
      <c r="A2" s="16"/>
      <c r="B2" s="16"/>
      <c r="C2" s="16"/>
      <c r="D2" s="16"/>
      <c r="E2" s="16"/>
      <c r="F2" s="16"/>
      <c r="G2" s="16"/>
      <c r="H2" s="16"/>
      <c r="I2" s="16"/>
      <c r="J2" s="16"/>
      <c r="K2" s="16"/>
      <c r="Y2" s="20" t="s">
        <v>114</v>
      </c>
      <c r="Z2" s="20" t="s">
        <v>115</v>
      </c>
      <c r="AA2" s="20" t="s">
        <v>116</v>
      </c>
      <c r="AB2" s="20" t="s">
        <v>117</v>
      </c>
      <c r="AC2" s="20">
        <v>2020</v>
      </c>
      <c r="AD2" s="20">
        <v>0</v>
      </c>
      <c r="AE2" s="20">
        <v>0</v>
      </c>
    </row>
    <row r="3" spans="1:31">
      <c r="A3" s="16"/>
      <c r="B3" s="16"/>
      <c r="C3" s="16"/>
      <c r="D3" s="16"/>
      <c r="E3" s="16"/>
      <c r="F3" s="16"/>
      <c r="G3" s="16"/>
      <c r="H3" s="16"/>
      <c r="I3" s="16"/>
      <c r="J3" s="16"/>
      <c r="K3" s="16"/>
      <c r="Y3" s="20" t="s">
        <v>114</v>
      </c>
      <c r="Z3" s="20" t="s">
        <v>115</v>
      </c>
      <c r="AA3" s="20" t="s">
        <v>116</v>
      </c>
      <c r="AB3" s="20" t="s">
        <v>117</v>
      </c>
      <c r="AC3" s="20">
        <v>2021</v>
      </c>
      <c r="AD3" s="64" t="s">
        <v>118</v>
      </c>
      <c r="AE3" s="20">
        <v>0.00013349</v>
      </c>
    </row>
    <row r="4" spans="1:31">
      <c r="A4" s="17" t="s">
        <v>1</v>
      </c>
      <c r="B4" s="16"/>
      <c r="C4" s="16"/>
      <c r="D4" s="16"/>
      <c r="E4" s="16"/>
      <c r="F4" s="16"/>
      <c r="G4" s="16"/>
      <c r="H4" s="16"/>
      <c r="I4" s="16"/>
      <c r="J4" s="16"/>
      <c r="K4" s="16"/>
      <c r="Y4" s="20" t="s">
        <v>114</v>
      </c>
      <c r="Z4" s="20" t="s">
        <v>115</v>
      </c>
      <c r="AA4" s="20" t="s">
        <v>116</v>
      </c>
      <c r="AB4" s="20" t="s">
        <v>117</v>
      </c>
      <c r="AC4" s="20">
        <v>2022</v>
      </c>
      <c r="AD4" s="64" t="s">
        <v>119</v>
      </c>
      <c r="AE4" s="20">
        <v>0.00026698</v>
      </c>
    </row>
    <row r="5" spans="1:31">
      <c r="A5" s="16" t="s">
        <v>2</v>
      </c>
      <c r="B5" s="16"/>
      <c r="C5" s="16"/>
      <c r="D5" s="16"/>
      <c r="E5" s="16"/>
      <c r="F5" s="16"/>
      <c r="G5" s="16"/>
      <c r="H5" s="16"/>
      <c r="I5" s="16"/>
      <c r="J5" s="16"/>
      <c r="K5" s="16"/>
      <c r="Y5" s="20" t="s">
        <v>114</v>
      </c>
      <c r="Z5" s="20" t="s">
        <v>115</v>
      </c>
      <c r="AA5" s="20" t="s">
        <v>116</v>
      </c>
      <c r="AB5" s="20" t="s">
        <v>117</v>
      </c>
      <c r="AC5" s="20">
        <v>2023</v>
      </c>
      <c r="AD5" s="20">
        <v>0.000408</v>
      </c>
      <c r="AE5" s="20">
        <v>0.05446392</v>
      </c>
    </row>
    <row r="6" spans="1:31">
      <c r="A6" s="16"/>
      <c r="B6" s="16"/>
      <c r="C6" s="16"/>
      <c r="D6" s="16"/>
      <c r="E6" s="16"/>
      <c r="F6" s="16"/>
      <c r="G6" s="16"/>
      <c r="H6" s="16"/>
      <c r="I6" s="16"/>
      <c r="J6" s="16"/>
      <c r="K6" s="16"/>
      <c r="Y6" s="20" t="s">
        <v>114</v>
      </c>
      <c r="Z6" s="20" t="s">
        <v>115</v>
      </c>
      <c r="AA6" s="20" t="s">
        <v>116</v>
      </c>
      <c r="AB6" s="20" t="s">
        <v>117</v>
      </c>
      <c r="AC6" s="20">
        <v>2024</v>
      </c>
      <c r="AD6" s="20">
        <v>0.002892</v>
      </c>
      <c r="AE6" s="20">
        <v>0.38605308</v>
      </c>
    </row>
    <row r="7" spans="1:31">
      <c r="A7" s="16"/>
      <c r="B7" s="16"/>
      <c r="C7" s="16"/>
      <c r="D7" s="16"/>
      <c r="E7" s="16"/>
      <c r="F7" s="16"/>
      <c r="G7" s="16"/>
      <c r="H7" s="16"/>
      <c r="I7" s="16" t="s">
        <v>3</v>
      </c>
      <c r="J7" s="16"/>
      <c r="K7" s="16"/>
      <c r="Y7" s="20" t="s">
        <v>114</v>
      </c>
      <c r="Z7" s="20" t="s">
        <v>115</v>
      </c>
      <c r="AA7" s="20" t="s">
        <v>116</v>
      </c>
      <c r="AB7" s="20" t="s">
        <v>117</v>
      </c>
      <c r="AC7" s="20">
        <v>2025</v>
      </c>
      <c r="AD7" s="20">
        <v>0.006834</v>
      </c>
      <c r="AE7" s="20">
        <v>0.91227066</v>
      </c>
    </row>
    <row r="8" spans="1:31">
      <c r="A8" s="16"/>
      <c r="B8" s="16"/>
      <c r="C8" s="16"/>
      <c r="D8" s="16"/>
      <c r="E8" s="16"/>
      <c r="F8" s="16"/>
      <c r="G8" s="16"/>
      <c r="H8" s="16"/>
      <c r="I8" s="16"/>
      <c r="J8" s="16"/>
      <c r="K8" s="16"/>
      <c r="Y8" s="20" t="s">
        <v>114</v>
      </c>
      <c r="Z8" s="20" t="s">
        <v>115</v>
      </c>
      <c r="AA8" s="20" t="s">
        <v>116</v>
      </c>
      <c r="AB8" s="20" t="s">
        <v>117</v>
      </c>
      <c r="AC8" s="20">
        <v>2026</v>
      </c>
      <c r="AD8" s="20">
        <v>0.014277</v>
      </c>
      <c r="AE8" s="20">
        <v>1.90583673</v>
      </c>
    </row>
    <row r="9" spans="1:31">
      <c r="A9" s="16"/>
      <c r="B9" s="16"/>
      <c r="C9" s="16"/>
      <c r="D9" s="16"/>
      <c r="E9" s="16"/>
      <c r="F9" s="16"/>
      <c r="G9" s="16"/>
      <c r="H9" s="16"/>
      <c r="J9" s="16"/>
      <c r="K9" s="16"/>
      <c r="Y9" s="20" t="s">
        <v>114</v>
      </c>
      <c r="Z9" s="20" t="s">
        <v>115</v>
      </c>
      <c r="AA9" s="20" t="s">
        <v>116</v>
      </c>
      <c r="AB9" s="20" t="s">
        <v>117</v>
      </c>
      <c r="AC9" s="20">
        <v>2027</v>
      </c>
      <c r="AD9" s="20">
        <v>0.024627</v>
      </c>
      <c r="AE9" s="20">
        <v>3.28745823</v>
      </c>
    </row>
    <row r="10" spans="1:31">
      <c r="A10" s="16" t="s">
        <v>4</v>
      </c>
      <c r="B10" s="16" t="s">
        <v>5</v>
      </c>
      <c r="C10" s="16" t="s">
        <v>6</v>
      </c>
      <c r="D10" s="16" t="s">
        <v>7</v>
      </c>
      <c r="E10" s="16" t="s">
        <v>8</v>
      </c>
      <c r="F10" s="16" t="s">
        <v>9</v>
      </c>
      <c r="G10" s="16" t="s">
        <v>10</v>
      </c>
      <c r="H10" s="16" t="s">
        <v>11</v>
      </c>
      <c r="I10" s="16" t="s">
        <v>12</v>
      </c>
      <c r="J10" s="16" t="s">
        <v>45</v>
      </c>
      <c r="K10" s="16" t="s">
        <v>14</v>
      </c>
      <c r="Y10" s="20" t="s">
        <v>114</v>
      </c>
      <c r="Z10" s="20" t="s">
        <v>115</v>
      </c>
      <c r="AA10" s="20" t="s">
        <v>116</v>
      </c>
      <c r="AB10" s="20" t="s">
        <v>117</v>
      </c>
      <c r="AC10" s="20">
        <v>2028</v>
      </c>
      <c r="AD10" s="20">
        <v>0.039826</v>
      </c>
      <c r="AE10" s="20">
        <v>5.31637274</v>
      </c>
    </row>
    <row r="11" spans="1:31">
      <c r="A11" s="16" t="s">
        <v>129</v>
      </c>
      <c r="B11" s="16"/>
      <c r="C11" s="18" t="s">
        <v>127</v>
      </c>
      <c r="D11" s="16"/>
      <c r="E11" s="16"/>
      <c r="F11" s="16"/>
      <c r="G11" s="19"/>
      <c r="H11" s="16">
        <f t="shared" ref="H11:H41" si="0">AC64</f>
        <v>2020</v>
      </c>
      <c r="I11" s="16" t="s">
        <v>17</v>
      </c>
      <c r="J11" s="16">
        <v>1</v>
      </c>
      <c r="K11" s="16">
        <f t="shared" ref="K11:K41" si="1">AE64</f>
        <v>0</v>
      </c>
      <c r="Y11" s="20" t="s">
        <v>114</v>
      </c>
      <c r="Z11" s="20" t="s">
        <v>115</v>
      </c>
      <c r="AA11" s="20" t="s">
        <v>116</v>
      </c>
      <c r="AB11" s="20" t="s">
        <v>117</v>
      </c>
      <c r="AC11" s="20">
        <v>2029</v>
      </c>
      <c r="AD11" s="20">
        <v>0.060269</v>
      </c>
      <c r="AE11" s="20">
        <v>8.04530881</v>
      </c>
    </row>
    <row r="12" spans="1:31">
      <c r="A12" s="16"/>
      <c r="B12" s="16"/>
      <c r="C12" s="1" t="s">
        <v>127</v>
      </c>
      <c r="D12" s="16"/>
      <c r="E12" s="16"/>
      <c r="F12" s="16"/>
      <c r="G12" s="19"/>
      <c r="H12" s="16">
        <f t="shared" si="0"/>
        <v>2021</v>
      </c>
      <c r="I12" s="16" t="s">
        <v>17</v>
      </c>
      <c r="J12" s="16">
        <f t="shared" ref="J12:J41" si="2">J11</f>
        <v>1</v>
      </c>
      <c r="K12" s="16">
        <f t="shared" si="1"/>
        <v>0</v>
      </c>
      <c r="Y12" s="20" t="s">
        <v>114</v>
      </c>
      <c r="Z12" s="20" t="s">
        <v>115</v>
      </c>
      <c r="AA12" s="20" t="s">
        <v>116</v>
      </c>
      <c r="AB12" s="20" t="s">
        <v>117</v>
      </c>
      <c r="AC12" s="20">
        <v>2030</v>
      </c>
      <c r="AD12" s="20">
        <v>0.090033</v>
      </c>
      <c r="AE12" s="20">
        <v>12.01850517</v>
      </c>
    </row>
    <row r="13" spans="1:31">
      <c r="A13" s="16"/>
      <c r="B13" s="16"/>
      <c r="C13" s="1" t="s">
        <v>127</v>
      </c>
      <c r="D13" s="16"/>
      <c r="E13" s="16"/>
      <c r="F13" s="16"/>
      <c r="G13" s="19"/>
      <c r="H13" s="16">
        <f t="shared" si="0"/>
        <v>2022</v>
      </c>
      <c r="I13" s="16" t="s">
        <v>17</v>
      </c>
      <c r="J13" s="16">
        <f t="shared" si="2"/>
        <v>1</v>
      </c>
      <c r="K13" s="16">
        <f t="shared" si="1"/>
        <v>0.00013349</v>
      </c>
      <c r="Y13" s="20" t="s">
        <v>114</v>
      </c>
      <c r="Z13" s="20" t="s">
        <v>115</v>
      </c>
      <c r="AA13" s="20" t="s">
        <v>116</v>
      </c>
      <c r="AB13" s="20" t="s">
        <v>117</v>
      </c>
      <c r="AC13" s="20">
        <v>2031</v>
      </c>
      <c r="AD13" s="20">
        <v>0.128698</v>
      </c>
      <c r="AE13" s="20">
        <v>17.17989602</v>
      </c>
    </row>
    <row r="14" spans="3:31">
      <c r="C14" s="1" t="s">
        <v>127</v>
      </c>
      <c r="D14" s="16"/>
      <c r="E14" s="16"/>
      <c r="F14" s="16"/>
      <c r="G14" s="19"/>
      <c r="H14" s="16">
        <f t="shared" si="0"/>
        <v>2023</v>
      </c>
      <c r="I14" s="16" t="s">
        <v>17</v>
      </c>
      <c r="J14" s="16">
        <f t="shared" si="2"/>
        <v>1</v>
      </c>
      <c r="K14" s="16">
        <f t="shared" si="1"/>
        <v>0.10345475</v>
      </c>
      <c r="Y14" s="20" t="s">
        <v>114</v>
      </c>
      <c r="Z14" s="20" t="s">
        <v>115</v>
      </c>
      <c r="AA14" s="20" t="s">
        <v>116</v>
      </c>
      <c r="AB14" s="20" t="s">
        <v>117</v>
      </c>
      <c r="AC14" s="20">
        <v>2032</v>
      </c>
      <c r="AD14" s="20">
        <v>0.174839</v>
      </c>
      <c r="AE14" s="20">
        <v>23.33925811</v>
      </c>
    </row>
    <row r="15" spans="3:31">
      <c r="C15" s="1" t="s">
        <v>127</v>
      </c>
      <c r="D15" s="16"/>
      <c r="E15" s="16"/>
      <c r="F15" s="16"/>
      <c r="G15" s="19"/>
      <c r="H15" s="16">
        <f t="shared" si="0"/>
        <v>2024</v>
      </c>
      <c r="I15" s="16" t="s">
        <v>17</v>
      </c>
      <c r="J15" s="16">
        <f t="shared" si="2"/>
        <v>1</v>
      </c>
      <c r="K15" s="16">
        <f t="shared" si="1"/>
        <v>18.67271469</v>
      </c>
      <c r="Y15" s="20" t="s">
        <v>114</v>
      </c>
      <c r="Z15" s="20" t="s">
        <v>115</v>
      </c>
      <c r="AA15" s="20" t="s">
        <v>116</v>
      </c>
      <c r="AB15" s="20" t="s">
        <v>117</v>
      </c>
      <c r="AC15" s="20">
        <v>2033</v>
      </c>
      <c r="AD15" s="20">
        <v>0.226683</v>
      </c>
      <c r="AE15" s="20">
        <v>30.25991367</v>
      </c>
    </row>
    <row r="16" spans="3:31">
      <c r="C16" s="1" t="s">
        <v>127</v>
      </c>
      <c r="D16" s="16"/>
      <c r="E16" s="16"/>
      <c r="F16" s="16"/>
      <c r="G16" s="19"/>
      <c r="H16" s="16">
        <f t="shared" si="0"/>
        <v>2025</v>
      </c>
      <c r="I16" s="16" t="s">
        <v>17</v>
      </c>
      <c r="J16" s="16">
        <f t="shared" si="2"/>
        <v>1</v>
      </c>
      <c r="K16" s="16">
        <f t="shared" si="1"/>
        <v>45.706976</v>
      </c>
      <c r="Y16" s="20" t="s">
        <v>114</v>
      </c>
      <c r="Z16" s="20" t="s">
        <v>115</v>
      </c>
      <c r="AA16" s="20" t="s">
        <v>116</v>
      </c>
      <c r="AB16" s="20" t="s">
        <v>117</v>
      </c>
      <c r="AC16" s="20">
        <v>2034</v>
      </c>
      <c r="AD16" s="20">
        <v>0.282711</v>
      </c>
      <c r="AE16" s="20">
        <v>37.73909139</v>
      </c>
    </row>
    <row r="17" spans="3:31">
      <c r="C17" s="1" t="s">
        <v>127</v>
      </c>
      <c r="D17" s="16"/>
      <c r="E17" s="16"/>
      <c r="F17" s="16"/>
      <c r="G17" s="19"/>
      <c r="H17" s="16">
        <f t="shared" si="0"/>
        <v>2026</v>
      </c>
      <c r="I17" s="16" t="s">
        <v>17</v>
      </c>
      <c r="J17" s="16">
        <f t="shared" si="2"/>
        <v>1</v>
      </c>
      <c r="K17" s="16">
        <f t="shared" si="1"/>
        <v>68.44633005</v>
      </c>
      <c r="Y17" s="20" t="s">
        <v>114</v>
      </c>
      <c r="Z17" s="20" t="s">
        <v>115</v>
      </c>
      <c r="AA17" s="20" t="s">
        <v>116</v>
      </c>
      <c r="AB17" s="20" t="s">
        <v>117</v>
      </c>
      <c r="AC17" s="20">
        <v>2035</v>
      </c>
      <c r="AD17" s="20">
        <v>0.354461</v>
      </c>
      <c r="AE17" s="20">
        <v>47.31699889</v>
      </c>
    </row>
    <row r="18" spans="3:31">
      <c r="C18" s="1" t="s">
        <v>127</v>
      </c>
      <c r="D18" s="16"/>
      <c r="E18" s="16"/>
      <c r="F18" s="16"/>
      <c r="G18" s="19"/>
      <c r="H18" s="16">
        <f t="shared" si="0"/>
        <v>2027</v>
      </c>
      <c r="I18" s="16" t="s">
        <v>17</v>
      </c>
      <c r="J18" s="16">
        <f t="shared" si="2"/>
        <v>1</v>
      </c>
      <c r="K18" s="16">
        <f t="shared" si="1"/>
        <v>85.43319953</v>
      </c>
      <c r="Y18" s="20" t="s">
        <v>114</v>
      </c>
      <c r="Z18" s="20" t="s">
        <v>115</v>
      </c>
      <c r="AA18" s="20" t="s">
        <v>116</v>
      </c>
      <c r="AB18" s="20" t="s">
        <v>117</v>
      </c>
      <c r="AC18" s="20">
        <v>2036</v>
      </c>
      <c r="AD18" s="20">
        <v>0.433806</v>
      </c>
      <c r="AE18" s="20">
        <v>57.90876294</v>
      </c>
    </row>
    <row r="19" spans="3:31">
      <c r="C19" s="1" t="s">
        <v>127</v>
      </c>
      <c r="D19" s="16"/>
      <c r="E19" s="16"/>
      <c r="F19" s="16"/>
      <c r="G19" s="19"/>
      <c r="H19" s="16">
        <f t="shared" si="0"/>
        <v>2028</v>
      </c>
      <c r="I19" s="16" t="s">
        <v>17</v>
      </c>
      <c r="J19" s="16">
        <f t="shared" si="2"/>
        <v>1</v>
      </c>
      <c r="K19" s="16">
        <f t="shared" si="1"/>
        <v>97.60935639</v>
      </c>
      <c r="Y19" s="20" t="s">
        <v>114</v>
      </c>
      <c r="Z19" s="20" t="s">
        <v>115</v>
      </c>
      <c r="AA19" s="20" t="s">
        <v>116</v>
      </c>
      <c r="AB19" s="20" t="s">
        <v>117</v>
      </c>
      <c r="AC19" s="20">
        <v>2037</v>
      </c>
      <c r="AD19" s="20">
        <v>0.519609</v>
      </c>
      <c r="AE19" s="20">
        <v>69.36260541</v>
      </c>
    </row>
    <row r="20" spans="3:31">
      <c r="C20" s="1" t="s">
        <v>127</v>
      </c>
      <c r="D20" s="16"/>
      <c r="E20" s="16"/>
      <c r="F20" s="16"/>
      <c r="G20" s="19"/>
      <c r="H20" s="16">
        <f t="shared" si="0"/>
        <v>2029</v>
      </c>
      <c r="I20" s="16" t="s">
        <v>17</v>
      </c>
      <c r="J20" s="16">
        <f t="shared" si="2"/>
        <v>1</v>
      </c>
      <c r="K20" s="16">
        <f t="shared" si="1"/>
        <v>128.17109095</v>
      </c>
      <c r="Y20" s="20" t="s">
        <v>114</v>
      </c>
      <c r="Z20" s="20" t="s">
        <v>115</v>
      </c>
      <c r="AA20" s="20" t="s">
        <v>116</v>
      </c>
      <c r="AB20" s="20" t="s">
        <v>117</v>
      </c>
      <c r="AC20" s="20">
        <v>2038</v>
      </c>
      <c r="AD20" s="20">
        <v>0.609184</v>
      </c>
      <c r="AE20" s="20">
        <v>81.31997216</v>
      </c>
    </row>
    <row r="21" spans="3:31">
      <c r="C21" s="1" t="s">
        <v>127</v>
      </c>
      <c r="D21" s="16"/>
      <c r="E21" s="16"/>
      <c r="F21" s="16"/>
      <c r="G21" s="19"/>
      <c r="H21" s="16">
        <f t="shared" si="0"/>
        <v>2030</v>
      </c>
      <c r="I21" s="16" t="s">
        <v>17</v>
      </c>
      <c r="J21" s="16">
        <f t="shared" si="2"/>
        <v>1</v>
      </c>
      <c r="K21" s="16">
        <f t="shared" si="1"/>
        <v>155.96771365</v>
      </c>
      <c r="Y21" s="20" t="s">
        <v>114</v>
      </c>
      <c r="Z21" s="20" t="s">
        <v>115</v>
      </c>
      <c r="AA21" s="20" t="s">
        <v>116</v>
      </c>
      <c r="AB21" s="20" t="s">
        <v>117</v>
      </c>
      <c r="AC21" s="20">
        <v>2039</v>
      </c>
      <c r="AD21" s="20">
        <v>0.699548</v>
      </c>
      <c r="AE21" s="20">
        <v>93.38266252</v>
      </c>
    </row>
    <row r="22" spans="3:31">
      <c r="C22" s="1" t="s">
        <v>127</v>
      </c>
      <c r="D22" s="16"/>
      <c r="E22" s="16"/>
      <c r="F22" s="16"/>
      <c r="G22" s="19"/>
      <c r="H22" s="16">
        <f t="shared" si="0"/>
        <v>2031</v>
      </c>
      <c r="I22" s="16" t="s">
        <v>17</v>
      </c>
      <c r="J22" s="16">
        <f t="shared" si="2"/>
        <v>1</v>
      </c>
      <c r="K22" s="16">
        <f t="shared" si="1"/>
        <v>191.71807102</v>
      </c>
      <c r="Y22" s="20" t="s">
        <v>114</v>
      </c>
      <c r="Z22" s="20" t="s">
        <v>115</v>
      </c>
      <c r="AA22" s="20" t="s">
        <v>116</v>
      </c>
      <c r="AB22" s="20" t="s">
        <v>117</v>
      </c>
      <c r="AC22" s="20">
        <v>2040</v>
      </c>
      <c r="AD22" s="20">
        <v>0.801257</v>
      </c>
      <c r="AE22" s="20">
        <v>106.95979693</v>
      </c>
    </row>
    <row r="23" spans="3:31">
      <c r="C23" s="1" t="s">
        <v>127</v>
      </c>
      <c r="D23" s="16"/>
      <c r="E23" s="16"/>
      <c r="F23" s="16"/>
      <c r="G23" s="19"/>
      <c r="H23" s="16">
        <f t="shared" si="0"/>
        <v>2032</v>
      </c>
      <c r="I23" s="16" t="s">
        <v>17</v>
      </c>
      <c r="J23" s="16">
        <f t="shared" si="2"/>
        <v>1</v>
      </c>
      <c r="K23" s="16">
        <f t="shared" si="1"/>
        <v>229.42459085</v>
      </c>
      <c r="Y23" s="20" t="s">
        <v>114</v>
      </c>
      <c r="Z23" s="20" t="s">
        <v>115</v>
      </c>
      <c r="AA23" s="20" t="s">
        <v>116</v>
      </c>
      <c r="AB23" s="20" t="s">
        <v>117</v>
      </c>
      <c r="AC23" s="20">
        <v>2041</v>
      </c>
      <c r="AD23" s="20">
        <v>0.899994</v>
      </c>
      <c r="AE23" s="20">
        <v>120.14019906</v>
      </c>
    </row>
    <row r="24" spans="3:31">
      <c r="C24" s="1" t="s">
        <v>127</v>
      </c>
      <c r="D24" s="16"/>
      <c r="E24" s="16"/>
      <c r="F24" s="16"/>
      <c r="G24" s="19"/>
      <c r="H24" s="16">
        <f t="shared" si="0"/>
        <v>2033</v>
      </c>
      <c r="I24" s="16" t="s">
        <v>17</v>
      </c>
      <c r="J24" s="16">
        <f t="shared" si="2"/>
        <v>1</v>
      </c>
      <c r="K24" s="16">
        <f t="shared" si="1"/>
        <v>269.16362942</v>
      </c>
      <c r="Y24" s="20" t="s">
        <v>114</v>
      </c>
      <c r="Z24" s="20" t="s">
        <v>115</v>
      </c>
      <c r="AA24" s="20" t="s">
        <v>116</v>
      </c>
      <c r="AB24" s="20" t="s">
        <v>117</v>
      </c>
      <c r="AC24" s="20">
        <v>2042</v>
      </c>
      <c r="AD24" s="20">
        <v>1.005327</v>
      </c>
      <c r="AE24" s="20">
        <v>134.20110123</v>
      </c>
    </row>
    <row r="25" spans="3:31">
      <c r="C25" s="1" t="s">
        <v>127</v>
      </c>
      <c r="D25" s="16"/>
      <c r="E25" s="16"/>
      <c r="F25" s="16"/>
      <c r="G25" s="19"/>
      <c r="H25" s="16">
        <f t="shared" si="0"/>
        <v>2034</v>
      </c>
      <c r="I25" s="16" t="s">
        <v>17</v>
      </c>
      <c r="J25" s="16">
        <f t="shared" si="2"/>
        <v>1</v>
      </c>
      <c r="K25" s="16">
        <f t="shared" si="1"/>
        <v>310.55447325</v>
      </c>
      <c r="Y25" s="20" t="s">
        <v>114</v>
      </c>
      <c r="Z25" s="20" t="s">
        <v>115</v>
      </c>
      <c r="AA25" s="20" t="s">
        <v>116</v>
      </c>
      <c r="AB25" s="20" t="s">
        <v>117</v>
      </c>
      <c r="AC25" s="20">
        <v>2043</v>
      </c>
      <c r="AD25" s="20">
        <v>1.113308</v>
      </c>
      <c r="AE25" s="20">
        <v>148.61548492</v>
      </c>
    </row>
    <row r="26" spans="3:31">
      <c r="C26" s="1" t="s">
        <v>127</v>
      </c>
      <c r="D26" s="16"/>
      <c r="E26" s="16"/>
      <c r="F26" s="16"/>
      <c r="G26" s="19"/>
      <c r="H26" s="16">
        <f t="shared" si="0"/>
        <v>2035</v>
      </c>
      <c r="I26" s="16" t="s">
        <v>17</v>
      </c>
      <c r="J26" s="16">
        <f t="shared" si="2"/>
        <v>1</v>
      </c>
      <c r="K26" s="16">
        <f t="shared" si="1"/>
        <v>353.09066128</v>
      </c>
      <c r="Y26" s="20" t="s">
        <v>114</v>
      </c>
      <c r="Z26" s="20" t="s">
        <v>115</v>
      </c>
      <c r="AA26" s="20" t="s">
        <v>116</v>
      </c>
      <c r="AB26" s="20" t="s">
        <v>117</v>
      </c>
      <c r="AC26" s="20">
        <v>2044</v>
      </c>
      <c r="AD26" s="20">
        <v>1.220228</v>
      </c>
      <c r="AE26" s="20">
        <v>162.88823572</v>
      </c>
    </row>
    <row r="27" spans="3:31">
      <c r="C27" s="1" t="s">
        <v>127</v>
      </c>
      <c r="D27" s="16"/>
      <c r="E27" s="16"/>
      <c r="F27" s="16"/>
      <c r="G27" s="19"/>
      <c r="H27" s="16">
        <f t="shared" si="0"/>
        <v>2036</v>
      </c>
      <c r="I27" s="16" t="s">
        <v>17</v>
      </c>
      <c r="J27" s="16">
        <f t="shared" si="2"/>
        <v>1</v>
      </c>
      <c r="K27" s="16">
        <f t="shared" si="1"/>
        <v>387.76148502</v>
      </c>
      <c r="Y27" s="20" t="s">
        <v>114</v>
      </c>
      <c r="Z27" s="20" t="s">
        <v>115</v>
      </c>
      <c r="AA27" s="20" t="s">
        <v>116</v>
      </c>
      <c r="AB27" s="20" t="s">
        <v>117</v>
      </c>
      <c r="AC27" s="20">
        <v>2045</v>
      </c>
      <c r="AD27" s="20">
        <v>1.318649</v>
      </c>
      <c r="AE27" s="20">
        <v>176.02645501</v>
      </c>
    </row>
    <row r="28" spans="3:31">
      <c r="C28" s="1" t="s">
        <v>127</v>
      </c>
      <c r="D28" s="16"/>
      <c r="E28" s="16"/>
      <c r="F28" s="16"/>
      <c r="G28" s="19"/>
      <c r="H28" s="16">
        <f t="shared" si="0"/>
        <v>2037</v>
      </c>
      <c r="I28" s="16" t="s">
        <v>17</v>
      </c>
      <c r="J28" s="16">
        <f t="shared" si="2"/>
        <v>1</v>
      </c>
      <c r="K28" s="16">
        <f t="shared" si="1"/>
        <v>426.65579887</v>
      </c>
      <c r="Y28" s="20" t="s">
        <v>114</v>
      </c>
      <c r="Z28" s="20" t="s">
        <v>115</v>
      </c>
      <c r="AA28" s="20" t="s">
        <v>116</v>
      </c>
      <c r="AB28" s="20" t="s">
        <v>117</v>
      </c>
      <c r="AC28" s="20">
        <v>2046</v>
      </c>
      <c r="AD28" s="20">
        <v>1.418826</v>
      </c>
      <c r="AE28" s="20">
        <v>189.39908274</v>
      </c>
    </row>
    <row r="29" spans="3:31">
      <c r="C29" s="1" t="s">
        <v>127</v>
      </c>
      <c r="D29" s="16"/>
      <c r="E29" s="16"/>
      <c r="F29" s="16"/>
      <c r="G29" s="19"/>
      <c r="H29" s="16">
        <f t="shared" si="0"/>
        <v>2038</v>
      </c>
      <c r="I29" s="16" t="s">
        <v>17</v>
      </c>
      <c r="J29" s="16">
        <f t="shared" si="2"/>
        <v>1</v>
      </c>
      <c r="K29" s="16">
        <f t="shared" si="1"/>
        <v>458.1403498</v>
      </c>
      <c r="Y29" s="20" t="s">
        <v>114</v>
      </c>
      <c r="Z29" s="20" t="s">
        <v>115</v>
      </c>
      <c r="AA29" s="20" t="s">
        <v>116</v>
      </c>
      <c r="AB29" s="20" t="s">
        <v>117</v>
      </c>
      <c r="AC29" s="20">
        <v>2047</v>
      </c>
      <c r="AD29" s="20">
        <v>1.512308</v>
      </c>
      <c r="AE29" s="20">
        <v>201.87799492</v>
      </c>
    </row>
    <row r="30" spans="3:31">
      <c r="C30" s="1" t="s">
        <v>127</v>
      </c>
      <c r="D30" s="16"/>
      <c r="E30" s="16"/>
      <c r="F30" s="16"/>
      <c r="G30" s="19"/>
      <c r="H30" s="16">
        <f t="shared" si="0"/>
        <v>2039</v>
      </c>
      <c r="I30" s="16" t="s">
        <v>17</v>
      </c>
      <c r="J30" s="16">
        <f t="shared" si="2"/>
        <v>1</v>
      </c>
      <c r="K30" s="16">
        <f t="shared" si="1"/>
        <v>485.1400372</v>
      </c>
      <c r="Y30" s="20" t="s">
        <v>114</v>
      </c>
      <c r="Z30" s="20" t="s">
        <v>115</v>
      </c>
      <c r="AA30" s="20" t="s">
        <v>116</v>
      </c>
      <c r="AB30" s="20" t="s">
        <v>117</v>
      </c>
      <c r="AC30" s="20">
        <v>2048</v>
      </c>
      <c r="AD30" s="20">
        <v>1.598074</v>
      </c>
      <c r="AE30" s="20">
        <v>213.32689826</v>
      </c>
    </row>
    <row r="31" spans="3:31">
      <c r="C31" s="1" t="s">
        <v>127</v>
      </c>
      <c r="D31" s="16"/>
      <c r="E31" s="16"/>
      <c r="F31" s="16"/>
      <c r="G31" s="19"/>
      <c r="H31" s="16">
        <f t="shared" si="0"/>
        <v>2040</v>
      </c>
      <c r="I31" s="16" t="s">
        <v>17</v>
      </c>
      <c r="J31" s="16">
        <f t="shared" si="2"/>
        <v>1</v>
      </c>
      <c r="K31" s="16">
        <f t="shared" si="1"/>
        <v>509.36366656</v>
      </c>
      <c r="Y31" s="20" t="s">
        <v>114</v>
      </c>
      <c r="Z31" s="20" t="s">
        <v>115</v>
      </c>
      <c r="AA31" s="20" t="s">
        <v>116</v>
      </c>
      <c r="AB31" s="20" t="s">
        <v>117</v>
      </c>
      <c r="AC31" s="20">
        <v>2049</v>
      </c>
      <c r="AD31" s="20">
        <v>1.677539</v>
      </c>
      <c r="AE31" s="20">
        <v>223.93468111</v>
      </c>
    </row>
    <row r="32" spans="3:31">
      <c r="C32" s="1" t="s">
        <v>127</v>
      </c>
      <c r="D32" s="16"/>
      <c r="E32" s="16"/>
      <c r="F32" s="16"/>
      <c r="G32" s="19"/>
      <c r="H32" s="16">
        <f t="shared" si="0"/>
        <v>2041</v>
      </c>
      <c r="I32" s="16" t="s">
        <v>17</v>
      </c>
      <c r="J32" s="16">
        <f t="shared" si="2"/>
        <v>1</v>
      </c>
      <c r="K32" s="16">
        <f t="shared" si="1"/>
        <v>528.63815417</v>
      </c>
      <c r="Y32" s="20" t="s">
        <v>114</v>
      </c>
      <c r="Z32" s="20" t="s">
        <v>115</v>
      </c>
      <c r="AA32" s="20" t="s">
        <v>116</v>
      </c>
      <c r="AB32" s="20" t="s">
        <v>117</v>
      </c>
      <c r="AC32" s="20">
        <v>2050</v>
      </c>
      <c r="AD32" s="20">
        <v>1.749768</v>
      </c>
      <c r="AE32" s="20">
        <v>233.57653032</v>
      </c>
    </row>
    <row r="33" spans="3:31">
      <c r="C33" s="1" t="s">
        <v>127</v>
      </c>
      <c r="D33" s="16"/>
      <c r="E33" s="16"/>
      <c r="F33" s="16"/>
      <c r="G33" s="19"/>
      <c r="H33" s="16">
        <f t="shared" si="0"/>
        <v>2042</v>
      </c>
      <c r="I33" s="16" t="s">
        <v>17</v>
      </c>
      <c r="J33" s="16">
        <f t="shared" si="2"/>
        <v>1</v>
      </c>
      <c r="K33" s="16">
        <f t="shared" si="1"/>
        <v>546.56439278</v>
      </c>
      <c r="Y33" s="20" t="s">
        <v>114</v>
      </c>
      <c r="Z33" s="20" t="s">
        <v>115</v>
      </c>
      <c r="AA33" s="20" t="s">
        <v>116</v>
      </c>
      <c r="AB33" s="20" t="s">
        <v>122</v>
      </c>
      <c r="AC33" s="20">
        <v>2050</v>
      </c>
      <c r="AD33" s="20">
        <v>7.585323</v>
      </c>
      <c r="AE33" s="20">
        <v>1012.56476727</v>
      </c>
    </row>
    <row r="34" spans="3:31">
      <c r="C34" s="1" t="s">
        <v>127</v>
      </c>
      <c r="D34" s="16"/>
      <c r="E34" s="16"/>
      <c r="F34" s="16"/>
      <c r="G34" s="19"/>
      <c r="H34" s="16">
        <f t="shared" si="0"/>
        <v>2043</v>
      </c>
      <c r="I34" s="16" t="s">
        <v>17</v>
      </c>
      <c r="J34" s="16">
        <f t="shared" si="2"/>
        <v>1</v>
      </c>
      <c r="K34" s="16">
        <f t="shared" si="1"/>
        <v>561.2119835</v>
      </c>
      <c r="Y34" s="20" t="s">
        <v>114</v>
      </c>
      <c r="Z34" s="20" t="s">
        <v>115</v>
      </c>
      <c r="AA34" s="20" t="s">
        <v>116</v>
      </c>
      <c r="AB34" s="20" t="s">
        <v>122</v>
      </c>
      <c r="AC34" s="20">
        <v>2049</v>
      </c>
      <c r="AD34" s="20">
        <v>7.222149</v>
      </c>
      <c r="AE34" s="20">
        <v>964.08467001</v>
      </c>
    </row>
    <row r="35" spans="3:31">
      <c r="C35" s="1" t="s">
        <v>127</v>
      </c>
      <c r="D35" s="16"/>
      <c r="E35" s="16"/>
      <c r="F35" s="16"/>
      <c r="G35" s="19"/>
      <c r="H35" s="16">
        <f t="shared" si="0"/>
        <v>2044</v>
      </c>
      <c r="I35" s="16" t="s">
        <v>17</v>
      </c>
      <c r="J35" s="16">
        <f t="shared" si="2"/>
        <v>1</v>
      </c>
      <c r="K35" s="16">
        <f t="shared" si="1"/>
        <v>575.72808657</v>
      </c>
      <c r="Y35" s="20" t="s">
        <v>114</v>
      </c>
      <c r="Z35" s="20" t="s">
        <v>115</v>
      </c>
      <c r="AA35" s="20" t="s">
        <v>116</v>
      </c>
      <c r="AB35" s="20" t="s">
        <v>122</v>
      </c>
      <c r="AC35" s="20">
        <v>2048</v>
      </c>
      <c r="AD35" s="20">
        <v>6.914064</v>
      </c>
      <c r="AE35" s="20">
        <v>922.95840336</v>
      </c>
    </row>
    <row r="36" spans="3:31">
      <c r="C36" s="1" t="s">
        <v>127</v>
      </c>
      <c r="D36" s="16"/>
      <c r="E36" s="16"/>
      <c r="F36" s="16"/>
      <c r="G36" s="19"/>
      <c r="H36" s="16">
        <f t="shared" si="0"/>
        <v>2045</v>
      </c>
      <c r="I36" s="16" t="s">
        <v>17</v>
      </c>
      <c r="J36" s="16">
        <f t="shared" si="2"/>
        <v>1</v>
      </c>
      <c r="K36" s="16">
        <f t="shared" si="1"/>
        <v>587.95416869</v>
      </c>
      <c r="Y36" s="20" t="s">
        <v>114</v>
      </c>
      <c r="Z36" s="20" t="s">
        <v>115</v>
      </c>
      <c r="AA36" s="20" t="s">
        <v>116</v>
      </c>
      <c r="AB36" s="20" t="s">
        <v>122</v>
      </c>
      <c r="AC36" s="20">
        <v>2047</v>
      </c>
      <c r="AD36" s="20">
        <v>6.606637</v>
      </c>
      <c r="AE36" s="20">
        <v>881.91997313</v>
      </c>
    </row>
    <row r="37" spans="3:31">
      <c r="C37" s="1" t="s">
        <v>127</v>
      </c>
      <c r="D37" s="16"/>
      <c r="E37" s="16"/>
      <c r="F37" s="16"/>
      <c r="G37" s="19"/>
      <c r="H37" s="16">
        <f t="shared" si="0"/>
        <v>2046</v>
      </c>
      <c r="I37" s="16" t="s">
        <v>17</v>
      </c>
      <c r="J37" s="16">
        <f t="shared" si="2"/>
        <v>1</v>
      </c>
      <c r="K37" s="16">
        <f t="shared" si="1"/>
        <v>599.62613382</v>
      </c>
      <c r="Y37" s="20" t="s">
        <v>114</v>
      </c>
      <c r="Z37" s="20" t="s">
        <v>115</v>
      </c>
      <c r="AA37" s="20" t="s">
        <v>116</v>
      </c>
      <c r="AB37" s="20" t="s">
        <v>122</v>
      </c>
      <c r="AC37" s="20">
        <v>2046</v>
      </c>
      <c r="AD37" s="20">
        <v>6.291891</v>
      </c>
      <c r="AE37" s="20">
        <v>839.90452959</v>
      </c>
    </row>
    <row r="38" spans="3:31">
      <c r="C38" s="1" t="s">
        <v>127</v>
      </c>
      <c r="D38" s="16"/>
      <c r="E38" s="16"/>
      <c r="F38" s="16"/>
      <c r="G38" s="19"/>
      <c r="H38" s="16">
        <f t="shared" si="0"/>
        <v>2047</v>
      </c>
      <c r="I38" s="16" t="s">
        <v>17</v>
      </c>
      <c r="J38" s="16">
        <f t="shared" si="2"/>
        <v>1</v>
      </c>
      <c r="K38" s="16">
        <f t="shared" si="1"/>
        <v>610.9623716</v>
      </c>
      <c r="Y38" s="20" t="s">
        <v>114</v>
      </c>
      <c r="Z38" s="20" t="s">
        <v>115</v>
      </c>
      <c r="AA38" s="20" t="s">
        <v>116</v>
      </c>
      <c r="AB38" s="20" t="s">
        <v>122</v>
      </c>
      <c r="AC38" s="20">
        <v>2045</v>
      </c>
      <c r="AD38" s="20">
        <v>5.973062</v>
      </c>
      <c r="AE38" s="20">
        <v>797.34404638</v>
      </c>
    </row>
    <row r="39" spans="3:31">
      <c r="C39" s="1" t="s">
        <v>127</v>
      </c>
      <c r="D39" s="16"/>
      <c r="E39" s="16"/>
      <c r="F39" s="16"/>
      <c r="G39" s="19"/>
      <c r="H39" s="16">
        <f t="shared" si="0"/>
        <v>2048</v>
      </c>
      <c r="I39" s="16" t="s">
        <v>17</v>
      </c>
      <c r="J39" s="16">
        <f t="shared" si="2"/>
        <v>1</v>
      </c>
      <c r="K39" s="16">
        <f t="shared" si="1"/>
        <v>621.07383863</v>
      </c>
      <c r="Y39" s="20" t="s">
        <v>114</v>
      </c>
      <c r="Z39" s="20" t="s">
        <v>115</v>
      </c>
      <c r="AA39" s="20" t="s">
        <v>116</v>
      </c>
      <c r="AB39" s="20" t="s">
        <v>122</v>
      </c>
      <c r="AC39" s="20">
        <v>2044</v>
      </c>
      <c r="AD39" s="20">
        <v>5.640001</v>
      </c>
      <c r="AE39" s="20">
        <v>752.88373349</v>
      </c>
    </row>
    <row r="40" spans="3:31">
      <c r="C40" s="1" t="s">
        <v>127</v>
      </c>
      <c r="D40" s="16"/>
      <c r="E40" s="16"/>
      <c r="F40" s="16"/>
      <c r="G40" s="19"/>
      <c r="H40" s="16">
        <f t="shared" si="0"/>
        <v>2049</v>
      </c>
      <c r="I40" s="16" t="s">
        <v>17</v>
      </c>
      <c r="J40" s="16">
        <f t="shared" si="2"/>
        <v>1</v>
      </c>
      <c r="K40" s="16">
        <f t="shared" si="1"/>
        <v>631.66093053</v>
      </c>
      <c r="Y40" s="20" t="s">
        <v>114</v>
      </c>
      <c r="Z40" s="20" t="s">
        <v>115</v>
      </c>
      <c r="AA40" s="20" t="s">
        <v>116</v>
      </c>
      <c r="AB40" s="20" t="s">
        <v>122</v>
      </c>
      <c r="AC40" s="20">
        <v>2043</v>
      </c>
      <c r="AD40" s="20">
        <v>5.29511</v>
      </c>
      <c r="AE40" s="20">
        <v>706.8442339</v>
      </c>
    </row>
    <row r="41" spans="3:31">
      <c r="C41" s="1" t="s">
        <v>127</v>
      </c>
      <c r="D41" s="16"/>
      <c r="E41" s="16"/>
      <c r="F41" s="16"/>
      <c r="G41" s="19"/>
      <c r="H41" s="16">
        <f t="shared" si="0"/>
        <v>2050</v>
      </c>
      <c r="I41" s="16" t="s">
        <v>17</v>
      </c>
      <c r="J41" s="16">
        <f t="shared" si="2"/>
        <v>1</v>
      </c>
      <c r="K41" s="16">
        <f t="shared" si="1"/>
        <v>643.49855675</v>
      </c>
      <c r="Y41" s="20" t="s">
        <v>114</v>
      </c>
      <c r="Z41" s="20" t="s">
        <v>115</v>
      </c>
      <c r="AA41" s="20" t="s">
        <v>116</v>
      </c>
      <c r="AB41" s="20" t="s">
        <v>122</v>
      </c>
      <c r="AC41" s="20">
        <v>2042</v>
      </c>
      <c r="AD41" s="20">
        <v>4.912083</v>
      </c>
      <c r="AE41" s="20">
        <v>655.71395967</v>
      </c>
    </row>
    <row r="42" spans="3:31">
      <c r="C42" s="18"/>
      <c r="H42" s="16"/>
      <c r="I42" s="16"/>
      <c r="J42" s="16"/>
      <c r="K42" s="16"/>
      <c r="Y42" s="20" t="s">
        <v>114</v>
      </c>
      <c r="Z42" s="20" t="s">
        <v>115</v>
      </c>
      <c r="AA42" s="20" t="s">
        <v>116</v>
      </c>
      <c r="AB42" s="20" t="s">
        <v>122</v>
      </c>
      <c r="AC42" s="20">
        <v>2041</v>
      </c>
      <c r="AD42" s="20">
        <v>4.526768</v>
      </c>
      <c r="AE42" s="20">
        <v>604.27826032</v>
      </c>
    </row>
    <row r="43" spans="3:31">
      <c r="C43" s="18"/>
      <c r="H43" s="16"/>
      <c r="I43" s="16"/>
      <c r="J43" s="16"/>
      <c r="K43" s="16"/>
      <c r="Y43" s="20" t="s">
        <v>114</v>
      </c>
      <c r="Z43" s="20" t="s">
        <v>115</v>
      </c>
      <c r="AA43" s="20" t="s">
        <v>116</v>
      </c>
      <c r="AB43" s="20" t="s">
        <v>122</v>
      </c>
      <c r="AC43" s="20">
        <v>2040</v>
      </c>
      <c r="AD43" s="20">
        <v>4.035225</v>
      </c>
      <c r="AE43" s="20">
        <v>538.66218525</v>
      </c>
    </row>
    <row r="44" spans="25:31">
      <c r="Y44" s="20" t="s">
        <v>114</v>
      </c>
      <c r="Z44" s="20" t="s">
        <v>115</v>
      </c>
      <c r="AA44" s="20" t="s">
        <v>116</v>
      </c>
      <c r="AB44" s="20" t="s">
        <v>122</v>
      </c>
      <c r="AC44" s="20">
        <v>2039</v>
      </c>
      <c r="AD44" s="20">
        <v>3.683763</v>
      </c>
      <c r="AE44" s="20">
        <v>491.74552287</v>
      </c>
    </row>
    <row r="45" spans="25:31">
      <c r="Y45" s="20" t="s">
        <v>114</v>
      </c>
      <c r="Z45" s="20" t="s">
        <v>115</v>
      </c>
      <c r="AA45" s="20" t="s">
        <v>116</v>
      </c>
      <c r="AB45" s="20" t="s">
        <v>122</v>
      </c>
      <c r="AC45" s="20">
        <v>2038</v>
      </c>
      <c r="AD45" s="20">
        <v>3.32128</v>
      </c>
      <c r="AE45" s="20">
        <v>443.3576672</v>
      </c>
    </row>
    <row r="46" spans="25:31">
      <c r="Y46" s="20" t="s">
        <v>114</v>
      </c>
      <c r="Z46" s="20" t="s">
        <v>115</v>
      </c>
      <c r="AA46" s="20" t="s">
        <v>116</v>
      </c>
      <c r="AB46" s="20" t="s">
        <v>122</v>
      </c>
      <c r="AC46" s="20">
        <v>2037</v>
      </c>
      <c r="AD46" s="20">
        <v>2.973796</v>
      </c>
      <c r="AE46" s="20">
        <v>396.97202804</v>
      </c>
    </row>
    <row r="47" spans="25:31">
      <c r="Y47" s="20" t="s">
        <v>114</v>
      </c>
      <c r="Z47" s="20" t="s">
        <v>115</v>
      </c>
      <c r="AA47" s="20" t="s">
        <v>116</v>
      </c>
      <c r="AB47" s="20" t="s">
        <v>122</v>
      </c>
      <c r="AC47" s="20">
        <v>2036</v>
      </c>
      <c r="AD47" s="20">
        <v>2.63894</v>
      </c>
      <c r="AE47" s="20">
        <v>352.2721006</v>
      </c>
    </row>
    <row r="48" spans="25:31">
      <c r="Y48" s="20" t="s">
        <v>114</v>
      </c>
      <c r="Z48" s="20" t="s">
        <v>115</v>
      </c>
      <c r="AA48" s="20" t="s">
        <v>116</v>
      </c>
      <c r="AB48" s="20" t="s">
        <v>122</v>
      </c>
      <c r="AC48" s="20">
        <v>2035</v>
      </c>
      <c r="AD48" s="20">
        <v>2.315999</v>
      </c>
      <c r="AE48" s="20">
        <v>309.16270651</v>
      </c>
    </row>
    <row r="49" spans="25:31">
      <c r="Y49" s="20" t="s">
        <v>114</v>
      </c>
      <c r="Z49" s="20" t="s">
        <v>115</v>
      </c>
      <c r="AA49" s="20" t="s">
        <v>116</v>
      </c>
      <c r="AB49" s="20" t="s">
        <v>122</v>
      </c>
      <c r="AC49" s="20">
        <v>2034</v>
      </c>
      <c r="AD49" s="20">
        <v>2.008684</v>
      </c>
      <c r="AE49" s="20">
        <v>268.13922716</v>
      </c>
    </row>
    <row r="50" spans="25:31">
      <c r="Y50" s="20" t="s">
        <v>114</v>
      </c>
      <c r="Z50" s="20" t="s">
        <v>115</v>
      </c>
      <c r="AA50" s="20" t="s">
        <v>116</v>
      </c>
      <c r="AB50" s="20" t="s">
        <v>122</v>
      </c>
      <c r="AC50" s="20">
        <v>2033</v>
      </c>
      <c r="AD50" s="20">
        <v>1.741367</v>
      </c>
      <c r="AE50" s="20">
        <v>232.45508083</v>
      </c>
    </row>
    <row r="51" spans="25:31">
      <c r="Y51" s="20" t="s">
        <v>114</v>
      </c>
      <c r="Z51" s="20" t="s">
        <v>115</v>
      </c>
      <c r="AA51" s="20" t="s">
        <v>116</v>
      </c>
      <c r="AB51" s="20" t="s">
        <v>122</v>
      </c>
      <c r="AC51" s="20">
        <v>2032</v>
      </c>
      <c r="AD51" s="20">
        <v>1.482186</v>
      </c>
      <c r="AE51" s="20">
        <v>197.85700914</v>
      </c>
    </row>
    <row r="52" spans="25:31">
      <c r="Y52" s="20" t="s">
        <v>114</v>
      </c>
      <c r="Z52" s="20" t="s">
        <v>115</v>
      </c>
      <c r="AA52" s="20" t="s">
        <v>116</v>
      </c>
      <c r="AB52" s="20" t="s">
        <v>122</v>
      </c>
      <c r="AC52" s="20">
        <v>2031</v>
      </c>
      <c r="AD52" s="20">
        <v>1.234936</v>
      </c>
      <c r="AE52" s="20">
        <v>164.85160664</v>
      </c>
    </row>
    <row r="53" spans="25:31">
      <c r="Y53" s="20" t="s">
        <v>114</v>
      </c>
      <c r="Z53" s="20" t="s">
        <v>115</v>
      </c>
      <c r="AA53" s="20" t="s">
        <v>116</v>
      </c>
      <c r="AB53" s="20" t="s">
        <v>122</v>
      </c>
      <c r="AC53" s="20">
        <v>2030</v>
      </c>
      <c r="AD53" s="20">
        <v>1.000337</v>
      </c>
      <c r="AE53" s="20">
        <v>133.53498613</v>
      </c>
    </row>
    <row r="54" spans="25:31">
      <c r="Y54" s="20" t="s">
        <v>114</v>
      </c>
      <c r="Z54" s="20" t="s">
        <v>115</v>
      </c>
      <c r="AA54" s="20" t="s">
        <v>116</v>
      </c>
      <c r="AB54" s="20" t="s">
        <v>122</v>
      </c>
      <c r="AC54" s="20">
        <v>2029</v>
      </c>
      <c r="AD54" s="20">
        <v>0.776602</v>
      </c>
      <c r="AE54" s="20">
        <v>103.66860098</v>
      </c>
    </row>
    <row r="55" spans="25:31">
      <c r="Y55" s="20" t="s">
        <v>114</v>
      </c>
      <c r="Z55" s="20" t="s">
        <v>115</v>
      </c>
      <c r="AA55" s="20" t="s">
        <v>116</v>
      </c>
      <c r="AB55" s="20" t="s">
        <v>122</v>
      </c>
      <c r="AC55" s="20">
        <v>2028</v>
      </c>
      <c r="AD55" s="20">
        <v>0.0821196</v>
      </c>
      <c r="AE55" s="20">
        <v>10.962145404</v>
      </c>
    </row>
    <row r="56" spans="25:31">
      <c r="Y56" s="20" t="s">
        <v>114</v>
      </c>
      <c r="Z56" s="20" t="s">
        <v>115</v>
      </c>
      <c r="AA56" s="20" t="s">
        <v>116</v>
      </c>
      <c r="AB56" s="20" t="s">
        <v>122</v>
      </c>
      <c r="AC56" s="20">
        <v>2027</v>
      </c>
      <c r="AD56" s="20">
        <v>0.0460074</v>
      </c>
      <c r="AE56" s="20">
        <v>6.141527826</v>
      </c>
    </row>
    <row r="57" spans="25:31">
      <c r="Y57" s="20" t="s">
        <v>114</v>
      </c>
      <c r="Z57" s="20" t="s">
        <v>115</v>
      </c>
      <c r="AA57" s="20" t="s">
        <v>116</v>
      </c>
      <c r="AB57" s="20" t="s">
        <v>122</v>
      </c>
      <c r="AC57" s="20">
        <v>2026</v>
      </c>
      <c r="AD57" s="20">
        <v>0.02262</v>
      </c>
      <c r="AE57" s="20">
        <v>3.0195438</v>
      </c>
    </row>
    <row r="58" spans="25:31">
      <c r="Y58" s="20" t="s">
        <v>114</v>
      </c>
      <c r="Z58" s="20" t="s">
        <v>115</v>
      </c>
      <c r="AA58" s="20" t="s">
        <v>116</v>
      </c>
      <c r="AB58" s="20" t="s">
        <v>122</v>
      </c>
      <c r="AC58" s="20">
        <v>2025</v>
      </c>
      <c r="AD58" s="20">
        <v>0.008032</v>
      </c>
      <c r="AE58" s="20">
        <v>1.07219168</v>
      </c>
    </row>
    <row r="59" spans="25:31">
      <c r="Y59" s="20" t="s">
        <v>114</v>
      </c>
      <c r="Z59" s="20" t="s">
        <v>115</v>
      </c>
      <c r="AA59" s="20" t="s">
        <v>116</v>
      </c>
      <c r="AB59" s="20" t="s">
        <v>122</v>
      </c>
      <c r="AC59" s="20">
        <v>2024</v>
      </c>
      <c r="AD59" s="20">
        <v>0.003745</v>
      </c>
      <c r="AE59" s="20">
        <v>0.49992005</v>
      </c>
    </row>
    <row r="60" spans="25:31">
      <c r="Y60" s="20" t="s">
        <v>114</v>
      </c>
      <c r="Z60" s="20" t="s">
        <v>115</v>
      </c>
      <c r="AA60" s="20" t="s">
        <v>116</v>
      </c>
      <c r="AB60" s="20" t="s">
        <v>122</v>
      </c>
      <c r="AC60" s="20">
        <v>2023</v>
      </c>
      <c r="AD60" s="20">
        <v>0.001142</v>
      </c>
      <c r="AE60" s="20">
        <v>0.15244558</v>
      </c>
    </row>
    <row r="61" spans="25:31">
      <c r="Y61" s="20" t="s">
        <v>114</v>
      </c>
      <c r="Z61" s="20" t="s">
        <v>115</v>
      </c>
      <c r="AA61" s="20" t="s">
        <v>116</v>
      </c>
      <c r="AB61" s="20" t="s">
        <v>122</v>
      </c>
      <c r="AC61" s="20">
        <v>2022</v>
      </c>
      <c r="AD61" s="20">
        <v>0.000122</v>
      </c>
      <c r="AE61" s="20">
        <v>0.01628578</v>
      </c>
    </row>
    <row r="62" spans="25:31">
      <c r="Y62" s="20" t="s">
        <v>114</v>
      </c>
      <c r="Z62" s="20" t="s">
        <v>115</v>
      </c>
      <c r="AA62" s="20" t="s">
        <v>116</v>
      </c>
      <c r="AB62" s="20" t="s">
        <v>122</v>
      </c>
      <c r="AC62" s="20">
        <v>2021</v>
      </c>
      <c r="AD62" s="64" t="s">
        <v>123</v>
      </c>
      <c r="AE62" s="20">
        <v>0.01107967</v>
      </c>
    </row>
    <row r="63" spans="25:31">
      <c r="Y63" s="20" t="s">
        <v>114</v>
      </c>
      <c r="Z63" s="20" t="s">
        <v>115</v>
      </c>
      <c r="AA63" s="20" t="s">
        <v>116</v>
      </c>
      <c r="AB63" s="20" t="s">
        <v>122</v>
      </c>
      <c r="AC63" s="20">
        <v>2020</v>
      </c>
      <c r="AD63" s="20">
        <v>0</v>
      </c>
      <c r="AE63" s="20">
        <v>0</v>
      </c>
    </row>
    <row r="64" spans="25:31">
      <c r="Y64" s="20" t="s">
        <v>114</v>
      </c>
      <c r="Z64" s="20" t="s">
        <v>115</v>
      </c>
      <c r="AA64" s="20" t="s">
        <v>116</v>
      </c>
      <c r="AB64" s="20" t="s">
        <v>124</v>
      </c>
      <c r="AC64" s="20">
        <v>2020</v>
      </c>
      <c r="AD64" s="20">
        <v>0</v>
      </c>
      <c r="AE64" s="20">
        <v>0</v>
      </c>
    </row>
    <row r="65" spans="25:31">
      <c r="Y65" s="20" t="s">
        <v>114</v>
      </c>
      <c r="Z65" s="20" t="s">
        <v>115</v>
      </c>
      <c r="AA65" s="20" t="s">
        <v>116</v>
      </c>
      <c r="AB65" s="20" t="s">
        <v>124</v>
      </c>
      <c r="AC65" s="20">
        <v>2021</v>
      </c>
      <c r="AD65" s="20">
        <v>0</v>
      </c>
      <c r="AE65" s="20">
        <v>0</v>
      </c>
    </row>
    <row r="66" spans="25:31">
      <c r="Y66" s="20" t="s">
        <v>114</v>
      </c>
      <c r="Z66" s="20" t="s">
        <v>115</v>
      </c>
      <c r="AA66" s="20" t="s">
        <v>116</v>
      </c>
      <c r="AB66" s="20" t="s">
        <v>124</v>
      </c>
      <c r="AC66" s="20">
        <v>2022</v>
      </c>
      <c r="AD66" s="64" t="s">
        <v>118</v>
      </c>
      <c r="AE66" s="20">
        <v>0.00013349</v>
      </c>
    </row>
    <row r="67" spans="25:31">
      <c r="Y67" s="20" t="s">
        <v>114</v>
      </c>
      <c r="Z67" s="20" t="s">
        <v>115</v>
      </c>
      <c r="AA67" s="20" t="s">
        <v>116</v>
      </c>
      <c r="AB67" s="20" t="s">
        <v>124</v>
      </c>
      <c r="AC67" s="20">
        <v>2023</v>
      </c>
      <c r="AD67" s="20">
        <v>0.000775</v>
      </c>
      <c r="AE67" s="20">
        <v>0.10345475</v>
      </c>
    </row>
    <row r="68" spans="25:31">
      <c r="Y68" s="20" t="s">
        <v>114</v>
      </c>
      <c r="Z68" s="20" t="s">
        <v>115</v>
      </c>
      <c r="AA68" s="20" t="s">
        <v>116</v>
      </c>
      <c r="AB68" s="20" t="s">
        <v>124</v>
      </c>
      <c r="AC68" s="20">
        <v>2024</v>
      </c>
      <c r="AD68" s="20">
        <v>0.139881</v>
      </c>
      <c r="AE68" s="20">
        <v>18.67271469</v>
      </c>
    </row>
    <row r="69" spans="25:31">
      <c r="Y69" s="20" t="s">
        <v>114</v>
      </c>
      <c r="Z69" s="20" t="s">
        <v>115</v>
      </c>
      <c r="AA69" s="20" t="s">
        <v>116</v>
      </c>
      <c r="AB69" s="20" t="s">
        <v>124</v>
      </c>
      <c r="AC69" s="20">
        <v>2025</v>
      </c>
      <c r="AD69" s="20">
        <v>0.3424</v>
      </c>
      <c r="AE69" s="20">
        <v>45.706976</v>
      </c>
    </row>
    <row r="70" spans="25:31">
      <c r="Y70" s="20" t="s">
        <v>114</v>
      </c>
      <c r="Z70" s="20" t="s">
        <v>115</v>
      </c>
      <c r="AA70" s="20" t="s">
        <v>116</v>
      </c>
      <c r="AB70" s="20" t="s">
        <v>124</v>
      </c>
      <c r="AC70" s="20">
        <v>2026</v>
      </c>
      <c r="AD70" s="20">
        <v>0.512745</v>
      </c>
      <c r="AE70" s="20">
        <v>68.44633005</v>
      </c>
    </row>
    <row r="71" spans="25:31">
      <c r="Y71" s="20" t="s">
        <v>114</v>
      </c>
      <c r="Z71" s="20" t="s">
        <v>115</v>
      </c>
      <c r="AA71" s="20" t="s">
        <v>116</v>
      </c>
      <c r="AB71" s="20" t="s">
        <v>124</v>
      </c>
      <c r="AC71" s="20">
        <v>2027</v>
      </c>
      <c r="AD71" s="20">
        <v>0.639997</v>
      </c>
      <c r="AE71" s="20">
        <v>85.43319953</v>
      </c>
    </row>
    <row r="72" spans="25:31">
      <c r="Y72" s="20" t="s">
        <v>114</v>
      </c>
      <c r="Z72" s="20" t="s">
        <v>115</v>
      </c>
      <c r="AA72" s="20" t="s">
        <v>116</v>
      </c>
      <c r="AB72" s="20" t="s">
        <v>124</v>
      </c>
      <c r="AC72" s="20">
        <v>2028</v>
      </c>
      <c r="AD72" s="20">
        <v>0.731211</v>
      </c>
      <c r="AE72" s="20">
        <v>97.60935639</v>
      </c>
    </row>
    <row r="73" spans="25:31">
      <c r="Y73" s="20" t="s">
        <v>114</v>
      </c>
      <c r="Z73" s="20" t="s">
        <v>115</v>
      </c>
      <c r="AA73" s="20" t="s">
        <v>116</v>
      </c>
      <c r="AB73" s="20" t="s">
        <v>124</v>
      </c>
      <c r="AC73" s="20">
        <v>2029</v>
      </c>
      <c r="AD73" s="20">
        <v>0.960155</v>
      </c>
      <c r="AE73" s="20">
        <v>128.17109095</v>
      </c>
    </row>
    <row r="74" spans="25:31">
      <c r="Y74" s="20" t="s">
        <v>114</v>
      </c>
      <c r="Z74" s="20" t="s">
        <v>115</v>
      </c>
      <c r="AA74" s="20" t="s">
        <v>116</v>
      </c>
      <c r="AB74" s="20" t="s">
        <v>124</v>
      </c>
      <c r="AC74" s="20">
        <v>2030</v>
      </c>
      <c r="AD74" s="20">
        <v>1.168385</v>
      </c>
      <c r="AE74" s="20">
        <v>155.96771365</v>
      </c>
    </row>
    <row r="75" spans="25:31">
      <c r="Y75" s="20" t="s">
        <v>114</v>
      </c>
      <c r="Z75" s="20" t="s">
        <v>115</v>
      </c>
      <c r="AA75" s="20" t="s">
        <v>116</v>
      </c>
      <c r="AB75" s="20" t="s">
        <v>124</v>
      </c>
      <c r="AC75" s="20">
        <v>2031</v>
      </c>
      <c r="AD75" s="20">
        <v>1.436198</v>
      </c>
      <c r="AE75" s="20">
        <v>191.71807102</v>
      </c>
    </row>
    <row r="76" spans="25:31">
      <c r="Y76" s="20" t="s">
        <v>114</v>
      </c>
      <c r="Z76" s="20" t="s">
        <v>115</v>
      </c>
      <c r="AA76" s="20" t="s">
        <v>116</v>
      </c>
      <c r="AB76" s="20" t="s">
        <v>124</v>
      </c>
      <c r="AC76" s="20">
        <v>2032</v>
      </c>
      <c r="AD76" s="20">
        <v>1.718665</v>
      </c>
      <c r="AE76" s="20">
        <v>229.42459085</v>
      </c>
    </row>
    <row r="77" spans="25:31">
      <c r="Y77" s="20" t="s">
        <v>114</v>
      </c>
      <c r="Z77" s="20" t="s">
        <v>115</v>
      </c>
      <c r="AA77" s="20" t="s">
        <v>116</v>
      </c>
      <c r="AB77" s="20" t="s">
        <v>124</v>
      </c>
      <c r="AC77" s="20">
        <v>2033</v>
      </c>
      <c r="AD77" s="20">
        <v>2.016358</v>
      </c>
      <c r="AE77" s="20">
        <v>269.16362942</v>
      </c>
    </row>
    <row r="78" spans="25:31">
      <c r="Y78" s="20" t="s">
        <v>114</v>
      </c>
      <c r="Z78" s="20" t="s">
        <v>115</v>
      </c>
      <c r="AA78" s="20" t="s">
        <v>116</v>
      </c>
      <c r="AB78" s="20" t="s">
        <v>124</v>
      </c>
      <c r="AC78" s="20">
        <v>2034</v>
      </c>
      <c r="AD78" s="20">
        <v>2.326425</v>
      </c>
      <c r="AE78" s="20">
        <v>310.55447325</v>
      </c>
    </row>
    <row r="79" spans="25:31">
      <c r="Y79" s="20" t="s">
        <v>114</v>
      </c>
      <c r="Z79" s="20" t="s">
        <v>115</v>
      </c>
      <c r="AA79" s="20" t="s">
        <v>116</v>
      </c>
      <c r="AB79" s="20" t="s">
        <v>124</v>
      </c>
      <c r="AC79" s="20">
        <v>2035</v>
      </c>
      <c r="AD79" s="20">
        <v>2.645072</v>
      </c>
      <c r="AE79" s="20">
        <v>353.09066128</v>
      </c>
    </row>
    <row r="80" spans="25:31">
      <c r="Y80" s="20" t="s">
        <v>114</v>
      </c>
      <c r="Z80" s="20" t="s">
        <v>115</v>
      </c>
      <c r="AA80" s="20" t="s">
        <v>116</v>
      </c>
      <c r="AB80" s="20" t="s">
        <v>124</v>
      </c>
      <c r="AC80" s="20">
        <v>2036</v>
      </c>
      <c r="AD80" s="20">
        <v>2.904798</v>
      </c>
      <c r="AE80" s="20">
        <v>387.76148502</v>
      </c>
    </row>
    <row r="81" spans="25:31">
      <c r="Y81" s="20" t="s">
        <v>114</v>
      </c>
      <c r="Z81" s="20" t="s">
        <v>115</v>
      </c>
      <c r="AA81" s="20" t="s">
        <v>116</v>
      </c>
      <c r="AB81" s="20" t="s">
        <v>124</v>
      </c>
      <c r="AC81" s="20">
        <v>2037</v>
      </c>
      <c r="AD81" s="20">
        <v>3.196163</v>
      </c>
      <c r="AE81" s="20">
        <v>426.65579887</v>
      </c>
    </row>
    <row r="82" spans="25:31">
      <c r="Y82" s="20" t="s">
        <v>114</v>
      </c>
      <c r="Z82" s="20" t="s">
        <v>115</v>
      </c>
      <c r="AA82" s="20" t="s">
        <v>116</v>
      </c>
      <c r="AB82" s="20" t="s">
        <v>124</v>
      </c>
      <c r="AC82" s="20">
        <v>2038</v>
      </c>
      <c r="AD82" s="20">
        <v>3.43202</v>
      </c>
      <c r="AE82" s="20">
        <v>458.1403498</v>
      </c>
    </row>
    <row r="83" spans="25:31">
      <c r="Y83" s="20" t="s">
        <v>114</v>
      </c>
      <c r="Z83" s="20" t="s">
        <v>115</v>
      </c>
      <c r="AA83" s="20" t="s">
        <v>116</v>
      </c>
      <c r="AB83" s="20" t="s">
        <v>124</v>
      </c>
      <c r="AC83" s="20">
        <v>2039</v>
      </c>
      <c r="AD83" s="20">
        <v>3.63428</v>
      </c>
      <c r="AE83" s="20">
        <v>485.1400372</v>
      </c>
    </row>
    <row r="84" spans="25:31">
      <c r="Y84" s="20" t="s">
        <v>114</v>
      </c>
      <c r="Z84" s="20" t="s">
        <v>115</v>
      </c>
      <c r="AA84" s="20" t="s">
        <v>116</v>
      </c>
      <c r="AB84" s="20" t="s">
        <v>124</v>
      </c>
      <c r="AC84" s="20">
        <v>2040</v>
      </c>
      <c r="AD84" s="20">
        <v>3.815744</v>
      </c>
      <c r="AE84" s="20">
        <v>509.36366656</v>
      </c>
    </row>
    <row r="85" spans="25:31">
      <c r="Y85" s="20" t="s">
        <v>114</v>
      </c>
      <c r="Z85" s="20" t="s">
        <v>115</v>
      </c>
      <c r="AA85" s="20" t="s">
        <v>116</v>
      </c>
      <c r="AB85" s="20" t="s">
        <v>124</v>
      </c>
      <c r="AC85" s="20">
        <v>2041</v>
      </c>
      <c r="AD85" s="20">
        <v>3.960133</v>
      </c>
      <c r="AE85" s="20">
        <v>528.63815417</v>
      </c>
    </row>
    <row r="86" spans="25:31">
      <c r="Y86" s="20" t="s">
        <v>114</v>
      </c>
      <c r="Z86" s="20" t="s">
        <v>115</v>
      </c>
      <c r="AA86" s="20" t="s">
        <v>116</v>
      </c>
      <c r="AB86" s="20" t="s">
        <v>124</v>
      </c>
      <c r="AC86" s="20">
        <v>2042</v>
      </c>
      <c r="AD86" s="20">
        <v>4.094422</v>
      </c>
      <c r="AE86" s="20">
        <v>546.56439278</v>
      </c>
    </row>
    <row r="87" spans="25:31">
      <c r="Y87" s="20" t="s">
        <v>114</v>
      </c>
      <c r="Z87" s="20" t="s">
        <v>115</v>
      </c>
      <c r="AA87" s="20" t="s">
        <v>116</v>
      </c>
      <c r="AB87" s="20" t="s">
        <v>124</v>
      </c>
      <c r="AC87" s="20">
        <v>2043</v>
      </c>
      <c r="AD87" s="20">
        <v>4.20415</v>
      </c>
      <c r="AE87" s="20">
        <v>561.2119835</v>
      </c>
    </row>
    <row r="88" spans="25:31">
      <c r="Y88" s="20" t="s">
        <v>114</v>
      </c>
      <c r="Z88" s="20" t="s">
        <v>115</v>
      </c>
      <c r="AA88" s="20" t="s">
        <v>116</v>
      </c>
      <c r="AB88" s="20" t="s">
        <v>124</v>
      </c>
      <c r="AC88" s="20">
        <v>2044</v>
      </c>
      <c r="AD88" s="20">
        <v>4.312893</v>
      </c>
      <c r="AE88" s="20">
        <v>575.72808657</v>
      </c>
    </row>
    <row r="89" spans="25:31">
      <c r="Y89" s="20" t="s">
        <v>114</v>
      </c>
      <c r="Z89" s="20" t="s">
        <v>115</v>
      </c>
      <c r="AA89" s="20" t="s">
        <v>116</v>
      </c>
      <c r="AB89" s="20" t="s">
        <v>124</v>
      </c>
      <c r="AC89" s="20">
        <v>2045</v>
      </c>
      <c r="AD89" s="20">
        <v>4.404481</v>
      </c>
      <c r="AE89" s="20">
        <v>587.95416869</v>
      </c>
    </row>
    <row r="90" spans="25:31">
      <c r="Y90" s="20" t="s">
        <v>114</v>
      </c>
      <c r="Z90" s="20" t="s">
        <v>115</v>
      </c>
      <c r="AA90" s="20" t="s">
        <v>116</v>
      </c>
      <c r="AB90" s="20" t="s">
        <v>124</v>
      </c>
      <c r="AC90" s="20">
        <v>2046</v>
      </c>
      <c r="AD90" s="20">
        <v>4.491918</v>
      </c>
      <c r="AE90" s="20">
        <v>599.62613382</v>
      </c>
    </row>
    <row r="91" spans="25:31">
      <c r="Y91" s="20" t="s">
        <v>114</v>
      </c>
      <c r="Z91" s="20" t="s">
        <v>115</v>
      </c>
      <c r="AA91" s="20" t="s">
        <v>116</v>
      </c>
      <c r="AB91" s="20" t="s">
        <v>124</v>
      </c>
      <c r="AC91" s="20">
        <v>2047</v>
      </c>
      <c r="AD91" s="20">
        <v>4.57684</v>
      </c>
      <c r="AE91" s="20">
        <v>610.9623716</v>
      </c>
    </row>
    <row r="92" spans="25:31">
      <c r="Y92" s="20" t="s">
        <v>114</v>
      </c>
      <c r="Z92" s="20" t="s">
        <v>115</v>
      </c>
      <c r="AA92" s="20" t="s">
        <v>116</v>
      </c>
      <c r="AB92" s="20" t="s">
        <v>124</v>
      </c>
      <c r="AC92" s="20">
        <v>2048</v>
      </c>
      <c r="AD92" s="20">
        <v>4.652587</v>
      </c>
      <c r="AE92" s="20">
        <v>621.07383863</v>
      </c>
    </row>
    <row r="93" spans="25:31">
      <c r="Y93" s="20" t="s">
        <v>114</v>
      </c>
      <c r="Z93" s="20" t="s">
        <v>115</v>
      </c>
      <c r="AA93" s="20" t="s">
        <v>116</v>
      </c>
      <c r="AB93" s="20" t="s">
        <v>124</v>
      </c>
      <c r="AC93" s="20">
        <v>2049</v>
      </c>
      <c r="AD93" s="20">
        <v>4.731897</v>
      </c>
      <c r="AE93" s="20">
        <v>631.66093053</v>
      </c>
    </row>
    <row r="94" spans="25:31">
      <c r="Y94" s="20" t="s">
        <v>114</v>
      </c>
      <c r="Z94" s="20" t="s">
        <v>115</v>
      </c>
      <c r="AA94" s="20" t="s">
        <v>116</v>
      </c>
      <c r="AB94" s="20" t="s">
        <v>124</v>
      </c>
      <c r="AC94" s="20">
        <v>2050</v>
      </c>
      <c r="AD94" s="20">
        <v>4.820575</v>
      </c>
      <c r="AE94" s="20">
        <v>643.49855675</v>
      </c>
    </row>
  </sheetData>
  <pageMargins left="0.7" right="0.7"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94"/>
  <sheetViews>
    <sheetView workbookViewId="0">
      <selection activeCell="K8" sqref="K8"/>
    </sheetView>
  </sheetViews>
  <sheetFormatPr defaultColWidth="9" defaultRowHeight="14.5"/>
  <cols>
    <col min="11" max="11" width="12.8181818181818"/>
  </cols>
  <sheetData>
    <row r="1" spans="1:31">
      <c r="A1" s="16"/>
      <c r="B1" s="16"/>
      <c r="C1" s="16"/>
      <c r="D1" s="16"/>
      <c r="E1" s="16"/>
      <c r="F1" s="16"/>
      <c r="G1" s="16"/>
      <c r="H1" s="16"/>
      <c r="I1" s="16"/>
      <c r="J1" s="16"/>
      <c r="K1" s="16"/>
      <c r="AE1" t="s">
        <v>113</v>
      </c>
    </row>
    <row r="2" spans="1:31">
      <c r="A2" s="16"/>
      <c r="B2" s="16"/>
      <c r="C2" s="16"/>
      <c r="D2" s="16"/>
      <c r="E2" s="16"/>
      <c r="F2" s="16"/>
      <c r="G2" s="16"/>
      <c r="H2" s="16"/>
      <c r="I2" s="16"/>
      <c r="J2" s="16"/>
      <c r="K2" s="16"/>
      <c r="Y2" s="20" t="s">
        <v>114</v>
      </c>
      <c r="Z2" s="20" t="s">
        <v>115</v>
      </c>
      <c r="AA2" s="20" t="s">
        <v>116</v>
      </c>
      <c r="AB2" s="20" t="s">
        <v>117</v>
      </c>
      <c r="AC2" s="20">
        <v>2020</v>
      </c>
      <c r="AD2" s="20">
        <v>0</v>
      </c>
      <c r="AE2" s="20">
        <v>0</v>
      </c>
    </row>
    <row r="3" spans="1:31">
      <c r="A3" s="16"/>
      <c r="B3" s="16"/>
      <c r="C3" s="16"/>
      <c r="D3" s="16"/>
      <c r="E3" s="16"/>
      <c r="F3" s="16"/>
      <c r="G3" s="16"/>
      <c r="H3" s="16"/>
      <c r="I3" s="16"/>
      <c r="J3" s="16"/>
      <c r="K3" s="16"/>
      <c r="Y3" s="20" t="s">
        <v>114</v>
      </c>
      <c r="Z3" s="20" t="s">
        <v>115</v>
      </c>
      <c r="AA3" s="20" t="s">
        <v>116</v>
      </c>
      <c r="AB3" s="20" t="s">
        <v>117</v>
      </c>
      <c r="AC3" s="20">
        <v>2021</v>
      </c>
      <c r="AD3" s="64" t="s">
        <v>118</v>
      </c>
      <c r="AE3" s="20">
        <v>0.00013349</v>
      </c>
    </row>
    <row r="4" spans="1:31">
      <c r="A4" s="17" t="s">
        <v>1</v>
      </c>
      <c r="B4" s="16"/>
      <c r="C4" s="16"/>
      <c r="D4" s="16"/>
      <c r="E4" s="16"/>
      <c r="F4" s="16"/>
      <c r="G4" s="16"/>
      <c r="H4" s="16"/>
      <c r="I4" s="16"/>
      <c r="J4" s="16"/>
      <c r="K4" s="16"/>
      <c r="Y4" s="20" t="s">
        <v>114</v>
      </c>
      <c r="Z4" s="20" t="s">
        <v>115</v>
      </c>
      <c r="AA4" s="20" t="s">
        <v>116</v>
      </c>
      <c r="AB4" s="20" t="s">
        <v>117</v>
      </c>
      <c r="AC4" s="20">
        <v>2022</v>
      </c>
      <c r="AD4" s="64" t="s">
        <v>119</v>
      </c>
      <c r="AE4" s="20">
        <v>0.00026698</v>
      </c>
    </row>
    <row r="5" spans="1:31">
      <c r="A5" s="16" t="s">
        <v>2</v>
      </c>
      <c r="B5" s="16"/>
      <c r="C5" s="16"/>
      <c r="D5" s="16"/>
      <c r="E5" s="16"/>
      <c r="F5" s="16"/>
      <c r="G5" s="16"/>
      <c r="H5" s="16"/>
      <c r="I5" s="16"/>
      <c r="J5" s="16"/>
      <c r="K5" s="16"/>
      <c r="Y5" s="20" t="s">
        <v>114</v>
      </c>
      <c r="Z5" s="20" t="s">
        <v>115</v>
      </c>
      <c r="AA5" s="20" t="s">
        <v>116</v>
      </c>
      <c r="AB5" s="20" t="s">
        <v>117</v>
      </c>
      <c r="AC5" s="20">
        <v>2023</v>
      </c>
      <c r="AD5" s="20">
        <v>0.000408</v>
      </c>
      <c r="AE5" s="20">
        <v>0.05446392</v>
      </c>
    </row>
    <row r="6" spans="1:31">
      <c r="A6" s="16"/>
      <c r="B6" s="16"/>
      <c r="C6" s="16"/>
      <c r="D6" s="16"/>
      <c r="E6" s="16"/>
      <c r="F6" s="16"/>
      <c r="G6" s="16"/>
      <c r="H6" s="16"/>
      <c r="I6" s="16"/>
      <c r="J6" s="16"/>
      <c r="K6" s="16"/>
      <c r="Y6" s="20" t="s">
        <v>114</v>
      </c>
      <c r="Z6" s="20" t="s">
        <v>115</v>
      </c>
      <c r="AA6" s="20" t="s">
        <v>116</v>
      </c>
      <c r="AB6" s="20" t="s">
        <v>117</v>
      </c>
      <c r="AC6" s="20">
        <v>2024</v>
      </c>
      <c r="AD6" s="20">
        <v>0.002892</v>
      </c>
      <c r="AE6" s="20">
        <v>0.38605308</v>
      </c>
    </row>
    <row r="7" spans="1:31">
      <c r="A7" s="16"/>
      <c r="B7" s="16"/>
      <c r="C7" s="16"/>
      <c r="D7" s="16"/>
      <c r="E7" s="16"/>
      <c r="F7" s="16"/>
      <c r="G7" s="16"/>
      <c r="H7" s="16"/>
      <c r="I7" s="16" t="s">
        <v>3</v>
      </c>
      <c r="J7" s="16"/>
      <c r="K7" s="16"/>
      <c r="Y7" s="20" t="s">
        <v>114</v>
      </c>
      <c r="Z7" s="20" t="s">
        <v>115</v>
      </c>
      <c r="AA7" s="20" t="s">
        <v>116</v>
      </c>
      <c r="AB7" s="20" t="s">
        <v>117</v>
      </c>
      <c r="AC7" s="20">
        <v>2025</v>
      </c>
      <c r="AD7" s="20">
        <v>0.006834</v>
      </c>
      <c r="AE7" s="20">
        <v>0.91227066</v>
      </c>
    </row>
    <row r="8" spans="1:31">
      <c r="A8" s="16"/>
      <c r="B8" s="16"/>
      <c r="C8" s="16"/>
      <c r="D8" s="16"/>
      <c r="E8" s="16"/>
      <c r="F8" s="16"/>
      <c r="G8" s="16"/>
      <c r="H8" s="16"/>
      <c r="I8" s="16"/>
      <c r="J8" s="16"/>
      <c r="K8" s="16"/>
      <c r="Y8" s="20" t="s">
        <v>114</v>
      </c>
      <c r="Z8" s="20" t="s">
        <v>115</v>
      </c>
      <c r="AA8" s="20" t="s">
        <v>116</v>
      </c>
      <c r="AB8" s="20" t="s">
        <v>117</v>
      </c>
      <c r="AC8" s="20">
        <v>2026</v>
      </c>
      <c r="AD8" s="20">
        <v>0.014277</v>
      </c>
      <c r="AE8" s="20">
        <v>1.90583673</v>
      </c>
    </row>
    <row r="9" spans="1:31">
      <c r="A9" s="16"/>
      <c r="B9" s="16"/>
      <c r="C9" s="16"/>
      <c r="D9" s="16"/>
      <c r="E9" s="16"/>
      <c r="F9" s="16"/>
      <c r="G9" s="16"/>
      <c r="H9" s="16"/>
      <c r="J9" s="16"/>
      <c r="K9" s="16"/>
      <c r="Y9" s="20" t="s">
        <v>114</v>
      </c>
      <c r="Z9" s="20" t="s">
        <v>115</v>
      </c>
      <c r="AA9" s="20" t="s">
        <v>116</v>
      </c>
      <c r="AB9" s="20" t="s">
        <v>117</v>
      </c>
      <c r="AC9" s="20">
        <v>2027</v>
      </c>
      <c r="AD9" s="20">
        <v>0.024627</v>
      </c>
      <c r="AE9" s="20">
        <v>3.28745823</v>
      </c>
    </row>
    <row r="10" spans="1:31">
      <c r="A10" s="16" t="s">
        <v>4</v>
      </c>
      <c r="B10" s="16" t="s">
        <v>5</v>
      </c>
      <c r="C10" s="16" t="s">
        <v>6</v>
      </c>
      <c r="D10" s="16" t="s">
        <v>7</v>
      </c>
      <c r="E10" s="16" t="s">
        <v>8</v>
      </c>
      <c r="F10" s="16" t="s">
        <v>9</v>
      </c>
      <c r="G10" s="16" t="s">
        <v>10</v>
      </c>
      <c r="H10" s="16" t="s">
        <v>11</v>
      </c>
      <c r="I10" s="16" t="s">
        <v>12</v>
      </c>
      <c r="J10" s="16" t="s">
        <v>45</v>
      </c>
      <c r="K10" s="16" t="s">
        <v>14</v>
      </c>
      <c r="Y10" s="20" t="s">
        <v>114</v>
      </c>
      <c r="Z10" s="20" t="s">
        <v>115</v>
      </c>
      <c r="AA10" s="20" t="s">
        <v>116</v>
      </c>
      <c r="AB10" s="20" t="s">
        <v>117</v>
      </c>
      <c r="AC10" s="20">
        <v>2028</v>
      </c>
      <c r="AD10" s="20">
        <v>0.039826</v>
      </c>
      <c r="AE10" s="20">
        <v>5.31637274</v>
      </c>
    </row>
    <row r="11" spans="1:31">
      <c r="A11" s="16" t="s">
        <v>130</v>
      </c>
      <c r="B11" s="16"/>
      <c r="C11" s="18" t="s">
        <v>128</v>
      </c>
      <c r="H11" s="16">
        <v>2020</v>
      </c>
      <c r="I11" s="16" t="s">
        <v>17</v>
      </c>
      <c r="J11" s="16">
        <f>J41</f>
        <v>0</v>
      </c>
      <c r="K11" s="16">
        <f>AE95</f>
        <v>0</v>
      </c>
      <c r="Y11" s="20" t="s">
        <v>114</v>
      </c>
      <c r="Z11" s="20" t="s">
        <v>115</v>
      </c>
      <c r="AA11" s="20" t="s">
        <v>116</v>
      </c>
      <c r="AB11" s="20" t="s">
        <v>117</v>
      </c>
      <c r="AC11" s="20">
        <v>2029</v>
      </c>
      <c r="AD11" s="20">
        <v>0.060269</v>
      </c>
      <c r="AE11" s="20">
        <v>8.04530881</v>
      </c>
    </row>
    <row r="12" spans="1:31">
      <c r="A12" s="16"/>
      <c r="B12" s="16"/>
      <c r="C12" s="18" t="s">
        <v>128</v>
      </c>
      <c r="H12" s="16">
        <v>2050</v>
      </c>
      <c r="I12" s="16" t="s">
        <v>17</v>
      </c>
      <c r="J12" s="16">
        <f>J11</f>
        <v>0</v>
      </c>
      <c r="K12" s="16">
        <f>AE96</f>
        <v>0</v>
      </c>
      <c r="Y12" s="20" t="s">
        <v>114</v>
      </c>
      <c r="Z12" s="20" t="s">
        <v>115</v>
      </c>
      <c r="AA12" s="20" t="s">
        <v>116</v>
      </c>
      <c r="AB12" s="20" t="s">
        <v>117</v>
      </c>
      <c r="AC12" s="20">
        <v>2030</v>
      </c>
      <c r="AD12" s="20">
        <v>0.090033</v>
      </c>
      <c r="AE12" s="20">
        <v>12.01850517</v>
      </c>
    </row>
    <row r="13" spans="1:31">
      <c r="A13" s="16"/>
      <c r="B13" s="16"/>
      <c r="C13" s="1"/>
      <c r="D13" s="16"/>
      <c r="E13" s="16"/>
      <c r="F13" s="16"/>
      <c r="G13" s="19"/>
      <c r="H13" s="16"/>
      <c r="I13" s="16"/>
      <c r="J13" s="16"/>
      <c r="K13" s="16"/>
      <c r="Y13" s="20" t="s">
        <v>114</v>
      </c>
      <c r="Z13" s="20" t="s">
        <v>115</v>
      </c>
      <c r="AA13" s="20" t="s">
        <v>116</v>
      </c>
      <c r="AB13" s="20" t="s">
        <v>117</v>
      </c>
      <c r="AC13" s="20">
        <v>2031</v>
      </c>
      <c r="AD13" s="20">
        <v>0.128698</v>
      </c>
      <c r="AE13" s="20">
        <v>17.17989602</v>
      </c>
    </row>
    <row r="14" spans="3:31">
      <c r="C14" s="1"/>
      <c r="D14" s="16"/>
      <c r="E14" s="16"/>
      <c r="F14" s="16"/>
      <c r="G14" s="19"/>
      <c r="H14" s="16"/>
      <c r="I14" s="16"/>
      <c r="J14" s="16"/>
      <c r="K14" s="16"/>
      <c r="Y14" s="20" t="s">
        <v>114</v>
      </c>
      <c r="Z14" s="20" t="s">
        <v>115</v>
      </c>
      <c r="AA14" s="20" t="s">
        <v>116</v>
      </c>
      <c r="AB14" s="20" t="s">
        <v>117</v>
      </c>
      <c r="AC14" s="20">
        <v>2032</v>
      </c>
      <c r="AD14" s="20">
        <v>0.174839</v>
      </c>
      <c r="AE14" s="20">
        <v>23.33925811</v>
      </c>
    </row>
    <row r="15" spans="3:31">
      <c r="C15" s="1"/>
      <c r="D15" s="16"/>
      <c r="E15" s="16"/>
      <c r="F15" s="16"/>
      <c r="G15" s="19"/>
      <c r="H15" s="16"/>
      <c r="I15" s="16"/>
      <c r="J15" s="16"/>
      <c r="K15" s="16"/>
      <c r="Y15" s="20" t="s">
        <v>114</v>
      </c>
      <c r="Z15" s="20" t="s">
        <v>115</v>
      </c>
      <c r="AA15" s="20" t="s">
        <v>116</v>
      </c>
      <c r="AB15" s="20" t="s">
        <v>117</v>
      </c>
      <c r="AC15" s="20">
        <v>2033</v>
      </c>
      <c r="AD15" s="20">
        <v>0.226683</v>
      </c>
      <c r="AE15" s="20">
        <v>30.25991367</v>
      </c>
    </row>
    <row r="16" spans="3:31">
      <c r="C16" s="1"/>
      <c r="D16" s="16"/>
      <c r="E16" s="16"/>
      <c r="F16" s="16"/>
      <c r="G16" s="19"/>
      <c r="H16" s="16"/>
      <c r="I16" s="16"/>
      <c r="J16" s="16"/>
      <c r="K16" s="16"/>
      <c r="Y16" s="20" t="s">
        <v>114</v>
      </c>
      <c r="Z16" s="20" t="s">
        <v>115</v>
      </c>
      <c r="AA16" s="20" t="s">
        <v>116</v>
      </c>
      <c r="AB16" s="20" t="s">
        <v>117</v>
      </c>
      <c r="AC16" s="20">
        <v>2034</v>
      </c>
      <c r="AD16" s="20">
        <v>0.282711</v>
      </c>
      <c r="AE16" s="20">
        <v>37.73909139</v>
      </c>
    </row>
    <row r="17" spans="3:31">
      <c r="C17" s="1"/>
      <c r="D17" s="16"/>
      <c r="E17" s="16"/>
      <c r="F17" s="16"/>
      <c r="G17" s="19"/>
      <c r="H17" s="16"/>
      <c r="I17" s="16"/>
      <c r="J17" s="16"/>
      <c r="K17" s="16"/>
      <c r="Y17" s="20" t="s">
        <v>114</v>
      </c>
      <c r="Z17" s="20" t="s">
        <v>115</v>
      </c>
      <c r="AA17" s="20" t="s">
        <v>116</v>
      </c>
      <c r="AB17" s="20" t="s">
        <v>117</v>
      </c>
      <c r="AC17" s="20">
        <v>2035</v>
      </c>
      <c r="AD17" s="20">
        <v>0.354461</v>
      </c>
      <c r="AE17" s="20">
        <v>47.31699889</v>
      </c>
    </row>
    <row r="18" spans="3:31">
      <c r="C18" s="1"/>
      <c r="D18" s="16"/>
      <c r="E18" s="16"/>
      <c r="F18" s="16"/>
      <c r="G18" s="19"/>
      <c r="H18" s="16"/>
      <c r="I18" s="16"/>
      <c r="J18" s="16"/>
      <c r="K18" s="16"/>
      <c r="Y18" s="20" t="s">
        <v>114</v>
      </c>
      <c r="Z18" s="20" t="s">
        <v>115</v>
      </c>
      <c r="AA18" s="20" t="s">
        <v>116</v>
      </c>
      <c r="AB18" s="20" t="s">
        <v>117</v>
      </c>
      <c r="AC18" s="20">
        <v>2036</v>
      </c>
      <c r="AD18" s="20">
        <v>0.433806</v>
      </c>
      <c r="AE18" s="20">
        <v>57.90876294</v>
      </c>
    </row>
    <row r="19" spans="3:31">
      <c r="C19" s="1"/>
      <c r="D19" s="16"/>
      <c r="E19" s="16"/>
      <c r="F19" s="16"/>
      <c r="G19" s="19"/>
      <c r="H19" s="16"/>
      <c r="I19" s="16"/>
      <c r="J19" s="16"/>
      <c r="K19" s="16"/>
      <c r="Y19" s="20" t="s">
        <v>114</v>
      </c>
      <c r="Z19" s="20" t="s">
        <v>115</v>
      </c>
      <c r="AA19" s="20" t="s">
        <v>116</v>
      </c>
      <c r="AB19" s="20" t="s">
        <v>117</v>
      </c>
      <c r="AC19" s="20">
        <v>2037</v>
      </c>
      <c r="AD19" s="20">
        <v>0.519609</v>
      </c>
      <c r="AE19" s="20">
        <v>69.36260541</v>
      </c>
    </row>
    <row r="20" spans="3:31">
      <c r="C20" s="1"/>
      <c r="D20" s="16"/>
      <c r="E20" s="16"/>
      <c r="F20" s="16"/>
      <c r="G20" s="19"/>
      <c r="H20" s="16"/>
      <c r="I20" s="16"/>
      <c r="J20" s="16"/>
      <c r="K20" s="16"/>
      <c r="Y20" s="20" t="s">
        <v>114</v>
      </c>
      <c r="Z20" s="20" t="s">
        <v>115</v>
      </c>
      <c r="AA20" s="20" t="s">
        <v>116</v>
      </c>
      <c r="AB20" s="20" t="s">
        <v>117</v>
      </c>
      <c r="AC20" s="20">
        <v>2038</v>
      </c>
      <c r="AD20" s="20">
        <v>0.609184</v>
      </c>
      <c r="AE20" s="20">
        <v>81.31997216</v>
      </c>
    </row>
    <row r="21" spans="3:31">
      <c r="C21" s="1"/>
      <c r="D21" s="16"/>
      <c r="E21" s="16"/>
      <c r="F21" s="16"/>
      <c r="G21" s="19"/>
      <c r="H21" s="16"/>
      <c r="I21" s="16"/>
      <c r="J21" s="16"/>
      <c r="K21" s="16"/>
      <c r="Y21" s="20" t="s">
        <v>114</v>
      </c>
      <c r="Z21" s="20" t="s">
        <v>115</v>
      </c>
      <c r="AA21" s="20" t="s">
        <v>116</v>
      </c>
      <c r="AB21" s="20" t="s">
        <v>117</v>
      </c>
      <c r="AC21" s="20">
        <v>2039</v>
      </c>
      <c r="AD21" s="20">
        <v>0.699548</v>
      </c>
      <c r="AE21" s="20">
        <v>93.38266252</v>
      </c>
    </row>
    <row r="22" spans="3:31">
      <c r="C22" s="1"/>
      <c r="D22" s="16"/>
      <c r="E22" s="16"/>
      <c r="F22" s="16"/>
      <c r="G22" s="19"/>
      <c r="H22" s="16"/>
      <c r="I22" s="16"/>
      <c r="J22" s="16"/>
      <c r="K22" s="16"/>
      <c r="Y22" s="20" t="s">
        <v>114</v>
      </c>
      <c r="Z22" s="20" t="s">
        <v>115</v>
      </c>
      <c r="AA22" s="20" t="s">
        <v>116</v>
      </c>
      <c r="AB22" s="20" t="s">
        <v>117</v>
      </c>
      <c r="AC22" s="20">
        <v>2040</v>
      </c>
      <c r="AD22" s="20">
        <v>0.801257</v>
      </c>
      <c r="AE22" s="20">
        <v>106.95979693</v>
      </c>
    </row>
    <row r="23" spans="3:31">
      <c r="C23" s="1"/>
      <c r="D23" s="16"/>
      <c r="E23" s="16"/>
      <c r="F23" s="16"/>
      <c r="G23" s="19"/>
      <c r="H23" s="16"/>
      <c r="I23" s="16"/>
      <c r="J23" s="16"/>
      <c r="K23" s="16"/>
      <c r="Y23" s="20" t="s">
        <v>114</v>
      </c>
      <c r="Z23" s="20" t="s">
        <v>115</v>
      </c>
      <c r="AA23" s="20" t="s">
        <v>116</v>
      </c>
      <c r="AB23" s="20" t="s">
        <v>117</v>
      </c>
      <c r="AC23" s="20">
        <v>2041</v>
      </c>
      <c r="AD23" s="20">
        <v>0.899994</v>
      </c>
      <c r="AE23" s="20">
        <v>120.14019906</v>
      </c>
    </row>
    <row r="24" spans="3:31">
      <c r="C24" s="1"/>
      <c r="D24" s="16"/>
      <c r="E24" s="16"/>
      <c r="F24" s="16"/>
      <c r="G24" s="19"/>
      <c r="H24" s="16"/>
      <c r="I24" s="16"/>
      <c r="J24" s="16"/>
      <c r="K24" s="16"/>
      <c r="Y24" s="20" t="s">
        <v>114</v>
      </c>
      <c r="Z24" s="20" t="s">
        <v>115</v>
      </c>
      <c r="AA24" s="20" t="s">
        <v>116</v>
      </c>
      <c r="AB24" s="20" t="s">
        <v>117</v>
      </c>
      <c r="AC24" s="20">
        <v>2042</v>
      </c>
      <c r="AD24" s="20">
        <v>1.005327</v>
      </c>
      <c r="AE24" s="20">
        <v>134.20110123</v>
      </c>
    </row>
    <row r="25" spans="3:31">
      <c r="C25" s="1"/>
      <c r="D25" s="16"/>
      <c r="E25" s="16"/>
      <c r="F25" s="16"/>
      <c r="G25" s="19"/>
      <c r="H25" s="16"/>
      <c r="I25" s="16"/>
      <c r="J25" s="16"/>
      <c r="K25" s="16"/>
      <c r="Y25" s="20" t="s">
        <v>114</v>
      </c>
      <c r="Z25" s="20" t="s">
        <v>115</v>
      </c>
      <c r="AA25" s="20" t="s">
        <v>116</v>
      </c>
      <c r="AB25" s="20" t="s">
        <v>117</v>
      </c>
      <c r="AC25" s="20">
        <v>2043</v>
      </c>
      <c r="AD25" s="20">
        <v>1.113308</v>
      </c>
      <c r="AE25" s="20">
        <v>148.61548492</v>
      </c>
    </row>
    <row r="26" spans="3:31">
      <c r="C26" s="1"/>
      <c r="D26" s="16"/>
      <c r="E26" s="16"/>
      <c r="F26" s="16"/>
      <c r="G26" s="19"/>
      <c r="H26" s="16"/>
      <c r="I26" s="16"/>
      <c r="J26" s="16"/>
      <c r="K26" s="16"/>
      <c r="Y26" s="20" t="s">
        <v>114</v>
      </c>
      <c r="Z26" s="20" t="s">
        <v>115</v>
      </c>
      <c r="AA26" s="20" t="s">
        <v>116</v>
      </c>
      <c r="AB26" s="20" t="s">
        <v>117</v>
      </c>
      <c r="AC26" s="20">
        <v>2044</v>
      </c>
      <c r="AD26" s="20">
        <v>1.220228</v>
      </c>
      <c r="AE26" s="20">
        <v>162.88823572</v>
      </c>
    </row>
    <row r="27" spans="3:31">
      <c r="C27" s="1"/>
      <c r="D27" s="16"/>
      <c r="E27" s="16"/>
      <c r="F27" s="16"/>
      <c r="G27" s="19"/>
      <c r="H27" s="16"/>
      <c r="I27" s="16"/>
      <c r="J27" s="16"/>
      <c r="K27" s="16"/>
      <c r="Y27" s="20" t="s">
        <v>114</v>
      </c>
      <c r="Z27" s="20" t="s">
        <v>115</v>
      </c>
      <c r="AA27" s="20" t="s">
        <v>116</v>
      </c>
      <c r="AB27" s="20" t="s">
        <v>117</v>
      </c>
      <c r="AC27" s="20">
        <v>2045</v>
      </c>
      <c r="AD27" s="20">
        <v>1.318649</v>
      </c>
      <c r="AE27" s="20">
        <v>176.02645501</v>
      </c>
    </row>
    <row r="28" spans="3:31">
      <c r="C28" s="1"/>
      <c r="D28" s="16"/>
      <c r="E28" s="16"/>
      <c r="F28" s="16"/>
      <c r="G28" s="19"/>
      <c r="H28" s="16"/>
      <c r="I28" s="16"/>
      <c r="J28" s="16"/>
      <c r="K28" s="16"/>
      <c r="Y28" s="20" t="s">
        <v>114</v>
      </c>
      <c r="Z28" s="20" t="s">
        <v>115</v>
      </c>
      <c r="AA28" s="20" t="s">
        <v>116</v>
      </c>
      <c r="AB28" s="20" t="s">
        <v>117</v>
      </c>
      <c r="AC28" s="20">
        <v>2046</v>
      </c>
      <c r="AD28" s="20">
        <v>1.418826</v>
      </c>
      <c r="AE28" s="20">
        <v>189.39908274</v>
      </c>
    </row>
    <row r="29" spans="3:31">
      <c r="C29" s="1"/>
      <c r="D29" s="16"/>
      <c r="E29" s="16"/>
      <c r="F29" s="16"/>
      <c r="G29" s="19"/>
      <c r="H29" s="16"/>
      <c r="I29" s="16"/>
      <c r="J29" s="16"/>
      <c r="K29" s="16"/>
      <c r="Y29" s="20" t="s">
        <v>114</v>
      </c>
      <c r="Z29" s="20" t="s">
        <v>115</v>
      </c>
      <c r="AA29" s="20" t="s">
        <v>116</v>
      </c>
      <c r="AB29" s="20" t="s">
        <v>117</v>
      </c>
      <c r="AC29" s="20">
        <v>2047</v>
      </c>
      <c r="AD29" s="20">
        <v>1.512308</v>
      </c>
      <c r="AE29" s="20">
        <v>201.87799492</v>
      </c>
    </row>
    <row r="30" spans="3:31">
      <c r="C30" s="1"/>
      <c r="D30" s="16"/>
      <c r="E30" s="16"/>
      <c r="F30" s="16"/>
      <c r="G30" s="19"/>
      <c r="H30" s="16"/>
      <c r="I30" s="16"/>
      <c r="J30" s="16"/>
      <c r="K30" s="16"/>
      <c r="Y30" s="20" t="s">
        <v>114</v>
      </c>
      <c r="Z30" s="20" t="s">
        <v>115</v>
      </c>
      <c r="AA30" s="20" t="s">
        <v>116</v>
      </c>
      <c r="AB30" s="20" t="s">
        <v>117</v>
      </c>
      <c r="AC30" s="20">
        <v>2048</v>
      </c>
      <c r="AD30" s="20">
        <v>1.598074</v>
      </c>
      <c r="AE30" s="20">
        <v>213.32689826</v>
      </c>
    </row>
    <row r="31" spans="3:31">
      <c r="C31" s="1"/>
      <c r="D31" s="16"/>
      <c r="E31" s="16"/>
      <c r="F31" s="16"/>
      <c r="G31" s="19"/>
      <c r="H31" s="16"/>
      <c r="I31" s="16"/>
      <c r="J31" s="16"/>
      <c r="K31" s="16"/>
      <c r="Y31" s="20" t="s">
        <v>114</v>
      </c>
      <c r="Z31" s="20" t="s">
        <v>115</v>
      </c>
      <c r="AA31" s="20" t="s">
        <v>116</v>
      </c>
      <c r="AB31" s="20" t="s">
        <v>117</v>
      </c>
      <c r="AC31" s="20">
        <v>2049</v>
      </c>
      <c r="AD31" s="20">
        <v>1.677539</v>
      </c>
      <c r="AE31" s="20">
        <v>223.93468111</v>
      </c>
    </row>
    <row r="32" spans="3:31">
      <c r="C32" s="1"/>
      <c r="D32" s="16"/>
      <c r="E32" s="16"/>
      <c r="F32" s="16"/>
      <c r="G32" s="19"/>
      <c r="H32" s="16"/>
      <c r="I32" s="16"/>
      <c r="J32" s="16"/>
      <c r="K32" s="16"/>
      <c r="Y32" s="20" t="s">
        <v>114</v>
      </c>
      <c r="Z32" s="20" t="s">
        <v>115</v>
      </c>
      <c r="AA32" s="20" t="s">
        <v>116</v>
      </c>
      <c r="AB32" s="20" t="s">
        <v>117</v>
      </c>
      <c r="AC32" s="20">
        <v>2050</v>
      </c>
      <c r="AD32" s="20">
        <v>1.749768</v>
      </c>
      <c r="AE32" s="20">
        <v>233.57653032</v>
      </c>
    </row>
    <row r="33" spans="3:31">
      <c r="C33" s="1"/>
      <c r="D33" s="16"/>
      <c r="E33" s="16"/>
      <c r="F33" s="16"/>
      <c r="G33" s="19"/>
      <c r="H33" s="16"/>
      <c r="I33" s="16"/>
      <c r="J33" s="16"/>
      <c r="K33" s="16"/>
      <c r="Y33" s="20" t="s">
        <v>114</v>
      </c>
      <c r="Z33" s="20" t="s">
        <v>115</v>
      </c>
      <c r="AA33" s="20" t="s">
        <v>116</v>
      </c>
      <c r="AB33" s="20" t="s">
        <v>122</v>
      </c>
      <c r="AC33" s="20">
        <v>2050</v>
      </c>
      <c r="AD33" s="20">
        <v>7.585323</v>
      </c>
      <c r="AE33" s="20">
        <v>1012.56476727</v>
      </c>
    </row>
    <row r="34" spans="3:31">
      <c r="C34" s="1"/>
      <c r="D34" s="16"/>
      <c r="E34" s="16"/>
      <c r="F34" s="16"/>
      <c r="G34" s="19"/>
      <c r="H34" s="16"/>
      <c r="I34" s="16"/>
      <c r="J34" s="16"/>
      <c r="K34" s="16"/>
      <c r="Y34" s="20" t="s">
        <v>114</v>
      </c>
      <c r="Z34" s="20" t="s">
        <v>115</v>
      </c>
      <c r="AA34" s="20" t="s">
        <v>116</v>
      </c>
      <c r="AB34" s="20" t="s">
        <v>122</v>
      </c>
      <c r="AC34" s="20">
        <v>2049</v>
      </c>
      <c r="AD34" s="20">
        <v>7.222149</v>
      </c>
      <c r="AE34" s="20">
        <v>964.08467001</v>
      </c>
    </row>
    <row r="35" spans="3:31">
      <c r="C35" s="1"/>
      <c r="D35" s="16"/>
      <c r="E35" s="16"/>
      <c r="F35" s="16"/>
      <c r="G35" s="19"/>
      <c r="H35" s="16"/>
      <c r="I35" s="16"/>
      <c r="J35" s="16"/>
      <c r="K35" s="16"/>
      <c r="Y35" s="20" t="s">
        <v>114</v>
      </c>
      <c r="Z35" s="20" t="s">
        <v>115</v>
      </c>
      <c r="AA35" s="20" t="s">
        <v>116</v>
      </c>
      <c r="AB35" s="20" t="s">
        <v>122</v>
      </c>
      <c r="AC35" s="20">
        <v>2048</v>
      </c>
      <c r="AD35" s="20">
        <v>6.914064</v>
      </c>
      <c r="AE35" s="20">
        <v>922.95840336</v>
      </c>
    </row>
    <row r="36" spans="3:31">
      <c r="C36" s="1"/>
      <c r="D36" s="16"/>
      <c r="E36" s="16"/>
      <c r="F36" s="16"/>
      <c r="G36" s="19"/>
      <c r="H36" s="16"/>
      <c r="I36" s="16"/>
      <c r="J36" s="16"/>
      <c r="K36" s="16"/>
      <c r="Y36" s="20" t="s">
        <v>114</v>
      </c>
      <c r="Z36" s="20" t="s">
        <v>115</v>
      </c>
      <c r="AA36" s="20" t="s">
        <v>116</v>
      </c>
      <c r="AB36" s="20" t="s">
        <v>122</v>
      </c>
      <c r="AC36" s="20">
        <v>2047</v>
      </c>
      <c r="AD36" s="20">
        <v>6.606637</v>
      </c>
      <c r="AE36" s="20">
        <v>881.91997313</v>
      </c>
    </row>
    <row r="37" spans="3:31">
      <c r="C37" s="1"/>
      <c r="D37" s="16"/>
      <c r="E37" s="16"/>
      <c r="F37" s="16"/>
      <c r="G37" s="19"/>
      <c r="H37" s="16"/>
      <c r="I37" s="16"/>
      <c r="J37" s="16"/>
      <c r="K37" s="16"/>
      <c r="Y37" s="20" t="s">
        <v>114</v>
      </c>
      <c r="Z37" s="20" t="s">
        <v>115</v>
      </c>
      <c r="AA37" s="20" t="s">
        <v>116</v>
      </c>
      <c r="AB37" s="20" t="s">
        <v>122</v>
      </c>
      <c r="AC37" s="20">
        <v>2046</v>
      </c>
      <c r="AD37" s="20">
        <v>6.291891</v>
      </c>
      <c r="AE37" s="20">
        <v>839.90452959</v>
      </c>
    </row>
    <row r="38" spans="3:31">
      <c r="C38" s="1"/>
      <c r="D38" s="16"/>
      <c r="E38" s="16"/>
      <c r="F38" s="16"/>
      <c r="G38" s="19"/>
      <c r="H38" s="16"/>
      <c r="I38" s="16"/>
      <c r="J38" s="16"/>
      <c r="K38" s="16"/>
      <c r="Y38" s="20" t="s">
        <v>114</v>
      </c>
      <c r="Z38" s="20" t="s">
        <v>115</v>
      </c>
      <c r="AA38" s="20" t="s">
        <v>116</v>
      </c>
      <c r="AB38" s="20" t="s">
        <v>122</v>
      </c>
      <c r="AC38" s="20">
        <v>2045</v>
      </c>
      <c r="AD38" s="20">
        <v>5.973062</v>
      </c>
      <c r="AE38" s="20">
        <v>797.34404638</v>
      </c>
    </row>
    <row r="39" spans="3:31">
      <c r="C39" s="1"/>
      <c r="D39" s="16"/>
      <c r="E39" s="16"/>
      <c r="F39" s="16"/>
      <c r="G39" s="19"/>
      <c r="H39" s="16"/>
      <c r="I39" s="16"/>
      <c r="J39" s="16"/>
      <c r="K39" s="16"/>
      <c r="Y39" s="20" t="s">
        <v>114</v>
      </c>
      <c r="Z39" s="20" t="s">
        <v>115</v>
      </c>
      <c r="AA39" s="20" t="s">
        <v>116</v>
      </c>
      <c r="AB39" s="20" t="s">
        <v>122</v>
      </c>
      <c r="AC39" s="20">
        <v>2044</v>
      </c>
      <c r="AD39" s="20">
        <v>5.640001</v>
      </c>
      <c r="AE39" s="20">
        <v>752.88373349</v>
      </c>
    </row>
    <row r="40" spans="3:31">
      <c r="C40" s="1"/>
      <c r="D40" s="16"/>
      <c r="E40" s="16"/>
      <c r="F40" s="16"/>
      <c r="G40" s="19"/>
      <c r="H40" s="16"/>
      <c r="I40" s="16"/>
      <c r="J40" s="16"/>
      <c r="K40" s="16"/>
      <c r="Y40" s="20" t="s">
        <v>114</v>
      </c>
      <c r="Z40" s="20" t="s">
        <v>115</v>
      </c>
      <c r="AA40" s="20" t="s">
        <v>116</v>
      </c>
      <c r="AB40" s="20" t="s">
        <v>122</v>
      </c>
      <c r="AC40" s="20">
        <v>2043</v>
      </c>
      <c r="AD40" s="20">
        <v>5.29511</v>
      </c>
      <c r="AE40" s="20">
        <v>706.8442339</v>
      </c>
    </row>
    <row r="41" spans="3:31">
      <c r="C41" s="1"/>
      <c r="D41" s="16"/>
      <c r="E41" s="16"/>
      <c r="F41" s="16"/>
      <c r="G41" s="19"/>
      <c r="H41" s="16"/>
      <c r="I41" s="16"/>
      <c r="J41" s="16"/>
      <c r="K41" s="16"/>
      <c r="Y41" s="20" t="s">
        <v>114</v>
      </c>
      <c r="Z41" s="20" t="s">
        <v>115</v>
      </c>
      <c r="AA41" s="20" t="s">
        <v>116</v>
      </c>
      <c r="AB41" s="20" t="s">
        <v>122</v>
      </c>
      <c r="AC41" s="20">
        <v>2042</v>
      </c>
      <c r="AD41" s="20">
        <v>4.912083</v>
      </c>
      <c r="AE41" s="20">
        <v>655.71395967</v>
      </c>
    </row>
    <row r="42" spans="25:31">
      <c r="Y42" s="20" t="s">
        <v>114</v>
      </c>
      <c r="Z42" s="20" t="s">
        <v>115</v>
      </c>
      <c r="AA42" s="20" t="s">
        <v>116</v>
      </c>
      <c r="AB42" s="20" t="s">
        <v>122</v>
      </c>
      <c r="AC42" s="20">
        <v>2041</v>
      </c>
      <c r="AD42" s="20">
        <v>4.526768</v>
      </c>
      <c r="AE42" s="20">
        <v>604.27826032</v>
      </c>
    </row>
    <row r="43" spans="25:31">
      <c r="Y43" s="20" t="s">
        <v>114</v>
      </c>
      <c r="Z43" s="20" t="s">
        <v>115</v>
      </c>
      <c r="AA43" s="20" t="s">
        <v>116</v>
      </c>
      <c r="AB43" s="20" t="s">
        <v>122</v>
      </c>
      <c r="AC43" s="20">
        <v>2040</v>
      </c>
      <c r="AD43" s="20">
        <v>4.035225</v>
      </c>
      <c r="AE43" s="20">
        <v>538.66218525</v>
      </c>
    </row>
    <row r="44" spans="25:31">
      <c r="Y44" s="20" t="s">
        <v>114</v>
      </c>
      <c r="Z44" s="20" t="s">
        <v>115</v>
      </c>
      <c r="AA44" s="20" t="s">
        <v>116</v>
      </c>
      <c r="AB44" s="20" t="s">
        <v>122</v>
      </c>
      <c r="AC44" s="20">
        <v>2039</v>
      </c>
      <c r="AD44" s="20">
        <v>3.683763</v>
      </c>
      <c r="AE44" s="20">
        <v>491.74552287</v>
      </c>
    </row>
    <row r="45" spans="25:31">
      <c r="Y45" s="20" t="s">
        <v>114</v>
      </c>
      <c r="Z45" s="20" t="s">
        <v>115</v>
      </c>
      <c r="AA45" s="20" t="s">
        <v>116</v>
      </c>
      <c r="AB45" s="20" t="s">
        <v>122</v>
      </c>
      <c r="AC45" s="20">
        <v>2038</v>
      </c>
      <c r="AD45" s="20">
        <v>3.32128</v>
      </c>
      <c r="AE45" s="20">
        <v>443.3576672</v>
      </c>
    </row>
    <row r="46" spans="25:31">
      <c r="Y46" s="20" t="s">
        <v>114</v>
      </c>
      <c r="Z46" s="20" t="s">
        <v>115</v>
      </c>
      <c r="AA46" s="20" t="s">
        <v>116</v>
      </c>
      <c r="AB46" s="20" t="s">
        <v>122</v>
      </c>
      <c r="AC46" s="20">
        <v>2037</v>
      </c>
      <c r="AD46" s="20">
        <v>2.973796</v>
      </c>
      <c r="AE46" s="20">
        <v>396.97202804</v>
      </c>
    </row>
    <row r="47" spans="25:31">
      <c r="Y47" s="20" t="s">
        <v>114</v>
      </c>
      <c r="Z47" s="20" t="s">
        <v>115</v>
      </c>
      <c r="AA47" s="20" t="s">
        <v>116</v>
      </c>
      <c r="AB47" s="20" t="s">
        <v>122</v>
      </c>
      <c r="AC47" s="20">
        <v>2036</v>
      </c>
      <c r="AD47" s="20">
        <v>2.63894</v>
      </c>
      <c r="AE47" s="20">
        <v>352.2721006</v>
      </c>
    </row>
    <row r="48" spans="25:31">
      <c r="Y48" s="20" t="s">
        <v>114</v>
      </c>
      <c r="Z48" s="20" t="s">
        <v>115</v>
      </c>
      <c r="AA48" s="20" t="s">
        <v>116</v>
      </c>
      <c r="AB48" s="20" t="s">
        <v>122</v>
      </c>
      <c r="AC48" s="20">
        <v>2035</v>
      </c>
      <c r="AD48" s="20">
        <v>2.315999</v>
      </c>
      <c r="AE48" s="20">
        <v>309.16270651</v>
      </c>
    </row>
    <row r="49" spans="25:31">
      <c r="Y49" s="20" t="s">
        <v>114</v>
      </c>
      <c r="Z49" s="20" t="s">
        <v>115</v>
      </c>
      <c r="AA49" s="20" t="s">
        <v>116</v>
      </c>
      <c r="AB49" s="20" t="s">
        <v>122</v>
      </c>
      <c r="AC49" s="20">
        <v>2034</v>
      </c>
      <c r="AD49" s="20">
        <v>2.008684</v>
      </c>
      <c r="AE49" s="20">
        <v>268.13922716</v>
      </c>
    </row>
    <row r="50" spans="25:31">
      <c r="Y50" s="20" t="s">
        <v>114</v>
      </c>
      <c r="Z50" s="20" t="s">
        <v>115</v>
      </c>
      <c r="AA50" s="20" t="s">
        <v>116</v>
      </c>
      <c r="AB50" s="20" t="s">
        <v>122</v>
      </c>
      <c r="AC50" s="20">
        <v>2033</v>
      </c>
      <c r="AD50" s="20">
        <v>1.741367</v>
      </c>
      <c r="AE50" s="20">
        <v>232.45508083</v>
      </c>
    </row>
    <row r="51" spans="25:31">
      <c r="Y51" s="20" t="s">
        <v>114</v>
      </c>
      <c r="Z51" s="20" t="s">
        <v>115</v>
      </c>
      <c r="AA51" s="20" t="s">
        <v>116</v>
      </c>
      <c r="AB51" s="20" t="s">
        <v>122</v>
      </c>
      <c r="AC51" s="20">
        <v>2032</v>
      </c>
      <c r="AD51" s="20">
        <v>1.482186</v>
      </c>
      <c r="AE51" s="20">
        <v>197.85700914</v>
      </c>
    </row>
    <row r="52" spans="25:31">
      <c r="Y52" s="20" t="s">
        <v>114</v>
      </c>
      <c r="Z52" s="20" t="s">
        <v>115</v>
      </c>
      <c r="AA52" s="20" t="s">
        <v>116</v>
      </c>
      <c r="AB52" s="20" t="s">
        <v>122</v>
      </c>
      <c r="AC52" s="20">
        <v>2031</v>
      </c>
      <c r="AD52" s="20">
        <v>1.234936</v>
      </c>
      <c r="AE52" s="20">
        <v>164.85160664</v>
      </c>
    </row>
    <row r="53" spans="25:31">
      <c r="Y53" s="20" t="s">
        <v>114</v>
      </c>
      <c r="Z53" s="20" t="s">
        <v>115</v>
      </c>
      <c r="AA53" s="20" t="s">
        <v>116</v>
      </c>
      <c r="AB53" s="20" t="s">
        <v>122</v>
      </c>
      <c r="AC53" s="20">
        <v>2030</v>
      </c>
      <c r="AD53" s="20">
        <v>1.000337</v>
      </c>
      <c r="AE53" s="20">
        <v>133.53498613</v>
      </c>
    </row>
    <row r="54" spans="25:31">
      <c r="Y54" s="20" t="s">
        <v>114</v>
      </c>
      <c r="Z54" s="20" t="s">
        <v>115</v>
      </c>
      <c r="AA54" s="20" t="s">
        <v>116</v>
      </c>
      <c r="AB54" s="20" t="s">
        <v>122</v>
      </c>
      <c r="AC54" s="20">
        <v>2029</v>
      </c>
      <c r="AD54" s="20">
        <v>0.776602</v>
      </c>
      <c r="AE54" s="20">
        <v>103.66860098</v>
      </c>
    </row>
    <row r="55" spans="25:31">
      <c r="Y55" s="20" t="s">
        <v>114</v>
      </c>
      <c r="Z55" s="20" t="s">
        <v>115</v>
      </c>
      <c r="AA55" s="20" t="s">
        <v>116</v>
      </c>
      <c r="AB55" s="20" t="s">
        <v>122</v>
      </c>
      <c r="AC55" s="20">
        <v>2028</v>
      </c>
      <c r="AD55" s="20">
        <v>0.0821196</v>
      </c>
      <c r="AE55" s="20">
        <v>10.962145404</v>
      </c>
    </row>
    <row r="56" spans="25:31">
      <c r="Y56" s="20" t="s">
        <v>114</v>
      </c>
      <c r="Z56" s="20" t="s">
        <v>115</v>
      </c>
      <c r="AA56" s="20" t="s">
        <v>116</v>
      </c>
      <c r="AB56" s="20" t="s">
        <v>122</v>
      </c>
      <c r="AC56" s="20">
        <v>2027</v>
      </c>
      <c r="AD56" s="20">
        <v>0.0460074</v>
      </c>
      <c r="AE56" s="20">
        <v>6.141527826</v>
      </c>
    </row>
    <row r="57" spans="25:31">
      <c r="Y57" s="20" t="s">
        <v>114</v>
      </c>
      <c r="Z57" s="20" t="s">
        <v>115</v>
      </c>
      <c r="AA57" s="20" t="s">
        <v>116</v>
      </c>
      <c r="AB57" s="20" t="s">
        <v>122</v>
      </c>
      <c r="AC57" s="20">
        <v>2026</v>
      </c>
      <c r="AD57" s="20">
        <v>0.02262</v>
      </c>
      <c r="AE57" s="20">
        <v>3.0195438</v>
      </c>
    </row>
    <row r="58" spans="25:31">
      <c r="Y58" s="20" t="s">
        <v>114</v>
      </c>
      <c r="Z58" s="20" t="s">
        <v>115</v>
      </c>
      <c r="AA58" s="20" t="s">
        <v>116</v>
      </c>
      <c r="AB58" s="20" t="s">
        <v>122</v>
      </c>
      <c r="AC58" s="20">
        <v>2025</v>
      </c>
      <c r="AD58" s="20">
        <v>0.008032</v>
      </c>
      <c r="AE58" s="20">
        <v>1.07219168</v>
      </c>
    </row>
    <row r="59" spans="25:31">
      <c r="Y59" s="20" t="s">
        <v>114</v>
      </c>
      <c r="Z59" s="20" t="s">
        <v>115</v>
      </c>
      <c r="AA59" s="20" t="s">
        <v>116</v>
      </c>
      <c r="AB59" s="20" t="s">
        <v>122</v>
      </c>
      <c r="AC59" s="20">
        <v>2024</v>
      </c>
      <c r="AD59" s="20">
        <v>0.003745</v>
      </c>
      <c r="AE59" s="20">
        <v>0.49992005</v>
      </c>
    </row>
    <row r="60" spans="25:31">
      <c r="Y60" s="20" t="s">
        <v>114</v>
      </c>
      <c r="Z60" s="20" t="s">
        <v>115</v>
      </c>
      <c r="AA60" s="20" t="s">
        <v>116</v>
      </c>
      <c r="AB60" s="20" t="s">
        <v>122</v>
      </c>
      <c r="AC60" s="20">
        <v>2023</v>
      </c>
      <c r="AD60" s="20">
        <v>0.001142</v>
      </c>
      <c r="AE60" s="20">
        <v>0.15244558</v>
      </c>
    </row>
    <row r="61" spans="25:31">
      <c r="Y61" s="20" t="s">
        <v>114</v>
      </c>
      <c r="Z61" s="20" t="s">
        <v>115</v>
      </c>
      <c r="AA61" s="20" t="s">
        <v>116</v>
      </c>
      <c r="AB61" s="20" t="s">
        <v>122</v>
      </c>
      <c r="AC61" s="20">
        <v>2022</v>
      </c>
      <c r="AD61" s="20">
        <v>0.000122</v>
      </c>
      <c r="AE61" s="20">
        <v>0.01628578</v>
      </c>
    </row>
    <row r="62" spans="25:31">
      <c r="Y62" s="20" t="s">
        <v>114</v>
      </c>
      <c r="Z62" s="20" t="s">
        <v>115</v>
      </c>
      <c r="AA62" s="20" t="s">
        <v>116</v>
      </c>
      <c r="AB62" s="20" t="s">
        <v>122</v>
      </c>
      <c r="AC62" s="20">
        <v>2021</v>
      </c>
      <c r="AD62" s="64" t="s">
        <v>123</v>
      </c>
      <c r="AE62" s="20">
        <v>0.01107967</v>
      </c>
    </row>
    <row r="63" spans="25:31">
      <c r="Y63" s="20" t="s">
        <v>114</v>
      </c>
      <c r="Z63" s="20" t="s">
        <v>115</v>
      </c>
      <c r="AA63" s="20" t="s">
        <v>116</v>
      </c>
      <c r="AB63" s="20" t="s">
        <v>122</v>
      </c>
      <c r="AC63" s="20">
        <v>2020</v>
      </c>
      <c r="AD63" s="20">
        <v>0</v>
      </c>
      <c r="AE63" s="20">
        <v>0</v>
      </c>
    </row>
    <row r="64" spans="25:31">
      <c r="Y64" s="20" t="s">
        <v>114</v>
      </c>
      <c r="Z64" s="20" t="s">
        <v>115</v>
      </c>
      <c r="AA64" s="20" t="s">
        <v>116</v>
      </c>
      <c r="AB64" s="20" t="s">
        <v>124</v>
      </c>
      <c r="AC64" s="20">
        <v>2020</v>
      </c>
      <c r="AD64" s="20">
        <v>0</v>
      </c>
      <c r="AE64" s="20">
        <v>0</v>
      </c>
    </row>
    <row r="65" spans="25:31">
      <c r="Y65" s="20" t="s">
        <v>114</v>
      </c>
      <c r="Z65" s="20" t="s">
        <v>115</v>
      </c>
      <c r="AA65" s="20" t="s">
        <v>116</v>
      </c>
      <c r="AB65" s="20" t="s">
        <v>124</v>
      </c>
      <c r="AC65" s="20">
        <v>2021</v>
      </c>
      <c r="AD65" s="20">
        <v>0</v>
      </c>
      <c r="AE65" s="20">
        <v>0</v>
      </c>
    </row>
    <row r="66" spans="25:31">
      <c r="Y66" s="20" t="s">
        <v>114</v>
      </c>
      <c r="Z66" s="20" t="s">
        <v>115</v>
      </c>
      <c r="AA66" s="20" t="s">
        <v>116</v>
      </c>
      <c r="AB66" s="20" t="s">
        <v>124</v>
      </c>
      <c r="AC66" s="20">
        <v>2022</v>
      </c>
      <c r="AD66" s="64" t="s">
        <v>118</v>
      </c>
      <c r="AE66" s="20">
        <v>0.00013349</v>
      </c>
    </row>
    <row r="67" spans="25:31">
      <c r="Y67" s="20" t="s">
        <v>114</v>
      </c>
      <c r="Z67" s="20" t="s">
        <v>115</v>
      </c>
      <c r="AA67" s="20" t="s">
        <v>116</v>
      </c>
      <c r="AB67" s="20" t="s">
        <v>124</v>
      </c>
      <c r="AC67" s="20">
        <v>2023</v>
      </c>
      <c r="AD67" s="20">
        <v>0.000775</v>
      </c>
      <c r="AE67" s="20">
        <v>0.10345475</v>
      </c>
    </row>
    <row r="68" spans="25:31">
      <c r="Y68" s="20" t="s">
        <v>114</v>
      </c>
      <c r="Z68" s="20" t="s">
        <v>115</v>
      </c>
      <c r="AA68" s="20" t="s">
        <v>116</v>
      </c>
      <c r="AB68" s="20" t="s">
        <v>124</v>
      </c>
      <c r="AC68" s="20">
        <v>2024</v>
      </c>
      <c r="AD68" s="20">
        <v>0.139881</v>
      </c>
      <c r="AE68" s="20">
        <v>18.67271469</v>
      </c>
    </row>
    <row r="69" spans="25:31">
      <c r="Y69" s="20" t="s">
        <v>114</v>
      </c>
      <c r="Z69" s="20" t="s">
        <v>115</v>
      </c>
      <c r="AA69" s="20" t="s">
        <v>116</v>
      </c>
      <c r="AB69" s="20" t="s">
        <v>124</v>
      </c>
      <c r="AC69" s="20">
        <v>2025</v>
      </c>
      <c r="AD69" s="20">
        <v>0.3424</v>
      </c>
      <c r="AE69" s="20">
        <v>45.706976</v>
      </c>
    </row>
    <row r="70" spans="25:31">
      <c r="Y70" s="20" t="s">
        <v>114</v>
      </c>
      <c r="Z70" s="20" t="s">
        <v>115</v>
      </c>
      <c r="AA70" s="20" t="s">
        <v>116</v>
      </c>
      <c r="AB70" s="20" t="s">
        <v>124</v>
      </c>
      <c r="AC70" s="20">
        <v>2026</v>
      </c>
      <c r="AD70" s="20">
        <v>0.512745</v>
      </c>
      <c r="AE70" s="20">
        <v>68.44633005</v>
      </c>
    </row>
    <row r="71" spans="25:31">
      <c r="Y71" s="20" t="s">
        <v>114</v>
      </c>
      <c r="Z71" s="20" t="s">
        <v>115</v>
      </c>
      <c r="AA71" s="20" t="s">
        <v>116</v>
      </c>
      <c r="AB71" s="20" t="s">
        <v>124</v>
      </c>
      <c r="AC71" s="20">
        <v>2027</v>
      </c>
      <c r="AD71" s="20">
        <v>0.639997</v>
      </c>
      <c r="AE71" s="20">
        <v>85.43319953</v>
      </c>
    </row>
    <row r="72" spans="25:31">
      <c r="Y72" s="20" t="s">
        <v>114</v>
      </c>
      <c r="Z72" s="20" t="s">
        <v>115</v>
      </c>
      <c r="AA72" s="20" t="s">
        <v>116</v>
      </c>
      <c r="AB72" s="20" t="s">
        <v>124</v>
      </c>
      <c r="AC72" s="20">
        <v>2028</v>
      </c>
      <c r="AD72" s="20">
        <v>0.731211</v>
      </c>
      <c r="AE72" s="20">
        <v>97.60935639</v>
      </c>
    </row>
    <row r="73" spans="25:31">
      <c r="Y73" s="20" t="s">
        <v>114</v>
      </c>
      <c r="Z73" s="20" t="s">
        <v>115</v>
      </c>
      <c r="AA73" s="20" t="s">
        <v>116</v>
      </c>
      <c r="AB73" s="20" t="s">
        <v>124</v>
      </c>
      <c r="AC73" s="20">
        <v>2029</v>
      </c>
      <c r="AD73" s="20">
        <v>0.960155</v>
      </c>
      <c r="AE73" s="20">
        <v>128.17109095</v>
      </c>
    </row>
    <row r="74" spans="25:31">
      <c r="Y74" s="20" t="s">
        <v>114</v>
      </c>
      <c r="Z74" s="20" t="s">
        <v>115</v>
      </c>
      <c r="AA74" s="20" t="s">
        <v>116</v>
      </c>
      <c r="AB74" s="20" t="s">
        <v>124</v>
      </c>
      <c r="AC74" s="20">
        <v>2030</v>
      </c>
      <c r="AD74" s="20">
        <v>1.168385</v>
      </c>
      <c r="AE74" s="20">
        <v>155.96771365</v>
      </c>
    </row>
    <row r="75" spans="25:31">
      <c r="Y75" s="20" t="s">
        <v>114</v>
      </c>
      <c r="Z75" s="20" t="s">
        <v>115</v>
      </c>
      <c r="AA75" s="20" t="s">
        <v>116</v>
      </c>
      <c r="AB75" s="20" t="s">
        <v>124</v>
      </c>
      <c r="AC75" s="20">
        <v>2031</v>
      </c>
      <c r="AD75" s="20">
        <v>1.436198</v>
      </c>
      <c r="AE75" s="20">
        <v>191.71807102</v>
      </c>
    </row>
    <row r="76" spans="25:31">
      <c r="Y76" s="20" t="s">
        <v>114</v>
      </c>
      <c r="Z76" s="20" t="s">
        <v>115</v>
      </c>
      <c r="AA76" s="20" t="s">
        <v>116</v>
      </c>
      <c r="AB76" s="20" t="s">
        <v>124</v>
      </c>
      <c r="AC76" s="20">
        <v>2032</v>
      </c>
      <c r="AD76" s="20">
        <v>1.718665</v>
      </c>
      <c r="AE76" s="20">
        <v>229.42459085</v>
      </c>
    </row>
    <row r="77" spans="25:31">
      <c r="Y77" s="20" t="s">
        <v>114</v>
      </c>
      <c r="Z77" s="20" t="s">
        <v>115</v>
      </c>
      <c r="AA77" s="20" t="s">
        <v>116</v>
      </c>
      <c r="AB77" s="20" t="s">
        <v>124</v>
      </c>
      <c r="AC77" s="20">
        <v>2033</v>
      </c>
      <c r="AD77" s="20">
        <v>2.016358</v>
      </c>
      <c r="AE77" s="20">
        <v>269.16362942</v>
      </c>
    </row>
    <row r="78" spans="25:31">
      <c r="Y78" s="20" t="s">
        <v>114</v>
      </c>
      <c r="Z78" s="20" t="s">
        <v>115</v>
      </c>
      <c r="AA78" s="20" t="s">
        <v>116</v>
      </c>
      <c r="AB78" s="20" t="s">
        <v>124</v>
      </c>
      <c r="AC78" s="20">
        <v>2034</v>
      </c>
      <c r="AD78" s="20">
        <v>2.326425</v>
      </c>
      <c r="AE78" s="20">
        <v>310.55447325</v>
      </c>
    </row>
    <row r="79" spans="25:31">
      <c r="Y79" s="20" t="s">
        <v>114</v>
      </c>
      <c r="Z79" s="20" t="s">
        <v>115</v>
      </c>
      <c r="AA79" s="20" t="s">
        <v>116</v>
      </c>
      <c r="AB79" s="20" t="s">
        <v>124</v>
      </c>
      <c r="AC79" s="20">
        <v>2035</v>
      </c>
      <c r="AD79" s="20">
        <v>2.645072</v>
      </c>
      <c r="AE79" s="20">
        <v>353.09066128</v>
      </c>
    </row>
    <row r="80" spans="25:31">
      <c r="Y80" s="20" t="s">
        <v>114</v>
      </c>
      <c r="Z80" s="20" t="s">
        <v>115</v>
      </c>
      <c r="AA80" s="20" t="s">
        <v>116</v>
      </c>
      <c r="AB80" s="20" t="s">
        <v>124</v>
      </c>
      <c r="AC80" s="20">
        <v>2036</v>
      </c>
      <c r="AD80" s="20">
        <v>2.904798</v>
      </c>
      <c r="AE80" s="20">
        <v>387.76148502</v>
      </c>
    </row>
    <row r="81" spans="25:31">
      <c r="Y81" s="20" t="s">
        <v>114</v>
      </c>
      <c r="Z81" s="20" t="s">
        <v>115</v>
      </c>
      <c r="AA81" s="20" t="s">
        <v>116</v>
      </c>
      <c r="AB81" s="20" t="s">
        <v>124</v>
      </c>
      <c r="AC81" s="20">
        <v>2037</v>
      </c>
      <c r="AD81" s="20">
        <v>3.196163</v>
      </c>
      <c r="AE81" s="20">
        <v>426.65579887</v>
      </c>
    </row>
    <row r="82" spans="25:31">
      <c r="Y82" s="20" t="s">
        <v>114</v>
      </c>
      <c r="Z82" s="20" t="s">
        <v>115</v>
      </c>
      <c r="AA82" s="20" t="s">
        <v>116</v>
      </c>
      <c r="AB82" s="20" t="s">
        <v>124</v>
      </c>
      <c r="AC82" s="20">
        <v>2038</v>
      </c>
      <c r="AD82" s="20">
        <v>3.43202</v>
      </c>
      <c r="AE82" s="20">
        <v>458.1403498</v>
      </c>
    </row>
    <row r="83" spans="25:31">
      <c r="Y83" s="20" t="s">
        <v>114</v>
      </c>
      <c r="Z83" s="20" t="s">
        <v>115</v>
      </c>
      <c r="AA83" s="20" t="s">
        <v>116</v>
      </c>
      <c r="AB83" s="20" t="s">
        <v>124</v>
      </c>
      <c r="AC83" s="20">
        <v>2039</v>
      </c>
      <c r="AD83" s="20">
        <v>3.63428</v>
      </c>
      <c r="AE83" s="20">
        <v>485.1400372</v>
      </c>
    </row>
    <row r="84" spans="25:31">
      <c r="Y84" s="20" t="s">
        <v>114</v>
      </c>
      <c r="Z84" s="20" t="s">
        <v>115</v>
      </c>
      <c r="AA84" s="20" t="s">
        <v>116</v>
      </c>
      <c r="AB84" s="20" t="s">
        <v>124</v>
      </c>
      <c r="AC84" s="20">
        <v>2040</v>
      </c>
      <c r="AD84" s="20">
        <v>3.815744</v>
      </c>
      <c r="AE84" s="20">
        <v>509.36366656</v>
      </c>
    </row>
    <row r="85" spans="25:31">
      <c r="Y85" s="20" t="s">
        <v>114</v>
      </c>
      <c r="Z85" s="20" t="s">
        <v>115</v>
      </c>
      <c r="AA85" s="20" t="s">
        <v>116</v>
      </c>
      <c r="AB85" s="20" t="s">
        <v>124</v>
      </c>
      <c r="AC85" s="20">
        <v>2041</v>
      </c>
      <c r="AD85" s="20">
        <v>3.960133</v>
      </c>
      <c r="AE85" s="20">
        <v>528.63815417</v>
      </c>
    </row>
    <row r="86" spans="25:31">
      <c r="Y86" s="20" t="s">
        <v>114</v>
      </c>
      <c r="Z86" s="20" t="s">
        <v>115</v>
      </c>
      <c r="AA86" s="20" t="s">
        <v>116</v>
      </c>
      <c r="AB86" s="20" t="s">
        <v>124</v>
      </c>
      <c r="AC86" s="20">
        <v>2042</v>
      </c>
      <c r="AD86" s="20">
        <v>4.094422</v>
      </c>
      <c r="AE86" s="20">
        <v>546.56439278</v>
      </c>
    </row>
    <row r="87" spans="25:31">
      <c r="Y87" s="20" t="s">
        <v>114</v>
      </c>
      <c r="Z87" s="20" t="s">
        <v>115</v>
      </c>
      <c r="AA87" s="20" t="s">
        <v>116</v>
      </c>
      <c r="AB87" s="20" t="s">
        <v>124</v>
      </c>
      <c r="AC87" s="20">
        <v>2043</v>
      </c>
      <c r="AD87" s="20">
        <v>4.20415</v>
      </c>
      <c r="AE87" s="20">
        <v>561.2119835</v>
      </c>
    </row>
    <row r="88" spans="25:31">
      <c r="Y88" s="20" t="s">
        <v>114</v>
      </c>
      <c r="Z88" s="20" t="s">
        <v>115</v>
      </c>
      <c r="AA88" s="20" t="s">
        <v>116</v>
      </c>
      <c r="AB88" s="20" t="s">
        <v>124</v>
      </c>
      <c r="AC88" s="20">
        <v>2044</v>
      </c>
      <c r="AD88" s="20">
        <v>4.312893</v>
      </c>
      <c r="AE88" s="20">
        <v>575.72808657</v>
      </c>
    </row>
    <row r="89" spans="25:31">
      <c r="Y89" s="20" t="s">
        <v>114</v>
      </c>
      <c r="Z89" s="20" t="s">
        <v>115</v>
      </c>
      <c r="AA89" s="20" t="s">
        <v>116</v>
      </c>
      <c r="AB89" s="20" t="s">
        <v>124</v>
      </c>
      <c r="AC89" s="20">
        <v>2045</v>
      </c>
      <c r="AD89" s="20">
        <v>4.404481</v>
      </c>
      <c r="AE89" s="20">
        <v>587.95416869</v>
      </c>
    </row>
    <row r="90" spans="25:31">
      <c r="Y90" s="20" t="s">
        <v>114</v>
      </c>
      <c r="Z90" s="20" t="s">
        <v>115</v>
      </c>
      <c r="AA90" s="20" t="s">
        <v>116</v>
      </c>
      <c r="AB90" s="20" t="s">
        <v>124</v>
      </c>
      <c r="AC90" s="20">
        <v>2046</v>
      </c>
      <c r="AD90" s="20">
        <v>4.491918</v>
      </c>
      <c r="AE90" s="20">
        <v>599.62613382</v>
      </c>
    </row>
    <row r="91" spans="25:31">
      <c r="Y91" s="20" t="s">
        <v>114</v>
      </c>
      <c r="Z91" s="20" t="s">
        <v>115</v>
      </c>
      <c r="AA91" s="20" t="s">
        <v>116</v>
      </c>
      <c r="AB91" s="20" t="s">
        <v>124</v>
      </c>
      <c r="AC91" s="20">
        <v>2047</v>
      </c>
      <c r="AD91" s="20">
        <v>4.57684</v>
      </c>
      <c r="AE91" s="20">
        <v>610.9623716</v>
      </c>
    </row>
    <row r="92" spans="25:31">
      <c r="Y92" s="20" t="s">
        <v>114</v>
      </c>
      <c r="Z92" s="20" t="s">
        <v>115</v>
      </c>
      <c r="AA92" s="20" t="s">
        <v>116</v>
      </c>
      <c r="AB92" s="20" t="s">
        <v>124</v>
      </c>
      <c r="AC92" s="20">
        <v>2048</v>
      </c>
      <c r="AD92" s="20">
        <v>4.652587</v>
      </c>
      <c r="AE92" s="20">
        <v>621.07383863</v>
      </c>
    </row>
    <row r="93" spans="25:31">
      <c r="Y93" s="20" t="s">
        <v>114</v>
      </c>
      <c r="Z93" s="20" t="s">
        <v>115</v>
      </c>
      <c r="AA93" s="20" t="s">
        <v>116</v>
      </c>
      <c r="AB93" s="20" t="s">
        <v>124</v>
      </c>
      <c r="AC93" s="20">
        <v>2049</v>
      </c>
      <c r="AD93" s="20">
        <v>4.731897</v>
      </c>
      <c r="AE93" s="20">
        <v>631.66093053</v>
      </c>
    </row>
    <row r="94" spans="25:31">
      <c r="Y94" s="20" t="s">
        <v>114</v>
      </c>
      <c r="Z94" s="20" t="s">
        <v>115</v>
      </c>
      <c r="AA94" s="20" t="s">
        <v>116</v>
      </c>
      <c r="AB94" s="20" t="s">
        <v>124</v>
      </c>
      <c r="AC94" s="20">
        <v>2050</v>
      </c>
      <c r="AD94" s="20">
        <v>4.820575</v>
      </c>
      <c r="AE94" s="20">
        <v>643.49855675</v>
      </c>
    </row>
  </sheetData>
  <pageMargins left="0.7" right="0.7" top="0.75" bottom="0.75" header="0.3" footer="0.3"/>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23"/>
  <sheetViews>
    <sheetView zoomScale="75" zoomScaleNormal="75" workbookViewId="0">
      <selection activeCell="N27" sqref="N27"/>
    </sheetView>
  </sheetViews>
  <sheetFormatPr defaultColWidth="9" defaultRowHeight="14.5"/>
  <cols>
    <col min="16" max="18" width="12.8181818181818"/>
    <col min="19" max="19" width="10.5454545454545"/>
    <col min="21" max="21" width="12.8181818181818"/>
  </cols>
  <sheetData>
    <row r="1" spans="1:1">
      <c r="A1" t="s">
        <v>131</v>
      </c>
    </row>
    <row r="5" spans="9:22">
      <c r="I5" s="1"/>
      <c r="J5" s="1"/>
      <c r="K5" s="1"/>
      <c r="L5" s="1"/>
      <c r="N5" s="1"/>
      <c r="O5" s="1"/>
      <c r="P5" s="1"/>
      <c r="Q5" s="1"/>
      <c r="R5" s="1"/>
      <c r="S5" s="1"/>
      <c r="T5" s="1"/>
      <c r="U5" s="1"/>
      <c r="V5" s="1"/>
    </row>
    <row r="6" ht="15.25" spans="9:22">
      <c r="I6" s="2" t="s">
        <v>12</v>
      </c>
      <c r="J6" s="1" t="s">
        <v>10</v>
      </c>
      <c r="K6" s="3" t="s">
        <v>132</v>
      </c>
      <c r="L6" s="3" t="s">
        <v>133</v>
      </c>
      <c r="M6" s="3" t="s">
        <v>134</v>
      </c>
      <c r="N6" s="3" t="s">
        <v>135</v>
      </c>
      <c r="O6" s="4" t="s">
        <v>11</v>
      </c>
      <c r="P6" s="5" t="s">
        <v>84</v>
      </c>
      <c r="Q6" s="9" t="s">
        <v>90</v>
      </c>
      <c r="R6" s="9" t="s">
        <v>85</v>
      </c>
      <c r="S6" s="9" t="s">
        <v>87</v>
      </c>
      <c r="T6" s="9" t="s">
        <v>88</v>
      </c>
      <c r="U6" s="9" t="s">
        <v>86</v>
      </c>
      <c r="V6" s="9" t="s">
        <v>89</v>
      </c>
    </row>
    <row r="7" spans="9:31">
      <c r="I7" s="1" t="s">
        <v>136</v>
      </c>
      <c r="J7" s="4" t="s">
        <v>69</v>
      </c>
      <c r="K7" s="6" t="s">
        <v>137</v>
      </c>
      <c r="L7" s="1" t="s">
        <v>138</v>
      </c>
      <c r="M7" s="1" t="s">
        <v>139</v>
      </c>
      <c r="N7" s="1"/>
      <c r="O7" s="1">
        <v>2050</v>
      </c>
      <c r="P7" s="1">
        <v>181.4</v>
      </c>
      <c r="Q7" s="1"/>
      <c r="R7" s="1">
        <v>725.6</v>
      </c>
      <c r="S7" s="1"/>
      <c r="T7" s="10"/>
      <c r="U7" s="11"/>
      <c r="AE7" s="1"/>
    </row>
    <row r="8" spans="9:31">
      <c r="I8" s="1" t="s">
        <v>136</v>
      </c>
      <c r="J8" s="4" t="s">
        <v>69</v>
      </c>
      <c r="K8" s="6" t="s">
        <v>140</v>
      </c>
      <c r="L8" s="1" t="s">
        <v>141</v>
      </c>
      <c r="M8" s="1" t="s">
        <v>142</v>
      </c>
      <c r="N8" s="1"/>
      <c r="O8" s="1">
        <v>2050</v>
      </c>
      <c r="P8" s="7">
        <v>7404.3974111408</v>
      </c>
      <c r="Q8" s="12">
        <v>634.158563682946</v>
      </c>
      <c r="R8" s="13"/>
      <c r="S8" s="14">
        <v>234.645860019047</v>
      </c>
      <c r="T8" s="13"/>
      <c r="U8" s="15">
        <v>318.600468888697</v>
      </c>
      <c r="AE8" s="4"/>
    </row>
    <row r="9" spans="9:31">
      <c r="I9" s="1" t="s">
        <v>136</v>
      </c>
      <c r="J9" s="4" t="s">
        <v>69</v>
      </c>
      <c r="K9" s="1" t="s">
        <v>143</v>
      </c>
      <c r="L9" s="1"/>
      <c r="M9" s="1" t="s">
        <v>144</v>
      </c>
      <c r="N9" s="1"/>
      <c r="O9" s="1">
        <v>2050</v>
      </c>
      <c r="P9" s="8">
        <v>1252.65138324703</v>
      </c>
      <c r="Q9" s="1"/>
      <c r="R9" s="8">
        <v>536.850592820157</v>
      </c>
      <c r="S9" s="1"/>
      <c r="T9" s="1"/>
      <c r="U9" s="1"/>
      <c r="AE9" s="1"/>
    </row>
    <row r="16" spans="13:13">
      <c r="M16" s="2"/>
    </row>
    <row r="17" spans="9:22">
      <c r="I17" s="1"/>
      <c r="J17" s="1"/>
      <c r="K17" s="1"/>
      <c r="L17" s="1"/>
      <c r="M17" s="2" t="s">
        <v>66</v>
      </c>
      <c r="N17" s="1"/>
      <c r="O17" s="1"/>
      <c r="P17" s="1"/>
      <c r="Q17" s="1"/>
      <c r="R17" s="1"/>
      <c r="S17" s="1"/>
      <c r="T17" s="1"/>
      <c r="U17" s="1"/>
      <c r="V17" s="1"/>
    </row>
    <row r="18" ht="15.25" spans="9:22">
      <c r="I18" s="2" t="s">
        <v>12</v>
      </c>
      <c r="J18" s="1" t="s">
        <v>10</v>
      </c>
      <c r="K18" s="3" t="s">
        <v>132</v>
      </c>
      <c r="L18" s="3" t="s">
        <v>133</v>
      </c>
      <c r="M18" s="3" t="s">
        <v>134</v>
      </c>
      <c r="N18" s="3" t="s">
        <v>135</v>
      </c>
      <c r="O18" s="4" t="s">
        <v>11</v>
      </c>
      <c r="P18" s="5" t="s">
        <v>84</v>
      </c>
      <c r="Q18" s="9" t="s">
        <v>90</v>
      </c>
      <c r="R18" s="9" t="s">
        <v>85</v>
      </c>
      <c r="S18" s="9" t="s">
        <v>87</v>
      </c>
      <c r="T18" s="9" t="s">
        <v>88</v>
      </c>
      <c r="U18" s="9" t="s">
        <v>86</v>
      </c>
      <c r="V18" s="9" t="s">
        <v>89</v>
      </c>
    </row>
    <row r="19" spans="9:31">
      <c r="I19" s="1" t="s">
        <v>136</v>
      </c>
      <c r="J19" s="4" t="s">
        <v>69</v>
      </c>
      <c r="K19" s="6" t="s">
        <v>137</v>
      </c>
      <c r="L19" s="1" t="s">
        <v>138</v>
      </c>
      <c r="M19" s="1" t="s">
        <v>139</v>
      </c>
      <c r="N19" s="1"/>
      <c r="O19" s="1">
        <v>2050</v>
      </c>
      <c r="P19">
        <f>Y19*1/2</f>
        <v>90.7</v>
      </c>
      <c r="R19">
        <f>AA19*1/2</f>
        <v>362.8</v>
      </c>
      <c r="Y19" s="1">
        <v>181.4</v>
      </c>
      <c r="Z19" s="1"/>
      <c r="AA19" s="1">
        <v>725.6</v>
      </c>
      <c r="AB19" s="1"/>
      <c r="AC19" s="10"/>
      <c r="AD19" s="11"/>
      <c r="AE19" s="1"/>
    </row>
    <row r="20" spans="9:31">
      <c r="I20" s="1" t="s">
        <v>136</v>
      </c>
      <c r="J20" s="4" t="s">
        <v>69</v>
      </c>
      <c r="K20" s="6" t="s">
        <v>140</v>
      </c>
      <c r="L20" s="1" t="s">
        <v>141</v>
      </c>
      <c r="M20" s="1" t="s">
        <v>142</v>
      </c>
      <c r="N20" s="1"/>
      <c r="O20" s="1">
        <v>2050</v>
      </c>
      <c r="P20">
        <f>Y20*78%</f>
        <v>5775.42998068982</v>
      </c>
      <c r="Q20">
        <f>Z20*78%</f>
        <v>494.643679672698</v>
      </c>
      <c r="S20">
        <f>AB20*78%</f>
        <v>183.023770814857</v>
      </c>
      <c r="U20">
        <f>AD20*78%</f>
        <v>248.508365733184</v>
      </c>
      <c r="Y20" s="7">
        <v>7404.3974111408</v>
      </c>
      <c r="Z20" s="12">
        <v>634.158563682946</v>
      </c>
      <c r="AA20" s="13"/>
      <c r="AB20" s="14">
        <v>234.645860019047</v>
      </c>
      <c r="AC20" s="13"/>
      <c r="AD20" s="15">
        <v>318.600468888697</v>
      </c>
      <c r="AE20" s="4"/>
    </row>
    <row r="21" spans="9:31">
      <c r="I21" s="1" t="s">
        <v>136</v>
      </c>
      <c r="J21" s="4" t="s">
        <v>69</v>
      </c>
      <c r="K21" s="1" t="s">
        <v>143</v>
      </c>
      <c r="L21" s="1"/>
      <c r="M21" s="1" t="s">
        <v>144</v>
      </c>
      <c r="N21" s="1"/>
      <c r="O21" s="1">
        <v>2050</v>
      </c>
      <c r="P21">
        <f>P9*(1-37%)</f>
        <v>789.170371445629</v>
      </c>
      <c r="R21">
        <f>R9*(1-37%)</f>
        <v>338.215873476699</v>
      </c>
      <c r="Y21" s="8">
        <v>1252.65138324703</v>
      </c>
      <c r="Z21" s="1"/>
      <c r="AA21" s="8">
        <v>536.850592820157</v>
      </c>
      <c r="AB21" s="1"/>
      <c r="AC21" s="1"/>
      <c r="AD21" s="1"/>
      <c r="AE21" s="1"/>
    </row>
    <row r="22" spans="9:18">
      <c r="I22" s="1" t="s">
        <v>136</v>
      </c>
      <c r="J22" s="4" t="s">
        <v>69</v>
      </c>
      <c r="K22" t="s">
        <v>145</v>
      </c>
      <c r="M22" s="1" t="s">
        <v>146</v>
      </c>
      <c r="O22" s="1">
        <v>2050</v>
      </c>
      <c r="R22">
        <v>1463</v>
      </c>
    </row>
    <row r="23" spans="9:15">
      <c r="I23" s="1"/>
      <c r="J23" s="4"/>
      <c r="M23" s="1"/>
      <c r="O23" s="1"/>
    </row>
  </sheetData>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P42"/>
  <sheetViews>
    <sheetView topLeftCell="A23" workbookViewId="0">
      <selection activeCell="J44" sqref="J44"/>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 min="16" max="16" width="12.8181818181818"/>
  </cols>
  <sheetData>
    <row r="4" spans="2:2">
      <c r="B4" s="17" t="s">
        <v>1</v>
      </c>
    </row>
    <row r="5" spans="2:2">
      <c r="B5" s="16" t="s">
        <v>2</v>
      </c>
    </row>
    <row r="9" spans="10:10">
      <c r="J9" s="16" t="s">
        <v>3</v>
      </c>
    </row>
    <row r="10" spans="2:12">
      <c r="B10" s="16" t="s">
        <v>4</v>
      </c>
      <c r="C10" s="16" t="s">
        <v>5</v>
      </c>
      <c r="D10" s="16" t="s">
        <v>6</v>
      </c>
      <c r="E10" s="16" t="s">
        <v>7</v>
      </c>
      <c r="F10" s="16" t="s">
        <v>8</v>
      </c>
      <c r="G10" s="16" t="s">
        <v>9</v>
      </c>
      <c r="H10" s="16" t="s">
        <v>10</v>
      </c>
      <c r="I10" s="16" t="s">
        <v>11</v>
      </c>
      <c r="J10" s="16" t="s">
        <v>12</v>
      </c>
      <c r="K10" s="16" t="s">
        <v>13</v>
      </c>
      <c r="L10" s="16" t="s">
        <v>14</v>
      </c>
    </row>
    <row r="11" spans="2:14">
      <c r="B11" s="16" t="s">
        <v>22</v>
      </c>
      <c r="G11" t="s">
        <v>23</v>
      </c>
      <c r="I11" s="16">
        <v>2020</v>
      </c>
      <c r="J11" s="16" t="s">
        <v>17</v>
      </c>
      <c r="K11" s="16">
        <v>1</v>
      </c>
      <c r="N11" s="28">
        <v>143.2202336</v>
      </c>
    </row>
    <row r="12" spans="7:14">
      <c r="G12" t="s">
        <v>23</v>
      </c>
      <c r="I12" s="16">
        <v>2021</v>
      </c>
      <c r="J12" s="16" t="s">
        <v>17</v>
      </c>
      <c r="K12" s="16">
        <v>1</v>
      </c>
      <c r="L12" s="16">
        <f t="shared" ref="L12:L30" si="0">N12*1000</f>
        <v>150114.7371</v>
      </c>
      <c r="N12" s="20">
        <v>150.1147371</v>
      </c>
    </row>
    <row r="13" spans="7:14">
      <c r="G13" t="s">
        <v>23</v>
      </c>
      <c r="I13" s="16">
        <v>2022</v>
      </c>
      <c r="J13" s="16" t="s">
        <v>17</v>
      </c>
      <c r="K13" s="16">
        <v>1</v>
      </c>
      <c r="L13" s="16">
        <f t="shared" si="0"/>
        <v>168650.9161</v>
      </c>
      <c r="N13" s="20">
        <v>168.6509161</v>
      </c>
    </row>
    <row r="14" spans="7:14">
      <c r="G14" t="s">
        <v>23</v>
      </c>
      <c r="I14" s="16">
        <v>2023</v>
      </c>
      <c r="J14" s="16" t="s">
        <v>17</v>
      </c>
      <c r="K14" s="16">
        <v>1</v>
      </c>
      <c r="L14" s="16">
        <f t="shared" si="0"/>
        <v>172329.7735</v>
      </c>
      <c r="N14" s="20">
        <v>172.3297735</v>
      </c>
    </row>
    <row r="15" spans="7:14">
      <c r="G15" t="s">
        <v>23</v>
      </c>
      <c r="I15" s="16">
        <v>2024</v>
      </c>
      <c r="J15" s="16" t="s">
        <v>17</v>
      </c>
      <c r="K15" s="16">
        <v>1</v>
      </c>
      <c r="L15" s="16">
        <f t="shared" si="0"/>
        <v>170379.9788</v>
      </c>
      <c r="N15" s="20">
        <v>170.3799788</v>
      </c>
    </row>
    <row r="16" spans="7:14">
      <c r="G16" t="s">
        <v>23</v>
      </c>
      <c r="I16" s="16">
        <v>2025</v>
      </c>
      <c r="J16" s="16" t="s">
        <v>17</v>
      </c>
      <c r="K16" s="16">
        <v>1</v>
      </c>
      <c r="L16" s="16">
        <f t="shared" si="0"/>
        <v>169566.1153</v>
      </c>
      <c r="N16" s="20">
        <v>169.5661153</v>
      </c>
    </row>
    <row r="17" spans="7:14">
      <c r="G17" t="s">
        <v>23</v>
      </c>
      <c r="I17" s="16">
        <v>2026</v>
      </c>
      <c r="J17" s="16" t="s">
        <v>17</v>
      </c>
      <c r="K17" s="16">
        <v>1</v>
      </c>
      <c r="L17" s="16">
        <f t="shared" si="0"/>
        <v>167681.3094</v>
      </c>
      <c r="N17" s="20">
        <v>167.6813094</v>
      </c>
    </row>
    <row r="18" spans="7:14">
      <c r="G18" t="s">
        <v>23</v>
      </c>
      <c r="I18" s="16">
        <v>2027</v>
      </c>
      <c r="J18" s="16" t="s">
        <v>17</v>
      </c>
      <c r="K18" s="16">
        <v>1</v>
      </c>
      <c r="L18" s="16">
        <f t="shared" si="0"/>
        <v>164823.3073</v>
      </c>
      <c r="N18" s="20">
        <v>164.8233073</v>
      </c>
    </row>
    <row r="19" spans="7:14">
      <c r="G19" t="s">
        <v>23</v>
      </c>
      <c r="I19" s="16">
        <v>2028</v>
      </c>
      <c r="J19" s="16" t="s">
        <v>17</v>
      </c>
      <c r="K19" s="16">
        <v>1</v>
      </c>
      <c r="L19" s="16">
        <f t="shared" si="0"/>
        <v>159733.9805</v>
      </c>
      <c r="N19" s="20">
        <v>159.7339805</v>
      </c>
    </row>
    <row r="20" spans="7:14">
      <c r="G20" t="s">
        <v>23</v>
      </c>
      <c r="I20" s="16">
        <v>2029</v>
      </c>
      <c r="J20" s="16" t="s">
        <v>17</v>
      </c>
      <c r="K20" s="16">
        <v>1</v>
      </c>
      <c r="L20" s="16">
        <f t="shared" si="0"/>
        <v>154409.2259</v>
      </c>
      <c r="N20" s="20">
        <v>154.4092259</v>
      </c>
    </row>
    <row r="21" spans="7:14">
      <c r="G21" t="s">
        <v>23</v>
      </c>
      <c r="I21" s="16">
        <v>2030</v>
      </c>
      <c r="J21" s="16" t="s">
        <v>17</v>
      </c>
      <c r="K21" s="16">
        <v>1</v>
      </c>
      <c r="L21" s="16">
        <f t="shared" si="0"/>
        <v>148034.6677</v>
      </c>
      <c r="N21" s="20">
        <v>148.0346677</v>
      </c>
    </row>
    <row r="22" spans="7:14">
      <c r="G22" t="s">
        <v>23</v>
      </c>
      <c r="I22" s="16">
        <v>2031</v>
      </c>
      <c r="J22" s="16" t="s">
        <v>17</v>
      </c>
      <c r="K22" s="16">
        <v>1</v>
      </c>
      <c r="L22" s="16">
        <f t="shared" si="0"/>
        <v>140688.0977</v>
      </c>
      <c r="N22" s="20">
        <v>140.6880977</v>
      </c>
    </row>
    <row r="23" spans="7:14">
      <c r="G23" t="s">
        <v>23</v>
      </c>
      <c r="I23" s="16">
        <v>2032</v>
      </c>
      <c r="J23" s="16" t="s">
        <v>17</v>
      </c>
      <c r="K23" s="16">
        <v>1</v>
      </c>
      <c r="L23" s="16">
        <f t="shared" si="0"/>
        <v>133032.8466</v>
      </c>
      <c r="N23" s="20">
        <v>133.0328466</v>
      </c>
    </row>
    <row r="24" spans="7:14">
      <c r="G24" t="s">
        <v>23</v>
      </c>
      <c r="I24" s="16">
        <v>2033</v>
      </c>
      <c r="J24" s="16" t="s">
        <v>17</v>
      </c>
      <c r="K24" s="16">
        <v>1</v>
      </c>
      <c r="L24" s="16">
        <f t="shared" si="0"/>
        <v>125138.2539</v>
      </c>
      <c r="N24" s="20">
        <v>125.1382539</v>
      </c>
    </row>
    <row r="25" spans="7:14">
      <c r="G25" t="s">
        <v>23</v>
      </c>
      <c r="I25" s="16">
        <v>2034</v>
      </c>
      <c r="J25" s="16" t="s">
        <v>17</v>
      </c>
      <c r="K25" s="16">
        <v>1</v>
      </c>
      <c r="L25" s="16">
        <f t="shared" si="0"/>
        <v>117246.1892</v>
      </c>
      <c r="N25" s="20">
        <v>117.2461892</v>
      </c>
    </row>
    <row r="26" spans="7:14">
      <c r="G26" t="s">
        <v>23</v>
      </c>
      <c r="I26" s="16">
        <v>2035</v>
      </c>
      <c r="J26" s="16" t="s">
        <v>17</v>
      </c>
      <c r="K26" s="16">
        <v>1</v>
      </c>
      <c r="L26" s="16">
        <f t="shared" si="0"/>
        <v>108998.4381</v>
      </c>
      <c r="N26" s="20">
        <v>108.9984381</v>
      </c>
    </row>
    <row r="27" spans="7:14">
      <c r="G27" t="s">
        <v>23</v>
      </c>
      <c r="I27" s="16">
        <v>2036</v>
      </c>
      <c r="J27" s="16" t="s">
        <v>17</v>
      </c>
      <c r="K27" s="16">
        <v>1</v>
      </c>
      <c r="L27" s="16">
        <f t="shared" si="0"/>
        <v>100335.7872</v>
      </c>
      <c r="N27" s="20">
        <v>100.3357872</v>
      </c>
    </row>
    <row r="28" spans="7:14">
      <c r="G28" t="s">
        <v>23</v>
      </c>
      <c r="I28" s="16">
        <v>2037</v>
      </c>
      <c r="J28" s="16" t="s">
        <v>17</v>
      </c>
      <c r="K28" s="16">
        <v>1</v>
      </c>
      <c r="L28" s="16">
        <f t="shared" si="0"/>
        <v>91954.46574</v>
      </c>
      <c r="N28" s="20">
        <v>91.95446574</v>
      </c>
    </row>
    <row r="29" spans="7:14">
      <c r="G29" t="s">
        <v>23</v>
      </c>
      <c r="I29" s="16">
        <v>2038</v>
      </c>
      <c r="J29" s="16" t="s">
        <v>17</v>
      </c>
      <c r="K29" s="16">
        <v>1</v>
      </c>
      <c r="L29" s="16">
        <f t="shared" si="0"/>
        <v>83997.41757</v>
      </c>
      <c r="N29" s="20">
        <v>83.99741757</v>
      </c>
    </row>
    <row r="30" spans="7:14">
      <c r="G30" t="s">
        <v>23</v>
      </c>
      <c r="I30" s="16">
        <v>2039</v>
      </c>
      <c r="J30" s="16" t="s">
        <v>17</v>
      </c>
      <c r="K30" s="16">
        <v>1</v>
      </c>
      <c r="L30" s="16">
        <f t="shared" si="0"/>
        <v>76378.08009</v>
      </c>
      <c r="N30" s="20">
        <v>76.37808009</v>
      </c>
    </row>
    <row r="31" spans="7:14">
      <c r="G31" t="s">
        <v>23</v>
      </c>
      <c r="I31" s="16">
        <v>2040</v>
      </c>
      <c r="J31" s="16" t="s">
        <v>17</v>
      </c>
      <c r="K31" s="16">
        <v>1</v>
      </c>
      <c r="L31" s="53">
        <f t="shared" ref="L31:L36" si="1">N31*1000*1.1</f>
        <v>75755.215921</v>
      </c>
      <c r="N31" s="20">
        <v>68.86837811</v>
      </c>
    </row>
    <row r="32" spans="7:14">
      <c r="G32" t="s">
        <v>23</v>
      </c>
      <c r="I32" s="16">
        <v>2041</v>
      </c>
      <c r="J32" s="16" t="s">
        <v>17</v>
      </c>
      <c r="K32" s="16">
        <v>1</v>
      </c>
      <c r="L32" s="53">
        <f t="shared" si="1"/>
        <v>67805.303533</v>
      </c>
      <c r="N32" s="20">
        <v>61.64118503</v>
      </c>
    </row>
    <row r="33" spans="7:14">
      <c r="G33" t="s">
        <v>23</v>
      </c>
      <c r="I33" s="16">
        <v>2042</v>
      </c>
      <c r="J33" s="16" t="s">
        <v>17</v>
      </c>
      <c r="K33" s="16">
        <v>1</v>
      </c>
      <c r="L33" s="53">
        <f t="shared" si="1"/>
        <v>60279.010847</v>
      </c>
      <c r="N33" s="20">
        <v>54.79910077</v>
      </c>
    </row>
    <row r="34" spans="7:14">
      <c r="G34" t="s">
        <v>23</v>
      </c>
      <c r="I34" s="16">
        <v>2043</v>
      </c>
      <c r="J34" s="16" t="s">
        <v>17</v>
      </c>
      <c r="K34" s="16">
        <v>1</v>
      </c>
      <c r="L34" s="53">
        <f t="shared" si="1"/>
        <v>53302.493684</v>
      </c>
      <c r="N34" s="20">
        <v>48.45681244</v>
      </c>
    </row>
    <row r="35" spans="7:14">
      <c r="G35" t="s">
        <v>23</v>
      </c>
      <c r="I35" s="16">
        <v>2044</v>
      </c>
      <c r="J35" s="16" t="s">
        <v>17</v>
      </c>
      <c r="K35" s="16">
        <v>1</v>
      </c>
      <c r="L35" s="53">
        <f t="shared" si="1"/>
        <v>46741.348896</v>
      </c>
      <c r="N35" s="20">
        <v>42.49213536</v>
      </c>
    </row>
    <row r="36" spans="7:14">
      <c r="G36" t="s">
        <v>23</v>
      </c>
      <c r="I36" s="16">
        <v>2045</v>
      </c>
      <c r="J36" s="16" t="s">
        <v>17</v>
      </c>
      <c r="K36" s="16">
        <v>1</v>
      </c>
      <c r="L36" s="53">
        <f t="shared" si="1"/>
        <v>40664.055124</v>
      </c>
      <c r="N36" s="20">
        <v>36.96732284</v>
      </c>
    </row>
    <row r="37" spans="7:16">
      <c r="G37" t="s">
        <v>23</v>
      </c>
      <c r="I37" s="16">
        <v>2046</v>
      </c>
      <c r="J37" s="16" t="s">
        <v>17</v>
      </c>
      <c r="K37" s="16">
        <v>1</v>
      </c>
      <c r="N37" s="20">
        <v>31.78085527</v>
      </c>
      <c r="P37" s="53">
        <f>N37*1000*1.1</f>
        <v>34958.940797</v>
      </c>
    </row>
    <row r="38" spans="7:16">
      <c r="G38" t="s">
        <v>23</v>
      </c>
      <c r="I38" s="16">
        <v>2047</v>
      </c>
      <c r="J38" s="16" t="s">
        <v>17</v>
      </c>
      <c r="K38" s="16">
        <v>1</v>
      </c>
      <c r="N38" s="20">
        <v>26.89498763</v>
      </c>
      <c r="P38" s="53">
        <f>N38*1000*1.1</f>
        <v>29584.486393</v>
      </c>
    </row>
    <row r="39" spans="7:16">
      <c r="G39" t="s">
        <v>23</v>
      </c>
      <c r="I39" s="16">
        <v>2048</v>
      </c>
      <c r="J39" s="16" t="s">
        <v>17</v>
      </c>
      <c r="K39" s="16">
        <v>1</v>
      </c>
      <c r="N39" s="20">
        <v>22.35253594</v>
      </c>
      <c r="P39" s="53">
        <f>N39*1000*1.1</f>
        <v>24587.789534</v>
      </c>
    </row>
    <row r="40" spans="7:16">
      <c r="G40" t="s">
        <v>23</v>
      </c>
      <c r="I40" s="16">
        <v>2049</v>
      </c>
      <c r="J40" s="16" t="s">
        <v>17</v>
      </c>
      <c r="K40" s="16">
        <v>1</v>
      </c>
      <c r="N40" s="20">
        <v>18.09483061</v>
      </c>
      <c r="P40" s="53">
        <f>N40*1000*1.1</f>
        <v>19904.313671</v>
      </c>
    </row>
    <row r="41" spans="7:16">
      <c r="G41" t="s">
        <v>23</v>
      </c>
      <c r="I41" s="16">
        <v>2050</v>
      </c>
      <c r="J41" s="16" t="s">
        <v>17</v>
      </c>
      <c r="K41" s="16">
        <v>1</v>
      </c>
      <c r="N41" s="20">
        <v>14.2978521</v>
      </c>
      <c r="P41" s="53">
        <f>N41*1000*1.1</f>
        <v>15727.63731</v>
      </c>
    </row>
    <row r="42" spans="16:16">
      <c r="P42" s="16"/>
    </row>
  </sheetData>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75"/>
  <sheetViews>
    <sheetView tabSelected="1" zoomScale="57" zoomScaleNormal="57" topLeftCell="A8" workbookViewId="0">
      <selection activeCell="N32" sqref="N32"/>
    </sheetView>
  </sheetViews>
  <sheetFormatPr defaultColWidth="8.72727272727273" defaultRowHeight="14.5"/>
  <cols>
    <col min="1" max="1" width="65.0909090909091" style="16" customWidth="1"/>
    <col min="2" max="10" width="8.72727272727273" style="16"/>
    <col min="11" max="11" width="11.5454545454545" style="16" customWidth="1"/>
    <col min="12" max="12" width="12.8181818181818" style="16"/>
    <col min="14" max="14" width="19.5454545454545" customWidth="1"/>
    <col min="15" max="16" width="22.6363636363636" customWidth="1"/>
    <col min="17" max="17" width="18.7272727272727" customWidth="1"/>
    <col min="18" max="18" width="32" customWidth="1"/>
  </cols>
  <sheetData>
    <row r="1" spans="1:2">
      <c r="A1" s="16" t="s">
        <v>24</v>
      </c>
      <c r="B1" s="16" t="s">
        <v>25</v>
      </c>
    </row>
    <row r="4" spans="2:2">
      <c r="B4" s="17" t="s">
        <v>1</v>
      </c>
    </row>
    <row r="5" spans="2:2">
      <c r="B5" s="16" t="s">
        <v>2</v>
      </c>
    </row>
    <row r="8" spans="10:10">
      <c r="J8" s="16" t="s">
        <v>3</v>
      </c>
    </row>
    <row r="9" spans="2:20">
      <c r="B9" s="16" t="s">
        <v>4</v>
      </c>
      <c r="C9" s="16" t="s">
        <v>5</v>
      </c>
      <c r="D9" s="16" t="s">
        <v>6</v>
      </c>
      <c r="E9" s="16" t="s">
        <v>7</v>
      </c>
      <c r="F9" s="16" t="s">
        <v>8</v>
      </c>
      <c r="G9" s="16" t="s">
        <v>9</v>
      </c>
      <c r="H9" s="16" t="s">
        <v>10</v>
      </c>
      <c r="I9" s="16" t="s">
        <v>11</v>
      </c>
      <c r="J9" s="16" t="s">
        <v>12</v>
      </c>
      <c r="K9" s="16" t="s">
        <v>13</v>
      </c>
      <c r="L9" s="16" t="s">
        <v>14</v>
      </c>
      <c r="N9" s="54"/>
      <c r="P9" s="55" t="s">
        <v>26</v>
      </c>
      <c r="Q9" s="55" t="s">
        <v>27</v>
      </c>
      <c r="R9" s="56" t="s">
        <v>28</v>
      </c>
      <c r="T9" t="s">
        <v>29</v>
      </c>
    </row>
    <row r="10" spans="2:20">
      <c r="B10" s="16" t="s">
        <v>30</v>
      </c>
      <c r="G10" t="s">
        <v>31</v>
      </c>
      <c r="I10" s="16">
        <v>2020</v>
      </c>
      <c r="J10" s="16" t="s">
        <v>17</v>
      </c>
      <c r="K10" s="16">
        <v>1</v>
      </c>
      <c r="L10" s="16">
        <f>SUM(P10:Q10)*1000</f>
        <v>256929.91066</v>
      </c>
      <c r="N10" s="20"/>
      <c r="P10" s="28">
        <v>73.57588066</v>
      </c>
      <c r="Q10">
        <v>183.35403</v>
      </c>
      <c r="R10" s="57">
        <v>46.057254</v>
      </c>
      <c r="T10" s="28">
        <v>-17.30257254</v>
      </c>
    </row>
    <row r="11" spans="7:20">
      <c r="G11" t="s">
        <v>31</v>
      </c>
      <c r="I11" s="16">
        <v>2021</v>
      </c>
      <c r="J11" s="16" t="s">
        <v>17</v>
      </c>
      <c r="K11" s="16">
        <v>1</v>
      </c>
      <c r="L11" s="16">
        <f t="shared" ref="L11:L40" si="0">SUM(P11:Q11)*1000</f>
        <v>265964.90433</v>
      </c>
      <c r="N11" s="20"/>
      <c r="P11" s="20">
        <v>76.81255283</v>
      </c>
      <c r="Q11" s="20">
        <v>189.1523515</v>
      </c>
      <c r="R11" s="58">
        <v>46.98380465</v>
      </c>
      <c r="T11" s="28">
        <v>-15.40632582</v>
      </c>
    </row>
    <row r="12" spans="7:20">
      <c r="G12" t="s">
        <v>31</v>
      </c>
      <c r="I12" s="16">
        <v>2022</v>
      </c>
      <c r="J12" s="16" t="s">
        <v>17</v>
      </c>
      <c r="K12" s="16">
        <v>1</v>
      </c>
      <c r="L12" s="16">
        <f t="shared" si="0"/>
        <v>265630.08156</v>
      </c>
      <c r="N12" s="20"/>
      <c r="P12" s="20">
        <v>74.20667416</v>
      </c>
      <c r="Q12" s="20">
        <v>191.4234074</v>
      </c>
      <c r="R12" s="58">
        <v>45.93380072</v>
      </c>
      <c r="T12" s="28">
        <v>-17.23053509</v>
      </c>
    </row>
    <row r="13" spans="7:20">
      <c r="G13" t="s">
        <v>31</v>
      </c>
      <c r="I13" s="16">
        <v>2023</v>
      </c>
      <c r="J13" s="16" t="s">
        <v>17</v>
      </c>
      <c r="K13" s="16">
        <v>1</v>
      </c>
      <c r="L13" s="16">
        <f t="shared" si="0"/>
        <v>264826.06675</v>
      </c>
      <c r="N13" s="20"/>
      <c r="P13" s="20">
        <v>75.91317615</v>
      </c>
      <c r="Q13" s="20">
        <v>188.9128906</v>
      </c>
      <c r="R13" s="58">
        <v>44.89153103</v>
      </c>
      <c r="T13" s="28">
        <v>-19.05474437</v>
      </c>
    </row>
    <row r="14" spans="7:20">
      <c r="G14" t="s">
        <v>31</v>
      </c>
      <c r="I14" s="16">
        <v>2024</v>
      </c>
      <c r="J14" s="16" t="s">
        <v>17</v>
      </c>
      <c r="K14" s="16">
        <v>1</v>
      </c>
      <c r="L14" s="16">
        <f t="shared" si="0"/>
        <v>257966.44231</v>
      </c>
      <c r="N14" s="20"/>
      <c r="P14" s="20">
        <v>74.57508591</v>
      </c>
      <c r="Q14" s="20">
        <v>183.3913564</v>
      </c>
      <c r="R14" s="58">
        <v>44.09905335</v>
      </c>
      <c r="T14" s="28">
        <v>-20.87895364</v>
      </c>
    </row>
    <row r="15" spans="7:20">
      <c r="G15" t="s">
        <v>31</v>
      </c>
      <c r="I15" s="16">
        <v>2025</v>
      </c>
      <c r="J15" s="16" t="s">
        <v>17</v>
      </c>
      <c r="K15" s="16">
        <v>1</v>
      </c>
      <c r="L15" s="16">
        <f t="shared" si="0"/>
        <v>249429.31051</v>
      </c>
      <c r="N15" s="20"/>
      <c r="P15" s="20">
        <v>72.15813951</v>
      </c>
      <c r="Q15" s="20">
        <v>177.271171</v>
      </c>
      <c r="R15" s="58">
        <v>42.4046265</v>
      </c>
      <c r="T15" s="28">
        <v>-22.70316291</v>
      </c>
    </row>
    <row r="16" spans="7:20">
      <c r="G16" t="s">
        <v>31</v>
      </c>
      <c r="I16" s="16">
        <v>2026</v>
      </c>
      <c r="J16" s="16" t="s">
        <v>17</v>
      </c>
      <c r="K16" s="16">
        <v>1</v>
      </c>
      <c r="L16" s="16">
        <f t="shared" si="0"/>
        <v>242263.22701</v>
      </c>
      <c r="N16" s="20"/>
      <c r="P16" s="20">
        <v>69.65448481</v>
      </c>
      <c r="Q16" s="20">
        <v>172.6087422</v>
      </c>
      <c r="R16" s="58">
        <v>41.43356466</v>
      </c>
      <c r="T16" s="28">
        <v>-24.52737218</v>
      </c>
    </row>
    <row r="17" spans="7:20">
      <c r="G17" t="s">
        <v>31</v>
      </c>
      <c r="I17" s="16">
        <v>2027</v>
      </c>
      <c r="J17" s="16" t="s">
        <v>17</v>
      </c>
      <c r="K17" s="16">
        <v>1</v>
      </c>
      <c r="L17" s="16">
        <f t="shared" si="0"/>
        <v>233791.77458</v>
      </c>
      <c r="N17" s="20"/>
      <c r="P17" s="20">
        <v>68.02326498</v>
      </c>
      <c r="Q17" s="20">
        <v>165.7685096</v>
      </c>
      <c r="R17" s="58">
        <v>40.46110625</v>
      </c>
      <c r="T17" s="28">
        <v>-26.35158146</v>
      </c>
    </row>
    <row r="18" spans="7:20">
      <c r="G18" t="s">
        <v>31</v>
      </c>
      <c r="I18" s="16">
        <v>2028</v>
      </c>
      <c r="J18" s="16" t="s">
        <v>17</v>
      </c>
      <c r="K18" s="16">
        <v>1</v>
      </c>
      <c r="L18" s="16">
        <f t="shared" si="0"/>
        <v>222529.46642</v>
      </c>
      <c r="N18" s="20"/>
      <c r="P18" s="20">
        <v>65.38544422</v>
      </c>
      <c r="Q18" s="20">
        <v>157.1440222</v>
      </c>
      <c r="R18" s="58">
        <v>39.19910803</v>
      </c>
      <c r="T18" s="28">
        <v>-28.17579073</v>
      </c>
    </row>
    <row r="19" spans="7:20">
      <c r="G19" t="s">
        <v>31</v>
      </c>
      <c r="I19" s="16">
        <v>2029</v>
      </c>
      <c r="J19" s="16" t="s">
        <v>17</v>
      </c>
      <c r="K19" s="16">
        <v>1</v>
      </c>
      <c r="L19" s="16">
        <f t="shared" si="0"/>
        <v>207824.16285</v>
      </c>
      <c r="N19" s="20"/>
      <c r="P19" s="20">
        <v>60.96120725</v>
      </c>
      <c r="Q19" s="20">
        <v>146.8629556</v>
      </c>
      <c r="R19" s="58">
        <v>37.94543523</v>
      </c>
      <c r="T19" s="28">
        <v>-30</v>
      </c>
    </row>
    <row r="20" spans="7:20">
      <c r="G20" t="s">
        <v>31</v>
      </c>
      <c r="I20" s="16">
        <v>2030</v>
      </c>
      <c r="J20" s="16" t="s">
        <v>17</v>
      </c>
      <c r="K20" s="16">
        <v>1</v>
      </c>
      <c r="L20" s="16">
        <f t="shared" si="0"/>
        <v>191381.78979</v>
      </c>
      <c r="N20" s="20"/>
      <c r="P20" s="20">
        <v>56.54267449</v>
      </c>
      <c r="Q20" s="20">
        <v>134.8391153</v>
      </c>
      <c r="R20" s="58">
        <v>36.6100428</v>
      </c>
      <c r="T20" s="28">
        <v>-31</v>
      </c>
    </row>
    <row r="21" spans="7:20">
      <c r="G21" t="s">
        <v>31</v>
      </c>
      <c r="I21" s="16">
        <v>2031</v>
      </c>
      <c r="J21" s="16" t="s">
        <v>17</v>
      </c>
      <c r="K21" s="16">
        <v>1</v>
      </c>
      <c r="L21" s="16">
        <f t="shared" si="0"/>
        <v>178186.00674</v>
      </c>
      <c r="N21" s="20"/>
      <c r="P21" s="20">
        <v>54.46291834</v>
      </c>
      <c r="Q21" s="20">
        <v>123.7230884</v>
      </c>
      <c r="R21" s="58">
        <v>36.11297381</v>
      </c>
      <c r="T21" s="28">
        <v>-32</v>
      </c>
    </row>
    <row r="22" spans="7:20">
      <c r="G22" t="s">
        <v>31</v>
      </c>
      <c r="I22" s="16">
        <v>2032</v>
      </c>
      <c r="J22" s="16" t="s">
        <v>17</v>
      </c>
      <c r="K22" s="16">
        <v>1</v>
      </c>
      <c r="L22" s="16">
        <f t="shared" si="0"/>
        <v>164759.17734</v>
      </c>
      <c r="N22" s="20"/>
      <c r="P22" s="20">
        <v>51.61645744</v>
      </c>
      <c r="Q22" s="20">
        <v>113.1427199</v>
      </c>
      <c r="R22" s="58">
        <v>35.64935033</v>
      </c>
      <c r="T22" s="28">
        <v>-33</v>
      </c>
    </row>
    <row r="23" spans="7:20">
      <c r="G23" t="s">
        <v>31</v>
      </c>
      <c r="I23" s="16">
        <v>2033</v>
      </c>
      <c r="J23" s="16" t="s">
        <v>17</v>
      </c>
      <c r="K23" s="16">
        <v>1</v>
      </c>
      <c r="L23" s="16">
        <f t="shared" si="0"/>
        <v>151860.53652</v>
      </c>
      <c r="N23" s="20"/>
      <c r="P23" s="20">
        <v>49.26306062</v>
      </c>
      <c r="Q23" s="20">
        <v>102.5974759</v>
      </c>
      <c r="R23" s="58">
        <v>35.14571652</v>
      </c>
      <c r="T23" s="28">
        <v>-34</v>
      </c>
    </row>
    <row r="24" spans="7:20">
      <c r="G24" t="s">
        <v>31</v>
      </c>
      <c r="I24" s="16">
        <v>2034</v>
      </c>
      <c r="J24" s="16" t="s">
        <v>17</v>
      </c>
      <c r="K24" s="16">
        <v>1</v>
      </c>
      <c r="L24" s="16">
        <f t="shared" si="0"/>
        <v>139325.20641</v>
      </c>
      <c r="N24" s="20"/>
      <c r="P24" s="20">
        <v>46.83002163</v>
      </c>
      <c r="Q24" s="20">
        <v>92.49518478</v>
      </c>
      <c r="R24" s="58">
        <v>34.60264472</v>
      </c>
      <c r="T24" s="28">
        <v>-35</v>
      </c>
    </row>
    <row r="25" spans="7:20">
      <c r="G25" t="s">
        <v>31</v>
      </c>
      <c r="I25" s="16">
        <v>2035</v>
      </c>
      <c r="J25" s="16" t="s">
        <v>17</v>
      </c>
      <c r="K25" s="16">
        <v>1</v>
      </c>
      <c r="L25" s="16">
        <f t="shared" si="0"/>
        <v>129074.84359</v>
      </c>
      <c r="P25" s="20">
        <v>45.43781315</v>
      </c>
      <c r="Q25" s="20">
        <v>83.63703044</v>
      </c>
      <c r="R25" s="58">
        <v>34.11998337</v>
      </c>
      <c r="T25" s="28">
        <v>-36</v>
      </c>
    </row>
    <row r="26" spans="7:20">
      <c r="G26" t="s">
        <v>31</v>
      </c>
      <c r="I26" s="16">
        <v>2036</v>
      </c>
      <c r="J26" s="16" t="s">
        <v>17</v>
      </c>
      <c r="K26" s="16">
        <v>1</v>
      </c>
      <c r="L26" s="16">
        <f t="shared" si="0"/>
        <v>117031.63771</v>
      </c>
      <c r="P26" s="20">
        <v>42.39814088</v>
      </c>
      <c r="Q26" s="20">
        <v>74.63349683</v>
      </c>
      <c r="R26" s="58">
        <v>33.6309419</v>
      </c>
      <c r="T26" s="28">
        <v>-37</v>
      </c>
    </row>
    <row r="27" spans="7:20">
      <c r="G27" t="s">
        <v>31</v>
      </c>
      <c r="I27" s="16">
        <v>2037</v>
      </c>
      <c r="J27" s="16" t="s">
        <v>17</v>
      </c>
      <c r="K27" s="16">
        <v>1</v>
      </c>
      <c r="L27" s="16">
        <f t="shared" si="0"/>
        <v>105048.98874</v>
      </c>
      <c r="P27" s="20">
        <v>39.54132139</v>
      </c>
      <c r="Q27" s="20">
        <v>65.50766735</v>
      </c>
      <c r="R27" s="58">
        <v>33.10020108</v>
      </c>
      <c r="T27" s="28">
        <v>-38</v>
      </c>
    </row>
    <row r="28" spans="7:20">
      <c r="G28" t="s">
        <v>31</v>
      </c>
      <c r="I28" s="16">
        <v>2038</v>
      </c>
      <c r="J28" s="16" t="s">
        <v>17</v>
      </c>
      <c r="K28" s="16">
        <v>1</v>
      </c>
      <c r="L28" s="16">
        <f t="shared" si="0"/>
        <v>95455.64805</v>
      </c>
      <c r="P28" s="20">
        <v>36.58257851</v>
      </c>
      <c r="Q28" s="20">
        <v>58.87306954</v>
      </c>
      <c r="R28" s="58">
        <v>32.51511826</v>
      </c>
      <c r="T28" s="28">
        <v>-39</v>
      </c>
    </row>
    <row r="29" spans="7:20">
      <c r="G29" t="s">
        <v>31</v>
      </c>
      <c r="I29" s="16">
        <v>2039</v>
      </c>
      <c r="J29" s="16" t="s">
        <v>17</v>
      </c>
      <c r="K29" s="16">
        <v>1</v>
      </c>
      <c r="L29" s="16">
        <f t="shared" si="0"/>
        <v>89222.99834</v>
      </c>
      <c r="P29" s="20">
        <v>33.68633261</v>
      </c>
      <c r="Q29" s="20">
        <v>55.53666573</v>
      </c>
      <c r="R29" s="58">
        <v>31.98097403</v>
      </c>
      <c r="T29" s="28">
        <v>-40</v>
      </c>
    </row>
    <row r="30" spans="7:20">
      <c r="G30" t="s">
        <v>31</v>
      </c>
      <c r="I30" s="16">
        <v>2040</v>
      </c>
      <c r="J30" s="16" t="s">
        <v>17</v>
      </c>
      <c r="K30" s="16">
        <v>1</v>
      </c>
      <c r="L30" s="16">
        <f t="shared" si="0"/>
        <v>82094.70932</v>
      </c>
      <c r="P30" s="20">
        <v>30.06667329</v>
      </c>
      <c r="Q30" s="20">
        <v>52.02803603</v>
      </c>
      <c r="R30" s="58">
        <v>31.43365158</v>
      </c>
      <c r="T30" s="28">
        <v>-41</v>
      </c>
    </row>
    <row r="31" spans="7:20">
      <c r="G31" t="s">
        <v>31</v>
      </c>
      <c r="I31" s="16">
        <v>2041</v>
      </c>
      <c r="J31" s="16" t="s">
        <v>17</v>
      </c>
      <c r="K31" s="16">
        <v>1</v>
      </c>
      <c r="L31" s="16">
        <f t="shared" si="0"/>
        <v>74864.81849</v>
      </c>
      <c r="P31" s="20">
        <v>27.05425281</v>
      </c>
      <c r="Q31" s="20">
        <v>47.81056568</v>
      </c>
      <c r="R31" s="58">
        <v>30.75217849</v>
      </c>
      <c r="T31" s="28">
        <v>-42</v>
      </c>
    </row>
    <row r="32" spans="7:20">
      <c r="G32" t="s">
        <v>31</v>
      </c>
      <c r="I32" s="16">
        <v>2042</v>
      </c>
      <c r="J32" s="16" t="s">
        <v>17</v>
      </c>
      <c r="K32" s="16">
        <v>1</v>
      </c>
      <c r="L32" s="16">
        <f t="shared" si="0"/>
        <v>70798.29267</v>
      </c>
      <c r="P32" s="20">
        <v>25.50652088</v>
      </c>
      <c r="Q32" s="20">
        <v>45.29177179</v>
      </c>
      <c r="R32" s="58">
        <v>30.17682564</v>
      </c>
      <c r="T32" s="28">
        <v>-43</v>
      </c>
    </row>
    <row r="33" spans="7:20">
      <c r="G33" t="s">
        <v>31</v>
      </c>
      <c r="I33" s="16">
        <v>2043</v>
      </c>
      <c r="J33" s="16" t="s">
        <v>17</v>
      </c>
      <c r="K33" s="16">
        <v>1</v>
      </c>
      <c r="L33" s="16">
        <f t="shared" si="0"/>
        <v>67743.54344</v>
      </c>
      <c r="P33" s="20">
        <v>24.38823505</v>
      </c>
      <c r="Q33" s="20">
        <v>43.35530839</v>
      </c>
      <c r="R33" s="58">
        <v>29.60381554</v>
      </c>
      <c r="T33" s="28">
        <v>-44</v>
      </c>
    </row>
    <row r="34" spans="7:20">
      <c r="G34" t="s">
        <v>31</v>
      </c>
      <c r="I34" s="16">
        <v>2044</v>
      </c>
      <c r="J34" s="16" t="s">
        <v>17</v>
      </c>
      <c r="K34" s="16">
        <v>1</v>
      </c>
      <c r="L34" s="16">
        <f t="shared" si="0"/>
        <v>64583.42689</v>
      </c>
      <c r="P34" s="20">
        <v>23.24361514</v>
      </c>
      <c r="Q34" s="20">
        <v>41.33981175</v>
      </c>
      <c r="R34" s="58">
        <v>29.07735401</v>
      </c>
      <c r="T34" s="28">
        <v>-45</v>
      </c>
    </row>
    <row r="35" spans="7:20">
      <c r="G35" t="s">
        <v>31</v>
      </c>
      <c r="I35" s="16">
        <v>2045</v>
      </c>
      <c r="J35" s="16" t="s">
        <v>17</v>
      </c>
      <c r="K35" s="16">
        <v>1</v>
      </c>
      <c r="L35" s="16">
        <f t="shared" si="0"/>
        <v>62006.72033</v>
      </c>
      <c r="P35" s="20">
        <v>22.52632113</v>
      </c>
      <c r="Q35" s="20">
        <v>39.4803992</v>
      </c>
      <c r="R35" s="58">
        <v>28.56452897</v>
      </c>
      <c r="T35" s="28">
        <v>-46</v>
      </c>
    </row>
    <row r="36" spans="7:20">
      <c r="G36" t="s">
        <v>31</v>
      </c>
      <c r="I36" s="16">
        <v>2046</v>
      </c>
      <c r="J36" s="16" t="s">
        <v>17</v>
      </c>
      <c r="K36" s="16">
        <v>1</v>
      </c>
      <c r="L36" s="16">
        <f t="shared" si="0"/>
        <v>59511.95558</v>
      </c>
      <c r="P36" s="20">
        <v>21.67822849</v>
      </c>
      <c r="Q36" s="20">
        <v>37.83372709</v>
      </c>
      <c r="R36" s="58">
        <v>28.06050775</v>
      </c>
      <c r="T36" s="28">
        <v>-47</v>
      </c>
    </row>
    <row r="37" spans="7:20">
      <c r="G37" t="s">
        <v>31</v>
      </c>
      <c r="I37" s="16">
        <v>2047</v>
      </c>
      <c r="J37" s="16" t="s">
        <v>17</v>
      </c>
      <c r="K37" s="16">
        <v>1</v>
      </c>
      <c r="L37" s="16">
        <f t="shared" si="0"/>
        <v>57106.06818</v>
      </c>
      <c r="P37" s="20">
        <v>20.82485252</v>
      </c>
      <c r="Q37" s="20">
        <v>36.28121566</v>
      </c>
      <c r="R37" s="58">
        <v>27.59453265</v>
      </c>
      <c r="T37" s="28">
        <v>-48</v>
      </c>
    </row>
    <row r="38" spans="7:20">
      <c r="G38" t="s">
        <v>31</v>
      </c>
      <c r="I38" s="16">
        <v>2048</v>
      </c>
      <c r="J38" s="16" t="s">
        <v>17</v>
      </c>
      <c r="K38" s="16">
        <v>1</v>
      </c>
      <c r="L38" s="16">
        <f t="shared" si="0"/>
        <v>54950.06281</v>
      </c>
      <c r="P38" s="20">
        <v>20.20542524</v>
      </c>
      <c r="Q38" s="20">
        <v>34.74463757</v>
      </c>
      <c r="R38" s="58">
        <v>27.15182853</v>
      </c>
      <c r="T38" s="28">
        <v>-49</v>
      </c>
    </row>
    <row r="39" spans="7:20">
      <c r="G39" t="s">
        <v>31</v>
      </c>
      <c r="I39" s="16">
        <v>2049</v>
      </c>
      <c r="J39" s="16" t="s">
        <v>17</v>
      </c>
      <c r="K39" s="16">
        <v>1</v>
      </c>
      <c r="L39" s="16">
        <f t="shared" si="0"/>
        <v>52824.83845</v>
      </c>
      <c r="P39" s="20">
        <v>19.54219027</v>
      </c>
      <c r="Q39" s="20">
        <v>33.28264818</v>
      </c>
      <c r="R39" s="58">
        <v>26.73311801</v>
      </c>
      <c r="T39" s="28">
        <v>-50</v>
      </c>
    </row>
    <row r="40" spans="7:18">
      <c r="G40" t="s">
        <v>31</v>
      </c>
      <c r="I40" s="16">
        <v>2050</v>
      </c>
      <c r="J40" s="16" t="s">
        <v>17</v>
      </c>
      <c r="K40" s="16">
        <v>1</v>
      </c>
      <c r="L40" s="16">
        <f t="shared" si="0"/>
        <v>50962.90544</v>
      </c>
      <c r="P40" s="20">
        <v>19.10080467</v>
      </c>
      <c r="Q40" s="20">
        <v>31.86210077</v>
      </c>
      <c r="R40" s="58">
        <v>26.35733217</v>
      </c>
    </row>
    <row r="45" spans="7:11">
      <c r="G45" s="49" t="s">
        <v>32</v>
      </c>
      <c r="I45" s="16">
        <v>2020</v>
      </c>
      <c r="J45" s="16" t="s">
        <v>17</v>
      </c>
      <c r="K45" s="16">
        <v>1</v>
      </c>
    </row>
    <row r="46" spans="7:11">
      <c r="G46" s="16" t="str">
        <f>G45</f>
        <v>WASTECO2N</v>
      </c>
      <c r="I46" s="16">
        <v>2021</v>
      </c>
      <c r="J46" s="16" t="s">
        <v>17</v>
      </c>
      <c r="K46" s="16">
        <v>1</v>
      </c>
    </row>
    <row r="47" spans="7:11">
      <c r="G47" s="16" t="str">
        <f t="shared" ref="G47:G75" si="1">G46</f>
        <v>WASTECO2N</v>
      </c>
      <c r="I47" s="16">
        <v>2022</v>
      </c>
      <c r="J47" s="16" t="s">
        <v>17</v>
      </c>
      <c r="K47" s="16">
        <v>1</v>
      </c>
    </row>
    <row r="48" spans="7:11">
      <c r="G48" s="16" t="str">
        <f t="shared" si="1"/>
        <v>WASTECO2N</v>
      </c>
      <c r="I48" s="16">
        <v>2023</v>
      </c>
      <c r="J48" s="16" t="s">
        <v>17</v>
      </c>
      <c r="K48" s="16">
        <v>1</v>
      </c>
    </row>
    <row r="49" spans="7:11">
      <c r="G49" s="16" t="str">
        <f t="shared" si="1"/>
        <v>WASTECO2N</v>
      </c>
      <c r="I49" s="16">
        <v>2024</v>
      </c>
      <c r="J49" s="16" t="s">
        <v>17</v>
      </c>
      <c r="K49" s="16">
        <v>1</v>
      </c>
    </row>
    <row r="50" spans="7:11">
      <c r="G50" s="16" t="str">
        <f t="shared" si="1"/>
        <v>WASTECO2N</v>
      </c>
      <c r="I50" s="16">
        <v>2025</v>
      </c>
      <c r="J50" s="16" t="s">
        <v>17</v>
      </c>
      <c r="K50" s="16">
        <v>1</v>
      </c>
    </row>
    <row r="51" spans="7:11">
      <c r="G51" s="16" t="str">
        <f t="shared" si="1"/>
        <v>WASTECO2N</v>
      </c>
      <c r="I51" s="16">
        <v>2026</v>
      </c>
      <c r="J51" s="16" t="s">
        <v>17</v>
      </c>
      <c r="K51" s="16">
        <v>1</v>
      </c>
    </row>
    <row r="52" spans="7:11">
      <c r="G52" s="16" t="str">
        <f t="shared" si="1"/>
        <v>WASTECO2N</v>
      </c>
      <c r="I52" s="16">
        <v>2027</v>
      </c>
      <c r="J52" s="16" t="s">
        <v>17</v>
      </c>
      <c r="K52" s="16">
        <v>1</v>
      </c>
    </row>
    <row r="53" spans="7:11">
      <c r="G53" s="16" t="str">
        <f t="shared" si="1"/>
        <v>WASTECO2N</v>
      </c>
      <c r="I53" s="16">
        <v>2028</v>
      </c>
      <c r="J53" s="16" t="s">
        <v>17</v>
      </c>
      <c r="K53" s="16">
        <v>1</v>
      </c>
    </row>
    <row r="54" spans="7:11">
      <c r="G54" s="16" t="str">
        <f t="shared" si="1"/>
        <v>WASTECO2N</v>
      </c>
      <c r="I54" s="16">
        <v>2029</v>
      </c>
      <c r="J54" s="16" t="s">
        <v>17</v>
      </c>
      <c r="K54" s="16">
        <v>1</v>
      </c>
    </row>
    <row r="55" spans="7:11">
      <c r="G55" s="16" t="str">
        <f t="shared" si="1"/>
        <v>WASTECO2N</v>
      </c>
      <c r="I55" s="16">
        <v>2030</v>
      </c>
      <c r="J55" s="16" t="s">
        <v>17</v>
      </c>
      <c r="K55" s="16">
        <v>1</v>
      </c>
    </row>
    <row r="56" spans="7:11">
      <c r="G56" s="16" t="str">
        <f t="shared" si="1"/>
        <v>WASTECO2N</v>
      </c>
      <c r="I56" s="16">
        <v>2031</v>
      </c>
      <c r="J56" s="16" t="s">
        <v>17</v>
      </c>
      <c r="K56" s="16">
        <v>1</v>
      </c>
    </row>
    <row r="57" spans="7:11">
      <c r="G57" s="16" t="str">
        <f t="shared" si="1"/>
        <v>WASTECO2N</v>
      </c>
      <c r="I57" s="16">
        <v>2032</v>
      </c>
      <c r="J57" s="16" t="s">
        <v>17</v>
      </c>
      <c r="K57" s="16">
        <v>1</v>
      </c>
    </row>
    <row r="58" spans="7:11">
      <c r="G58" s="16" t="str">
        <f t="shared" si="1"/>
        <v>WASTECO2N</v>
      </c>
      <c r="I58" s="16">
        <v>2033</v>
      </c>
      <c r="J58" s="16" t="s">
        <v>17</v>
      </c>
      <c r="K58" s="16">
        <v>1</v>
      </c>
    </row>
    <row r="59" spans="7:11">
      <c r="G59" s="16" t="str">
        <f t="shared" si="1"/>
        <v>WASTECO2N</v>
      </c>
      <c r="I59" s="16">
        <v>2034</v>
      </c>
      <c r="J59" s="16" t="s">
        <v>17</v>
      </c>
      <c r="K59" s="16">
        <v>1</v>
      </c>
    </row>
    <row r="60" spans="7:11">
      <c r="G60" s="16" t="str">
        <f t="shared" si="1"/>
        <v>WASTECO2N</v>
      </c>
      <c r="I60" s="16">
        <v>2035</v>
      </c>
      <c r="J60" s="16" t="s">
        <v>17</v>
      </c>
      <c r="K60" s="16">
        <v>1</v>
      </c>
    </row>
    <row r="61" spans="7:11">
      <c r="G61" s="16" t="str">
        <f t="shared" si="1"/>
        <v>WASTECO2N</v>
      </c>
      <c r="I61" s="16">
        <v>2036</v>
      </c>
      <c r="J61" s="16" t="s">
        <v>17</v>
      </c>
      <c r="K61" s="16">
        <v>1</v>
      </c>
    </row>
    <row r="62" spans="7:11">
      <c r="G62" s="16" t="str">
        <f t="shared" si="1"/>
        <v>WASTECO2N</v>
      </c>
      <c r="I62" s="16">
        <v>2037</v>
      </c>
      <c r="J62" s="16" t="s">
        <v>17</v>
      </c>
      <c r="K62" s="16">
        <v>1</v>
      </c>
    </row>
    <row r="63" spans="7:11">
      <c r="G63" s="16" t="str">
        <f t="shared" si="1"/>
        <v>WASTECO2N</v>
      </c>
      <c r="I63" s="16">
        <v>2038</v>
      </c>
      <c r="J63" s="16" t="s">
        <v>17</v>
      </c>
      <c r="K63" s="16">
        <v>1</v>
      </c>
    </row>
    <row r="64" spans="7:11">
      <c r="G64" s="16" t="str">
        <f t="shared" si="1"/>
        <v>WASTECO2N</v>
      </c>
      <c r="I64" s="16">
        <v>2039</v>
      </c>
      <c r="J64" s="16" t="s">
        <v>17</v>
      </c>
      <c r="K64" s="16">
        <v>1</v>
      </c>
    </row>
    <row r="65" spans="7:11">
      <c r="G65" s="16" t="str">
        <f t="shared" si="1"/>
        <v>WASTECO2N</v>
      </c>
      <c r="I65" s="16">
        <v>2040</v>
      </c>
      <c r="J65" s="16" t="s">
        <v>17</v>
      </c>
      <c r="K65" s="16">
        <v>1</v>
      </c>
    </row>
    <row r="66" spans="7:11">
      <c r="G66" s="16" t="str">
        <f t="shared" si="1"/>
        <v>WASTECO2N</v>
      </c>
      <c r="I66" s="16">
        <v>2041</v>
      </c>
      <c r="J66" s="16" t="s">
        <v>17</v>
      </c>
      <c r="K66" s="16">
        <v>1</v>
      </c>
    </row>
    <row r="67" spans="7:11">
      <c r="G67" s="16" t="str">
        <f t="shared" si="1"/>
        <v>WASTECO2N</v>
      </c>
      <c r="I67" s="16">
        <v>2042</v>
      </c>
      <c r="J67" s="16" t="s">
        <v>17</v>
      </c>
      <c r="K67" s="16">
        <v>1</v>
      </c>
    </row>
    <row r="68" spans="7:11">
      <c r="G68" s="16" t="str">
        <f t="shared" si="1"/>
        <v>WASTECO2N</v>
      </c>
      <c r="I68" s="16">
        <v>2043</v>
      </c>
      <c r="J68" s="16" t="s">
        <v>17</v>
      </c>
      <c r="K68" s="16">
        <v>1</v>
      </c>
    </row>
    <row r="69" spans="7:11">
      <c r="G69" s="16" t="str">
        <f t="shared" si="1"/>
        <v>WASTECO2N</v>
      </c>
      <c r="I69" s="16">
        <v>2044</v>
      </c>
      <c r="J69" s="16" t="s">
        <v>17</v>
      </c>
      <c r="K69" s="16">
        <v>1</v>
      </c>
    </row>
    <row r="70" spans="7:11">
      <c r="G70" s="16" t="str">
        <f t="shared" si="1"/>
        <v>WASTECO2N</v>
      </c>
      <c r="I70" s="16">
        <v>2045</v>
      </c>
      <c r="J70" s="16" t="s">
        <v>17</v>
      </c>
      <c r="K70" s="16">
        <v>1</v>
      </c>
    </row>
    <row r="71" spans="7:11">
      <c r="G71" s="16" t="str">
        <f t="shared" si="1"/>
        <v>WASTECO2N</v>
      </c>
      <c r="I71" s="16">
        <v>2046</v>
      </c>
      <c r="J71" s="16" t="s">
        <v>17</v>
      </c>
      <c r="K71" s="16">
        <v>1</v>
      </c>
    </row>
    <row r="72" spans="7:11">
      <c r="G72" s="16" t="str">
        <f t="shared" si="1"/>
        <v>WASTECO2N</v>
      </c>
      <c r="I72" s="16">
        <v>2047</v>
      </c>
      <c r="J72" s="16" t="s">
        <v>17</v>
      </c>
      <c r="K72" s="16">
        <v>1</v>
      </c>
    </row>
    <row r="73" spans="7:11">
      <c r="G73" s="16" t="str">
        <f t="shared" si="1"/>
        <v>WASTECO2N</v>
      </c>
      <c r="I73" s="16">
        <v>2048</v>
      </c>
      <c r="J73" s="16" t="s">
        <v>17</v>
      </c>
      <c r="K73" s="16">
        <v>1</v>
      </c>
    </row>
    <row r="74" spans="7:11">
      <c r="G74" s="16" t="str">
        <f t="shared" si="1"/>
        <v>WASTECO2N</v>
      </c>
      <c r="I74" s="16">
        <v>2049</v>
      </c>
      <c r="J74" s="16" t="s">
        <v>17</v>
      </c>
      <c r="K74" s="16">
        <v>1</v>
      </c>
    </row>
    <row r="75" spans="7:11">
      <c r="G75" s="16" t="str">
        <f t="shared" si="1"/>
        <v>WASTECO2N</v>
      </c>
      <c r="I75" s="16">
        <v>2050</v>
      </c>
      <c r="J75" s="16" t="s">
        <v>17</v>
      </c>
      <c r="K75" s="16">
        <v>1</v>
      </c>
    </row>
  </sheetData>
  <pageMargins left="0.75" right="0.75" top="1" bottom="1" header="0.5" footer="0.5"/>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R41"/>
  <sheetViews>
    <sheetView topLeftCell="A26" workbookViewId="0">
      <selection activeCell="L12" sqref="L12:L41"/>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s>
  <sheetData>
    <row r="4" spans="2:2">
      <c r="B4" s="17" t="s">
        <v>1</v>
      </c>
    </row>
    <row r="5" spans="2:2">
      <c r="B5" s="16" t="s">
        <v>2</v>
      </c>
    </row>
    <row r="9" spans="10:10">
      <c r="J9" s="16" t="s">
        <v>3</v>
      </c>
    </row>
    <row r="10" spans="2:18">
      <c r="B10" s="16" t="s">
        <v>4</v>
      </c>
      <c r="C10" s="16" t="s">
        <v>5</v>
      </c>
      <c r="D10" s="16" t="s">
        <v>6</v>
      </c>
      <c r="E10" s="16" t="s">
        <v>7</v>
      </c>
      <c r="F10" s="16" t="s">
        <v>8</v>
      </c>
      <c r="G10" s="16" t="s">
        <v>9</v>
      </c>
      <c r="H10" s="16" t="s">
        <v>10</v>
      </c>
      <c r="I10" s="16" t="s">
        <v>11</v>
      </c>
      <c r="J10" s="16" t="s">
        <v>12</v>
      </c>
      <c r="K10" s="16" t="s">
        <v>13</v>
      </c>
      <c r="L10" s="16" t="s">
        <v>14</v>
      </c>
      <c r="Q10" t="s">
        <v>33</v>
      </c>
      <c r="R10" s="51"/>
    </row>
    <row r="11" spans="2:17">
      <c r="B11" s="16" t="s">
        <v>34</v>
      </c>
      <c r="G11" t="s">
        <v>35</v>
      </c>
      <c r="I11" s="16">
        <v>2020</v>
      </c>
      <c r="J11" s="16" t="s">
        <v>17</v>
      </c>
      <c r="K11" s="16">
        <v>1</v>
      </c>
      <c r="Q11">
        <f>89.11787</f>
        <v>89.11787</v>
      </c>
    </row>
    <row r="12" spans="7:17">
      <c r="G12" t="s">
        <v>35</v>
      </c>
      <c r="I12" s="16">
        <v>2021</v>
      </c>
      <c r="J12" s="16" t="s">
        <v>17</v>
      </c>
      <c r="K12" s="16">
        <v>1</v>
      </c>
      <c r="L12" s="53">
        <f>Q12*1000*38.5/(38.5+34.9)*1.1</f>
        <v>50294.7241857425</v>
      </c>
      <c r="Q12" s="20">
        <v>87.16960461</v>
      </c>
    </row>
    <row r="13" spans="7:17">
      <c r="G13" t="s">
        <v>35</v>
      </c>
      <c r="I13" s="16">
        <v>2022</v>
      </c>
      <c r="J13" s="16" t="s">
        <v>17</v>
      </c>
      <c r="K13" s="16">
        <v>1</v>
      </c>
      <c r="L13" s="53">
        <f t="shared" ref="L13:L41" si="0">Q13*1000*38.5/(38.5+34.9)*1.1</f>
        <v>47270.6331199387</v>
      </c>
      <c r="Q13" s="20">
        <v>81.92832281</v>
      </c>
    </row>
    <row r="14" spans="7:17">
      <c r="G14" t="s">
        <v>35</v>
      </c>
      <c r="I14" s="16">
        <v>2023</v>
      </c>
      <c r="J14" s="16" t="s">
        <v>17</v>
      </c>
      <c r="K14" s="16">
        <v>1</v>
      </c>
      <c r="L14" s="53">
        <f t="shared" si="0"/>
        <v>46778.477175109</v>
      </c>
      <c r="Q14" s="20">
        <v>81.07532998</v>
      </c>
    </row>
    <row r="15" spans="7:17">
      <c r="G15" t="s">
        <v>35</v>
      </c>
      <c r="I15" s="16">
        <v>2024</v>
      </c>
      <c r="J15" s="16" t="s">
        <v>17</v>
      </c>
      <c r="K15" s="16">
        <v>1</v>
      </c>
      <c r="L15" s="53">
        <f t="shared" si="0"/>
        <v>45736.5421502929</v>
      </c>
      <c r="Q15" s="20">
        <v>79.26947329</v>
      </c>
    </row>
    <row r="16" spans="7:17">
      <c r="G16" t="s">
        <v>35</v>
      </c>
      <c r="I16" s="16">
        <v>2025</v>
      </c>
      <c r="J16" s="16" t="s">
        <v>17</v>
      </c>
      <c r="K16" s="16">
        <v>1</v>
      </c>
      <c r="L16" s="53">
        <f t="shared" si="0"/>
        <v>44435.6982656676</v>
      </c>
      <c r="Q16" s="20">
        <v>77.014882</v>
      </c>
    </row>
    <row r="17" spans="7:17">
      <c r="G17" t="s">
        <v>35</v>
      </c>
      <c r="I17" s="16">
        <v>2026</v>
      </c>
      <c r="J17" s="16" t="s">
        <v>17</v>
      </c>
      <c r="K17" s="16">
        <v>1</v>
      </c>
      <c r="L17" s="53">
        <f t="shared" si="0"/>
        <v>43233.7893353747</v>
      </c>
      <c r="Q17" s="20">
        <v>74.93176239</v>
      </c>
    </row>
    <row r="18" spans="7:17">
      <c r="G18" t="s">
        <v>35</v>
      </c>
      <c r="I18" s="16">
        <v>2027</v>
      </c>
      <c r="J18" s="16" t="s">
        <v>17</v>
      </c>
      <c r="K18" s="16">
        <v>1</v>
      </c>
      <c r="L18" s="53">
        <f t="shared" si="0"/>
        <v>41942.0201556676</v>
      </c>
      <c r="Q18" s="20">
        <v>72.69289916</v>
      </c>
    </row>
    <row r="19" spans="7:17">
      <c r="G19" t="s">
        <v>35</v>
      </c>
      <c r="I19" s="16">
        <v>2028</v>
      </c>
      <c r="J19" s="16" t="s">
        <v>17</v>
      </c>
      <c r="K19" s="16">
        <v>1</v>
      </c>
      <c r="L19" s="53">
        <f t="shared" si="0"/>
        <v>40646.4028091689</v>
      </c>
      <c r="Q19" s="20">
        <v>70.44736638</v>
      </c>
    </row>
    <row r="20" spans="7:17">
      <c r="G20" t="s">
        <v>35</v>
      </c>
      <c r="I20" s="16">
        <v>2029</v>
      </c>
      <c r="J20" s="16" t="s">
        <v>17</v>
      </c>
      <c r="K20" s="16">
        <v>1</v>
      </c>
      <c r="L20" s="53">
        <f t="shared" si="0"/>
        <v>39290.640846594</v>
      </c>
      <c r="Q20" s="20">
        <v>68.0975924</v>
      </c>
    </row>
    <row r="21" spans="7:17">
      <c r="G21" t="s">
        <v>35</v>
      </c>
      <c r="I21" s="16">
        <v>2030</v>
      </c>
      <c r="J21" s="16" t="s">
        <v>17</v>
      </c>
      <c r="K21" s="16">
        <v>1</v>
      </c>
      <c r="L21" s="53">
        <f t="shared" si="0"/>
        <v>37864.1844559809</v>
      </c>
      <c r="Q21" s="20">
        <v>65.62529254</v>
      </c>
    </row>
    <row r="22" spans="7:17">
      <c r="G22" t="s">
        <v>35</v>
      </c>
      <c r="I22" s="16">
        <v>2031</v>
      </c>
      <c r="J22" s="16" t="s">
        <v>17</v>
      </c>
      <c r="K22" s="16">
        <v>1</v>
      </c>
      <c r="L22" s="53">
        <f t="shared" si="0"/>
        <v>36519.8929101294</v>
      </c>
      <c r="Q22" s="20">
        <v>63.29539881</v>
      </c>
    </row>
    <row r="23" spans="7:17">
      <c r="G23" t="s">
        <v>35</v>
      </c>
      <c r="I23" s="16">
        <v>2032</v>
      </c>
      <c r="J23" s="16" t="s">
        <v>17</v>
      </c>
      <c r="K23" s="16">
        <v>1</v>
      </c>
      <c r="L23" s="53">
        <f t="shared" si="0"/>
        <v>34968.7409718052</v>
      </c>
      <c r="Q23" s="20">
        <v>60.60697963</v>
      </c>
    </row>
    <row r="24" spans="7:17">
      <c r="G24" t="s">
        <v>35</v>
      </c>
      <c r="I24" s="16">
        <v>2033</v>
      </c>
      <c r="J24" s="16" t="s">
        <v>17</v>
      </c>
      <c r="K24" s="16">
        <v>1</v>
      </c>
      <c r="L24" s="53">
        <f t="shared" si="0"/>
        <v>33471.8799044687</v>
      </c>
      <c r="Q24" s="20">
        <v>58.01265608</v>
      </c>
    </row>
    <row r="25" spans="7:17">
      <c r="G25" t="s">
        <v>35</v>
      </c>
      <c r="I25" s="16">
        <v>2034</v>
      </c>
      <c r="J25" s="16" t="s">
        <v>17</v>
      </c>
      <c r="K25" s="16">
        <v>1</v>
      </c>
      <c r="L25" s="53">
        <f t="shared" si="0"/>
        <v>31911.3431946049</v>
      </c>
      <c r="Q25" s="20">
        <v>55.30797144</v>
      </c>
    </row>
    <row r="26" spans="7:18">
      <c r="G26" t="s">
        <v>35</v>
      </c>
      <c r="I26" s="16">
        <v>2035</v>
      </c>
      <c r="J26" s="16" t="s">
        <v>17</v>
      </c>
      <c r="K26" s="16">
        <v>1</v>
      </c>
      <c r="L26" s="53">
        <f t="shared" si="0"/>
        <v>30186.1269865259</v>
      </c>
      <c r="Q26" s="20">
        <v>52.31786826</v>
      </c>
      <c r="R26">
        <v>-6.180210064</v>
      </c>
    </row>
    <row r="27" spans="7:18">
      <c r="G27" t="s">
        <v>35</v>
      </c>
      <c r="I27" s="16">
        <v>2036</v>
      </c>
      <c r="J27" s="16" t="s">
        <v>17</v>
      </c>
      <c r="K27" s="16">
        <v>1</v>
      </c>
      <c r="L27" s="53">
        <f t="shared" si="0"/>
        <v>28609.6172644823</v>
      </c>
      <c r="Q27" s="20">
        <v>49.58549958</v>
      </c>
      <c r="R27">
        <v>-8.377055855</v>
      </c>
    </row>
    <row r="28" spans="7:18">
      <c r="G28" t="s">
        <v>35</v>
      </c>
      <c r="I28" s="16">
        <v>2037</v>
      </c>
      <c r="J28" s="16" t="s">
        <v>17</v>
      </c>
      <c r="K28" s="16">
        <v>1</v>
      </c>
      <c r="L28" s="53">
        <f t="shared" si="0"/>
        <v>27292.1271526907</v>
      </c>
      <c r="Q28" s="20">
        <v>47.30205745</v>
      </c>
      <c r="R28">
        <v>-10.61957522</v>
      </c>
    </row>
    <row r="29" spans="7:18">
      <c r="G29" t="s">
        <v>35</v>
      </c>
      <c r="I29" s="16">
        <v>2038</v>
      </c>
      <c r="J29" s="16" t="s">
        <v>17</v>
      </c>
      <c r="K29" s="16">
        <v>1</v>
      </c>
      <c r="L29" s="53">
        <f t="shared" si="0"/>
        <v>26015.8768939237</v>
      </c>
      <c r="Q29" s="20">
        <v>45.09009124</v>
      </c>
      <c r="R29">
        <v>-12.81215095</v>
      </c>
    </row>
    <row r="30" spans="7:18">
      <c r="G30" t="s">
        <v>35</v>
      </c>
      <c r="I30" s="16">
        <v>2039</v>
      </c>
      <c r="J30" s="16" t="s">
        <v>17</v>
      </c>
      <c r="K30" s="16">
        <v>1</v>
      </c>
      <c r="L30" s="53">
        <f t="shared" si="0"/>
        <v>24778.4863200954</v>
      </c>
      <c r="Q30" s="20">
        <v>42.9454757</v>
      </c>
      <c r="R30">
        <v>-14.87106076</v>
      </c>
    </row>
    <row r="31" spans="7:18">
      <c r="G31" t="s">
        <v>35</v>
      </c>
      <c r="I31" s="16">
        <v>2040</v>
      </c>
      <c r="J31" s="16" t="s">
        <v>17</v>
      </c>
      <c r="K31" s="16">
        <v>1</v>
      </c>
      <c r="L31" s="53">
        <f t="shared" si="0"/>
        <v>23586.1483224796</v>
      </c>
      <c r="Q31" s="20">
        <v>40.8789442</v>
      </c>
      <c r="R31">
        <v>-16.4795872</v>
      </c>
    </row>
    <row r="32" spans="7:18">
      <c r="G32" t="s">
        <v>35</v>
      </c>
      <c r="I32" s="16">
        <v>2041</v>
      </c>
      <c r="J32" s="16" t="s">
        <v>17</v>
      </c>
      <c r="K32" s="16">
        <v>1</v>
      </c>
      <c r="L32" s="53">
        <f t="shared" si="0"/>
        <v>22277.7002818733</v>
      </c>
      <c r="Q32" s="20">
        <v>38.61117357</v>
      </c>
      <c r="R32">
        <v>-18.44727958</v>
      </c>
    </row>
    <row r="33" spans="7:18">
      <c r="G33" t="s">
        <v>35</v>
      </c>
      <c r="I33" s="16">
        <v>2042</v>
      </c>
      <c r="J33" s="16" t="s">
        <v>17</v>
      </c>
      <c r="K33" s="16">
        <v>1</v>
      </c>
      <c r="L33" s="53">
        <f t="shared" si="0"/>
        <v>21137.270950436</v>
      </c>
      <c r="Q33" s="20">
        <v>36.63460892</v>
      </c>
      <c r="R33">
        <v>-20.20071619</v>
      </c>
    </row>
    <row r="34" spans="7:18">
      <c r="G34" t="s">
        <v>35</v>
      </c>
      <c r="I34" s="16">
        <v>2043</v>
      </c>
      <c r="J34" s="16" t="s">
        <v>17</v>
      </c>
      <c r="K34" s="16">
        <v>1</v>
      </c>
      <c r="L34" s="53">
        <f t="shared" si="0"/>
        <v>20080.6064109877</v>
      </c>
      <c r="Q34" s="20">
        <v>34.80322339</v>
      </c>
      <c r="R34">
        <v>-22.15722077</v>
      </c>
    </row>
    <row r="35" spans="7:18">
      <c r="G35" t="s">
        <v>35</v>
      </c>
      <c r="I35" s="16">
        <v>2044</v>
      </c>
      <c r="J35" s="16" t="s">
        <v>17</v>
      </c>
      <c r="K35" s="16">
        <v>1</v>
      </c>
      <c r="L35" s="53">
        <f t="shared" si="0"/>
        <v>19122.8758507834</v>
      </c>
      <c r="Q35" s="20">
        <v>33.14330785</v>
      </c>
      <c r="R35">
        <v>-24.34974926</v>
      </c>
    </row>
    <row r="36" spans="7:18">
      <c r="G36" t="s">
        <v>35</v>
      </c>
      <c r="I36" s="16">
        <v>2045</v>
      </c>
      <c r="J36" s="16" t="s">
        <v>17</v>
      </c>
      <c r="K36" s="16">
        <v>1</v>
      </c>
      <c r="L36" s="53">
        <f t="shared" si="0"/>
        <v>18210.4142499046</v>
      </c>
      <c r="Q36" s="20">
        <v>31.56185138</v>
      </c>
      <c r="R36">
        <v>-26.46567382</v>
      </c>
    </row>
    <row r="37" spans="7:18">
      <c r="G37" t="s">
        <v>35</v>
      </c>
      <c r="I37" s="16">
        <v>2046</v>
      </c>
      <c r="J37" s="16" t="s">
        <v>17</v>
      </c>
      <c r="K37" s="16">
        <v>1</v>
      </c>
      <c r="L37" s="53">
        <f t="shared" si="0"/>
        <v>17359.7421702589</v>
      </c>
      <c r="Q37" s="20">
        <v>30.08748702</v>
      </c>
      <c r="R37">
        <v>-28.28177019</v>
      </c>
    </row>
    <row r="38" spans="7:18">
      <c r="G38" t="s">
        <v>35</v>
      </c>
      <c r="I38" s="16">
        <v>2047</v>
      </c>
      <c r="J38" s="16" t="s">
        <v>17</v>
      </c>
      <c r="K38" s="16">
        <v>1</v>
      </c>
      <c r="L38" s="53">
        <f t="shared" si="0"/>
        <v>16435.1619495572</v>
      </c>
      <c r="Q38" s="20">
        <v>28.48502685</v>
      </c>
      <c r="R38">
        <v>-30.10375906</v>
      </c>
    </row>
    <row r="39" spans="7:18">
      <c r="G39" t="s">
        <v>35</v>
      </c>
      <c r="I39" s="16">
        <v>2048</v>
      </c>
      <c r="J39" s="16" t="s">
        <v>17</v>
      </c>
      <c r="K39" s="16">
        <v>1</v>
      </c>
      <c r="L39" s="53">
        <f t="shared" si="0"/>
        <v>15710.6492851839</v>
      </c>
      <c r="Q39" s="20">
        <v>27.22931895</v>
      </c>
      <c r="R39">
        <v>-31.88349658</v>
      </c>
    </row>
    <row r="40" spans="7:18">
      <c r="G40" t="s">
        <v>35</v>
      </c>
      <c r="I40" s="16">
        <v>2049</v>
      </c>
      <c r="J40" s="16" t="s">
        <v>17</v>
      </c>
      <c r="K40" s="16">
        <v>1</v>
      </c>
      <c r="L40" s="53">
        <f t="shared" si="0"/>
        <v>15023.5464125341</v>
      </c>
      <c r="Q40" s="20">
        <v>26.0384488</v>
      </c>
      <c r="R40">
        <v>-33.64222028</v>
      </c>
    </row>
    <row r="41" spans="7:18">
      <c r="G41" t="s">
        <v>35</v>
      </c>
      <c r="I41" s="16">
        <v>2050</v>
      </c>
      <c r="J41" s="16" t="s">
        <v>17</v>
      </c>
      <c r="K41" s="16">
        <v>1</v>
      </c>
      <c r="L41" s="53">
        <f t="shared" si="0"/>
        <v>14395.8487791962</v>
      </c>
      <c r="Q41" s="20">
        <v>24.95053838</v>
      </c>
      <c r="R41">
        <v>-35.44024209</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1"/>
  <sheetViews>
    <sheetView topLeftCell="A22" workbookViewId="0">
      <selection activeCell="K43" sqref="K43"/>
    </sheetView>
  </sheetViews>
  <sheetFormatPr defaultColWidth="8.72727272727273" defaultRowHeight="14.5"/>
  <cols>
    <col min="1" max="1" width="9" style="16"/>
    <col min="2" max="10" width="8.72727272727273" style="16"/>
    <col min="11" max="11" width="11.5454545454545" style="16" customWidth="1"/>
    <col min="12" max="12" width="12.8181818181818" style="16"/>
    <col min="17" max="17" width="12.8181818181818"/>
    <col min="18" max="18" width="14"/>
  </cols>
  <sheetData>
    <row r="1" spans="1:1">
      <c r="A1" s="16" t="s">
        <v>36</v>
      </c>
    </row>
    <row r="4" spans="2:2">
      <c r="B4" s="17" t="s">
        <v>1</v>
      </c>
    </row>
    <row r="5" spans="2:2">
      <c r="B5" s="16" t="s">
        <v>2</v>
      </c>
    </row>
    <row r="9" spans="10:10">
      <c r="J9" s="16" t="s">
        <v>3</v>
      </c>
    </row>
    <row r="10" spans="2:18">
      <c r="B10" s="16" t="s">
        <v>4</v>
      </c>
      <c r="C10" s="16" t="s">
        <v>5</v>
      </c>
      <c r="D10" s="16" t="s">
        <v>6</v>
      </c>
      <c r="E10" s="16" t="s">
        <v>7</v>
      </c>
      <c r="F10" s="16" t="s">
        <v>8</v>
      </c>
      <c r="G10" s="16" t="s">
        <v>9</v>
      </c>
      <c r="H10" s="16" t="s">
        <v>10</v>
      </c>
      <c r="I10" s="16" t="s">
        <v>11</v>
      </c>
      <c r="J10" s="16" t="s">
        <v>12</v>
      </c>
      <c r="K10" s="16" t="s">
        <v>13</v>
      </c>
      <c r="L10" s="16" t="s">
        <v>14</v>
      </c>
      <c r="Q10" t="s">
        <v>33</v>
      </c>
      <c r="R10" s="51"/>
    </row>
    <row r="11" spans="2:17">
      <c r="B11" s="16" t="s">
        <v>37</v>
      </c>
      <c r="G11" t="s">
        <v>38</v>
      </c>
      <c r="I11" s="16">
        <v>2020</v>
      </c>
      <c r="J11" s="16" t="s">
        <v>17</v>
      </c>
      <c r="K11" s="16">
        <v>1</v>
      </c>
      <c r="Q11">
        <f>89.11787</f>
        <v>89.11787</v>
      </c>
    </row>
    <row r="12" spans="7:17">
      <c r="G12" t="s">
        <v>38</v>
      </c>
      <c r="I12" s="16">
        <v>2021</v>
      </c>
      <c r="J12" s="16" t="s">
        <v>17</v>
      </c>
      <c r="K12" s="16">
        <v>1</v>
      </c>
      <c r="L12" s="53">
        <f>Q12*1000*34.9/(38.5+34.9)*1.1</f>
        <v>45591.8408852575</v>
      </c>
      <c r="Q12" s="20">
        <v>87.16960461</v>
      </c>
    </row>
    <row r="13" spans="7:17">
      <c r="G13" t="s">
        <v>38</v>
      </c>
      <c r="I13" s="16">
        <v>2022</v>
      </c>
      <c r="J13" s="16" t="s">
        <v>17</v>
      </c>
      <c r="K13" s="16">
        <v>1</v>
      </c>
      <c r="L13" s="53">
        <f t="shared" ref="L13:L41" si="0">Q13*1000*34.9/(38.5+34.9)*1.1</f>
        <v>42850.5219710613</v>
      </c>
      <c r="Q13" s="20">
        <v>81.92832281</v>
      </c>
    </row>
    <row r="14" spans="7:17">
      <c r="G14" t="s">
        <v>38</v>
      </c>
      <c r="I14" s="16">
        <v>2023</v>
      </c>
      <c r="J14" s="16" t="s">
        <v>17</v>
      </c>
      <c r="K14" s="16">
        <v>1</v>
      </c>
      <c r="L14" s="53">
        <f t="shared" si="0"/>
        <v>42404.385802891</v>
      </c>
      <c r="Q14" s="20">
        <v>81.07532998</v>
      </c>
    </row>
    <row r="15" spans="7:17">
      <c r="G15" t="s">
        <v>38</v>
      </c>
      <c r="I15" s="16">
        <v>2024</v>
      </c>
      <c r="J15" s="16" t="s">
        <v>17</v>
      </c>
      <c r="K15" s="16">
        <v>1</v>
      </c>
      <c r="L15" s="53">
        <f t="shared" si="0"/>
        <v>41459.8784687071</v>
      </c>
      <c r="Q15" s="20">
        <v>79.26947329</v>
      </c>
    </row>
    <row r="16" spans="7:17">
      <c r="G16" t="s">
        <v>38</v>
      </c>
      <c r="I16" s="16">
        <v>2025</v>
      </c>
      <c r="J16" s="16" t="s">
        <v>17</v>
      </c>
      <c r="K16" s="16">
        <v>1</v>
      </c>
      <c r="L16" s="53">
        <f t="shared" si="0"/>
        <v>40280.6719343324</v>
      </c>
      <c r="Q16" s="20">
        <v>77.014882</v>
      </c>
    </row>
    <row r="17" spans="7:17">
      <c r="G17" t="s">
        <v>38</v>
      </c>
      <c r="I17" s="16">
        <v>2026</v>
      </c>
      <c r="J17" s="16" t="s">
        <v>17</v>
      </c>
      <c r="K17" s="16">
        <v>1</v>
      </c>
      <c r="L17" s="53">
        <f t="shared" si="0"/>
        <v>39191.1492936253</v>
      </c>
      <c r="Q17" s="20">
        <v>74.93176239</v>
      </c>
    </row>
    <row r="18" spans="7:17">
      <c r="G18" t="s">
        <v>38</v>
      </c>
      <c r="I18" s="16">
        <v>2027</v>
      </c>
      <c r="J18" s="16" t="s">
        <v>17</v>
      </c>
      <c r="K18" s="16">
        <v>1</v>
      </c>
      <c r="L18" s="53">
        <f t="shared" si="0"/>
        <v>38020.1689203324</v>
      </c>
      <c r="Q18" s="20">
        <v>72.69289916</v>
      </c>
    </row>
    <row r="19" spans="7:17">
      <c r="G19" t="s">
        <v>38</v>
      </c>
      <c r="I19" s="16">
        <v>2028</v>
      </c>
      <c r="J19" s="16" t="s">
        <v>17</v>
      </c>
      <c r="K19" s="16">
        <v>1</v>
      </c>
      <c r="L19" s="53">
        <f t="shared" si="0"/>
        <v>36845.7002088311</v>
      </c>
      <c r="Q19" s="20">
        <v>70.44736638</v>
      </c>
    </row>
    <row r="20" spans="7:17">
      <c r="G20" t="s">
        <v>38</v>
      </c>
      <c r="I20" s="16">
        <v>2029</v>
      </c>
      <c r="J20" s="16" t="s">
        <v>17</v>
      </c>
      <c r="K20" s="16">
        <v>1</v>
      </c>
      <c r="L20" s="53">
        <f t="shared" si="0"/>
        <v>35616.710793406</v>
      </c>
      <c r="Q20" s="20">
        <v>68.0975924</v>
      </c>
    </row>
    <row r="21" spans="7:17">
      <c r="G21" t="s">
        <v>38</v>
      </c>
      <c r="I21" s="16">
        <v>2030</v>
      </c>
      <c r="J21" s="16" t="s">
        <v>17</v>
      </c>
      <c r="K21" s="16">
        <v>1</v>
      </c>
      <c r="L21" s="53">
        <f t="shared" si="0"/>
        <v>34323.6373380191</v>
      </c>
      <c r="Q21" s="20">
        <v>65.62529254</v>
      </c>
    </row>
    <row r="22" spans="7:17">
      <c r="G22" t="s">
        <v>38</v>
      </c>
      <c r="I22" s="16">
        <v>2031</v>
      </c>
      <c r="J22" s="16" t="s">
        <v>17</v>
      </c>
      <c r="K22" s="16">
        <v>1</v>
      </c>
      <c r="L22" s="53">
        <f t="shared" si="0"/>
        <v>33105.0457808706</v>
      </c>
      <c r="Q22" s="20">
        <v>63.29539881</v>
      </c>
    </row>
    <row r="23" spans="7:17">
      <c r="G23" t="s">
        <v>38</v>
      </c>
      <c r="I23" s="16">
        <v>2032</v>
      </c>
      <c r="J23" s="16" t="s">
        <v>17</v>
      </c>
      <c r="K23" s="16">
        <v>1</v>
      </c>
      <c r="L23" s="53">
        <f t="shared" si="0"/>
        <v>31698.9366211948</v>
      </c>
      <c r="Q23" s="20">
        <v>60.60697963</v>
      </c>
    </row>
    <row r="24" spans="7:17">
      <c r="G24" t="s">
        <v>38</v>
      </c>
      <c r="I24" s="16">
        <v>2033</v>
      </c>
      <c r="J24" s="16" t="s">
        <v>17</v>
      </c>
      <c r="K24" s="16">
        <v>1</v>
      </c>
      <c r="L24" s="53">
        <f t="shared" si="0"/>
        <v>30342.0417835313</v>
      </c>
      <c r="Q24" s="20">
        <v>58.01265608</v>
      </c>
    </row>
    <row r="25" spans="7:17">
      <c r="G25" t="s">
        <v>38</v>
      </c>
      <c r="I25" s="16">
        <v>2034</v>
      </c>
      <c r="J25" s="16" t="s">
        <v>17</v>
      </c>
      <c r="K25" s="16">
        <v>1</v>
      </c>
      <c r="L25" s="53">
        <f t="shared" si="0"/>
        <v>28927.4253893951</v>
      </c>
      <c r="Q25" s="20">
        <v>55.30797144</v>
      </c>
    </row>
    <row r="26" spans="7:18">
      <c r="G26" t="s">
        <v>38</v>
      </c>
      <c r="I26" s="16">
        <v>2035</v>
      </c>
      <c r="J26" s="16" t="s">
        <v>17</v>
      </c>
      <c r="K26" s="16">
        <v>1</v>
      </c>
      <c r="L26" s="53">
        <f t="shared" si="0"/>
        <v>27363.5280994741</v>
      </c>
      <c r="Q26" s="20">
        <v>52.31786826</v>
      </c>
      <c r="R26">
        <v>-6.180210064</v>
      </c>
    </row>
    <row r="27" spans="7:18">
      <c r="G27" t="s">
        <v>38</v>
      </c>
      <c r="I27" s="16">
        <v>2036</v>
      </c>
      <c r="J27" s="16" t="s">
        <v>17</v>
      </c>
      <c r="K27" s="16">
        <v>1</v>
      </c>
      <c r="L27" s="53">
        <f t="shared" si="0"/>
        <v>25934.4322735177</v>
      </c>
      <c r="Q27" s="20">
        <v>49.58549958</v>
      </c>
      <c r="R27">
        <v>-8.377055855</v>
      </c>
    </row>
    <row r="28" spans="7:18">
      <c r="G28" t="s">
        <v>38</v>
      </c>
      <c r="I28" s="16">
        <v>2037</v>
      </c>
      <c r="J28" s="16" t="s">
        <v>17</v>
      </c>
      <c r="K28" s="16">
        <v>1</v>
      </c>
      <c r="L28" s="53">
        <f t="shared" si="0"/>
        <v>24740.1360423093</v>
      </c>
      <c r="Q28" s="20">
        <v>47.30205745</v>
      </c>
      <c r="R28">
        <v>-10.61957522</v>
      </c>
    </row>
    <row r="29" spans="7:18">
      <c r="G29" t="s">
        <v>38</v>
      </c>
      <c r="I29" s="16">
        <v>2038</v>
      </c>
      <c r="J29" s="16" t="s">
        <v>17</v>
      </c>
      <c r="K29" s="16">
        <v>1</v>
      </c>
      <c r="L29" s="53">
        <f t="shared" si="0"/>
        <v>23583.2234700763</v>
      </c>
      <c r="Q29" s="20">
        <v>45.09009124</v>
      </c>
      <c r="R29">
        <v>-12.81215095</v>
      </c>
    </row>
    <row r="30" spans="7:18">
      <c r="G30" t="s">
        <v>38</v>
      </c>
      <c r="I30" s="16">
        <v>2039</v>
      </c>
      <c r="J30" s="16" t="s">
        <v>17</v>
      </c>
      <c r="K30" s="16">
        <v>1</v>
      </c>
      <c r="L30" s="53">
        <f t="shared" si="0"/>
        <v>22461.5369499046</v>
      </c>
      <c r="Q30" s="20">
        <v>42.9454757</v>
      </c>
      <c r="R30">
        <v>-14.87106076</v>
      </c>
    </row>
    <row r="31" spans="7:18">
      <c r="G31" t="s">
        <v>38</v>
      </c>
      <c r="I31" s="16">
        <v>2040</v>
      </c>
      <c r="J31" s="16" t="s">
        <v>17</v>
      </c>
      <c r="K31" s="16">
        <v>1</v>
      </c>
      <c r="L31" s="53">
        <f t="shared" si="0"/>
        <v>21380.6902975204</v>
      </c>
      <c r="Q31" s="20">
        <v>40.8789442</v>
      </c>
      <c r="R31">
        <v>-16.4795872</v>
      </c>
    </row>
    <row r="32" spans="7:18">
      <c r="G32" t="s">
        <v>38</v>
      </c>
      <c r="I32" s="16">
        <v>2041</v>
      </c>
      <c r="J32" s="16" t="s">
        <v>17</v>
      </c>
      <c r="K32" s="16">
        <v>1</v>
      </c>
      <c r="L32" s="53">
        <f t="shared" si="0"/>
        <v>20194.5906451267</v>
      </c>
      <c r="Q32" s="20">
        <v>38.61117357</v>
      </c>
      <c r="R32">
        <v>-18.44727958</v>
      </c>
    </row>
    <row r="33" spans="7:18">
      <c r="G33" t="s">
        <v>38</v>
      </c>
      <c r="I33" s="16">
        <v>2042</v>
      </c>
      <c r="J33" s="16" t="s">
        <v>17</v>
      </c>
      <c r="K33" s="16">
        <v>1</v>
      </c>
      <c r="L33" s="53">
        <f t="shared" si="0"/>
        <v>19160.798861564</v>
      </c>
      <c r="Q33" s="20">
        <v>36.63460892</v>
      </c>
      <c r="R33">
        <v>-20.20071619</v>
      </c>
    </row>
    <row r="34" spans="7:18">
      <c r="G34" t="s">
        <v>38</v>
      </c>
      <c r="I34" s="16">
        <v>2043</v>
      </c>
      <c r="J34" s="16" t="s">
        <v>17</v>
      </c>
      <c r="K34" s="16">
        <v>1</v>
      </c>
      <c r="L34" s="53">
        <f t="shared" si="0"/>
        <v>18202.9393180123</v>
      </c>
      <c r="Q34" s="20">
        <v>34.80322339</v>
      </c>
      <c r="R34">
        <v>-22.15722077</v>
      </c>
    </row>
    <row r="35" spans="7:18">
      <c r="G35" t="s">
        <v>38</v>
      </c>
      <c r="I35" s="16">
        <v>2044</v>
      </c>
      <c r="J35" s="16" t="s">
        <v>17</v>
      </c>
      <c r="K35" s="16">
        <v>1</v>
      </c>
      <c r="L35" s="53">
        <f t="shared" si="0"/>
        <v>17334.7627842166</v>
      </c>
      <c r="Q35" s="20">
        <v>33.14330785</v>
      </c>
      <c r="R35">
        <v>-24.34974926</v>
      </c>
    </row>
    <row r="36" spans="7:18">
      <c r="G36" t="s">
        <v>38</v>
      </c>
      <c r="I36" s="16">
        <v>2045</v>
      </c>
      <c r="J36" s="16" t="s">
        <v>17</v>
      </c>
      <c r="K36" s="16">
        <v>1</v>
      </c>
      <c r="L36" s="53">
        <f t="shared" si="0"/>
        <v>16507.6222680954</v>
      </c>
      <c r="Q36" s="20">
        <v>31.56185138</v>
      </c>
      <c r="R36">
        <v>-26.46567382</v>
      </c>
    </row>
    <row r="37" spans="7:18">
      <c r="G37" t="s">
        <v>38</v>
      </c>
      <c r="I37" s="16">
        <v>2046</v>
      </c>
      <c r="J37" s="16" t="s">
        <v>17</v>
      </c>
      <c r="K37" s="16">
        <v>1</v>
      </c>
      <c r="L37" s="53">
        <f t="shared" si="0"/>
        <v>15736.4935517411</v>
      </c>
      <c r="Q37" s="20">
        <v>30.08748702</v>
      </c>
      <c r="R37">
        <v>-28.28177019</v>
      </c>
    </row>
    <row r="38" spans="7:18">
      <c r="G38" t="s">
        <v>38</v>
      </c>
      <c r="I38" s="16">
        <v>2047</v>
      </c>
      <c r="J38" s="16" t="s">
        <v>17</v>
      </c>
      <c r="K38" s="16">
        <v>1</v>
      </c>
      <c r="L38" s="53">
        <f t="shared" si="0"/>
        <v>14898.3675854428</v>
      </c>
      <c r="Q38" s="20">
        <v>28.48502685</v>
      </c>
      <c r="R38">
        <v>-30.10375906</v>
      </c>
    </row>
    <row r="39" spans="7:18">
      <c r="G39" t="s">
        <v>38</v>
      </c>
      <c r="I39" s="16">
        <v>2048</v>
      </c>
      <c r="J39" s="16" t="s">
        <v>17</v>
      </c>
      <c r="K39" s="16">
        <v>1</v>
      </c>
      <c r="L39" s="53">
        <f t="shared" si="0"/>
        <v>14241.6015598161</v>
      </c>
      <c r="Q39" s="20">
        <v>27.22931895</v>
      </c>
      <c r="R39">
        <v>-31.88349658</v>
      </c>
    </row>
    <row r="40" spans="7:18">
      <c r="G40" t="s">
        <v>38</v>
      </c>
      <c r="I40" s="16">
        <v>2049</v>
      </c>
      <c r="J40" s="16" t="s">
        <v>17</v>
      </c>
      <c r="K40" s="16">
        <v>1</v>
      </c>
      <c r="L40" s="53">
        <f t="shared" si="0"/>
        <v>13618.7472674659</v>
      </c>
      <c r="Q40" s="20">
        <v>26.0384488</v>
      </c>
      <c r="R40">
        <v>-33.64222028</v>
      </c>
    </row>
    <row r="41" spans="7:18">
      <c r="G41" t="s">
        <v>38</v>
      </c>
      <c r="I41" s="16">
        <v>2050</v>
      </c>
      <c r="J41" s="16" t="s">
        <v>17</v>
      </c>
      <c r="K41" s="16">
        <v>1</v>
      </c>
      <c r="L41" s="53">
        <f t="shared" si="0"/>
        <v>13049.7434388038</v>
      </c>
      <c r="Q41" s="20">
        <v>24.95053838</v>
      </c>
      <c r="R41">
        <v>-35.44024209</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N41"/>
  <sheetViews>
    <sheetView zoomScale="73" zoomScaleNormal="73" workbookViewId="0">
      <selection activeCell="N27" sqref="N27"/>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s>
  <sheetData>
    <row r="4" spans="2:2">
      <c r="B4" s="17" t="s">
        <v>1</v>
      </c>
    </row>
    <row r="5" spans="2:2">
      <c r="B5" s="16" t="s">
        <v>2</v>
      </c>
    </row>
    <row r="9" spans="10:10">
      <c r="J9" s="16" t="s">
        <v>3</v>
      </c>
    </row>
    <row r="10" spans="2:12">
      <c r="B10" s="16" t="s">
        <v>4</v>
      </c>
      <c r="C10" s="16" t="s">
        <v>5</v>
      </c>
      <c r="D10" s="16" t="s">
        <v>6</v>
      </c>
      <c r="E10" s="16" t="s">
        <v>7</v>
      </c>
      <c r="F10" s="16" t="s">
        <v>8</v>
      </c>
      <c r="G10" s="16" t="s">
        <v>9</v>
      </c>
      <c r="H10" s="16" t="s">
        <v>10</v>
      </c>
      <c r="I10" s="16" t="s">
        <v>11</v>
      </c>
      <c r="J10" s="16" t="s">
        <v>12</v>
      </c>
      <c r="K10" s="16" t="s">
        <v>13</v>
      </c>
      <c r="L10" s="16" t="s">
        <v>14</v>
      </c>
    </row>
    <row r="11" spans="2:14">
      <c r="B11" s="16" t="s">
        <v>39</v>
      </c>
      <c r="G11" s="16" t="s">
        <v>40</v>
      </c>
      <c r="I11" s="16">
        <v>2020</v>
      </c>
      <c r="J11" s="16" t="s">
        <v>17</v>
      </c>
      <c r="K11" s="16">
        <v>1</v>
      </c>
      <c r="N11" s="28">
        <v>645.4005013</v>
      </c>
    </row>
    <row r="12" spans="7:12">
      <c r="G12" s="16" t="str">
        <f>G11</f>
        <v>TOTCO2</v>
      </c>
      <c r="I12" s="16">
        <v>2021</v>
      </c>
      <c r="J12" s="16" t="s">
        <v>17</v>
      </c>
      <c r="K12" s="16">
        <v>1</v>
      </c>
      <c r="L12" s="16">
        <v>653125.114</v>
      </c>
    </row>
    <row r="13" spans="7:12">
      <c r="G13" s="16" t="str">
        <f t="shared" ref="G13:G41" si="0">G12</f>
        <v>TOTCO2</v>
      </c>
      <c r="I13" s="16">
        <v>2022</v>
      </c>
      <c r="J13" s="16" t="s">
        <v>17</v>
      </c>
      <c r="K13" s="16">
        <v>1</v>
      </c>
      <c r="L13" s="16">
        <v>672924.49</v>
      </c>
    </row>
    <row r="14" spans="7:12">
      <c r="G14" s="16" t="str">
        <f t="shared" si="0"/>
        <v>TOTCO2</v>
      </c>
      <c r="I14" s="16">
        <v>2023</v>
      </c>
      <c r="J14" s="16" t="s">
        <v>17</v>
      </c>
      <c r="K14" s="16">
        <v>1</v>
      </c>
      <c r="L14" s="16">
        <v>670001.0409</v>
      </c>
    </row>
    <row r="15" spans="7:12">
      <c r="G15" s="16" t="str">
        <f t="shared" si="0"/>
        <v>TOTCO2</v>
      </c>
      <c r="I15" s="16">
        <v>2024</v>
      </c>
      <c r="J15" s="16" t="s">
        <v>17</v>
      </c>
      <c r="K15" s="16">
        <v>1</v>
      </c>
      <c r="L15" s="16">
        <v>647597.6066</v>
      </c>
    </row>
    <row r="16" spans="7:12">
      <c r="G16" s="16" t="str">
        <f t="shared" si="0"/>
        <v>TOTCO2</v>
      </c>
      <c r="I16" s="16">
        <v>2025</v>
      </c>
      <c r="J16" s="16" t="s">
        <v>17</v>
      </c>
      <c r="K16" s="16">
        <v>1</v>
      </c>
      <c r="L16" s="16">
        <v>621098.6226</v>
      </c>
    </row>
    <row r="17" spans="7:12">
      <c r="G17" s="16" t="str">
        <f t="shared" si="0"/>
        <v>TOTCO2</v>
      </c>
      <c r="I17" s="16">
        <v>2026</v>
      </c>
      <c r="J17" s="16" t="s">
        <v>17</v>
      </c>
      <c r="K17" s="16">
        <v>1</v>
      </c>
      <c r="L17" s="16">
        <v>606958.4641</v>
      </c>
    </row>
    <row r="18" spans="7:12">
      <c r="G18" s="16" t="str">
        <f t="shared" si="0"/>
        <v>TOTCO2</v>
      </c>
      <c r="I18" s="16">
        <v>2027</v>
      </c>
      <c r="J18" s="16" t="s">
        <v>17</v>
      </c>
      <c r="K18" s="16">
        <v>1</v>
      </c>
      <c r="L18" s="16">
        <v>590565.9411</v>
      </c>
    </row>
    <row r="19" spans="7:12">
      <c r="G19" s="16" t="str">
        <f t="shared" si="0"/>
        <v>TOTCO2</v>
      </c>
      <c r="I19" s="16">
        <v>2028</v>
      </c>
      <c r="J19" s="16" t="s">
        <v>17</v>
      </c>
      <c r="K19" s="16">
        <v>1</v>
      </c>
      <c r="L19" s="16">
        <v>568648.5209</v>
      </c>
    </row>
    <row r="20" spans="7:12">
      <c r="G20" s="16" t="str">
        <f t="shared" si="0"/>
        <v>TOTCO2</v>
      </c>
      <c r="I20" s="16">
        <v>2029</v>
      </c>
      <c r="J20" s="16" t="s">
        <v>17</v>
      </c>
      <c r="K20" s="16">
        <v>1</v>
      </c>
      <c r="L20" s="16">
        <v>539814.3738</v>
      </c>
    </row>
    <row r="21" spans="7:12">
      <c r="G21" s="16" t="str">
        <f t="shared" si="0"/>
        <v>TOTCO2</v>
      </c>
      <c r="I21" s="16">
        <v>2030</v>
      </c>
      <c r="J21" s="16" t="s">
        <v>17</v>
      </c>
      <c r="K21" s="16">
        <v>1</v>
      </c>
      <c r="L21" s="16">
        <v>504890.9756</v>
      </c>
    </row>
    <row r="22" spans="7:12">
      <c r="G22" s="16" t="str">
        <f t="shared" si="0"/>
        <v>TOTCO2</v>
      </c>
      <c r="I22" s="16">
        <v>2031</v>
      </c>
      <c r="J22" s="16" t="s">
        <v>17</v>
      </c>
      <c r="K22" s="16">
        <v>1</v>
      </c>
      <c r="L22" s="16">
        <v>469217.974</v>
      </c>
    </row>
    <row r="23" spans="7:12">
      <c r="G23" s="16" t="str">
        <f t="shared" si="0"/>
        <v>TOTCO2</v>
      </c>
      <c r="I23" s="16">
        <v>2032</v>
      </c>
      <c r="J23" s="16" t="s">
        <v>17</v>
      </c>
      <c r="K23" s="16">
        <v>1</v>
      </c>
      <c r="L23" s="16">
        <v>433598.6084</v>
      </c>
    </row>
    <row r="24" spans="7:12">
      <c r="G24" s="16" t="str">
        <f t="shared" si="0"/>
        <v>TOTCO2</v>
      </c>
      <c r="I24" s="16">
        <v>2033</v>
      </c>
      <c r="J24" s="16" t="s">
        <v>17</v>
      </c>
      <c r="K24" s="16">
        <v>1</v>
      </c>
      <c r="L24" s="16">
        <v>406307.2142</v>
      </c>
    </row>
    <row r="25" spans="7:12">
      <c r="G25" s="16" t="str">
        <f t="shared" si="0"/>
        <v>TOTCO2</v>
      </c>
      <c r="I25" s="16">
        <v>2034</v>
      </c>
      <c r="J25" s="16" t="s">
        <v>17</v>
      </c>
      <c r="K25" s="16">
        <v>1</v>
      </c>
      <c r="L25" s="16">
        <v>375490.3925</v>
      </c>
    </row>
    <row r="26" spans="7:12">
      <c r="G26" s="16" t="str">
        <f t="shared" si="0"/>
        <v>TOTCO2</v>
      </c>
      <c r="I26" s="16">
        <v>2035</v>
      </c>
      <c r="J26" s="16" t="s">
        <v>17</v>
      </c>
      <c r="K26" s="16">
        <v>1</v>
      </c>
      <c r="L26" s="16">
        <v>344000.2634</v>
      </c>
    </row>
    <row r="27" spans="7:12">
      <c r="G27" s="16" t="str">
        <f t="shared" si="0"/>
        <v>TOTCO2</v>
      </c>
      <c r="I27" s="16">
        <v>2036</v>
      </c>
      <c r="J27" s="16" t="s">
        <v>17</v>
      </c>
      <c r="K27" s="16">
        <v>1</v>
      </c>
      <c r="L27" s="16">
        <v>314759.8704</v>
      </c>
    </row>
    <row r="28" spans="7:12">
      <c r="G28" s="16" t="str">
        <f t="shared" si="0"/>
        <v>TOTCO2</v>
      </c>
      <c r="I28" s="16">
        <v>2037</v>
      </c>
      <c r="J28" s="16" t="s">
        <v>17</v>
      </c>
      <c r="K28" s="16">
        <v>1</v>
      </c>
      <c r="L28" s="16">
        <v>286085.7851</v>
      </c>
    </row>
    <row r="29" spans="7:12">
      <c r="G29" s="16" t="str">
        <f t="shared" si="0"/>
        <v>TOTCO2</v>
      </c>
      <c r="I29" s="16">
        <v>2038</v>
      </c>
      <c r="J29" s="16" t="s">
        <v>17</v>
      </c>
      <c r="K29" s="16">
        <v>1</v>
      </c>
      <c r="L29" s="16">
        <v>259815.4527</v>
      </c>
    </row>
    <row r="30" spans="7:12">
      <c r="G30" s="16" t="str">
        <f t="shared" si="0"/>
        <v>TOTCO2</v>
      </c>
      <c r="I30" s="16">
        <v>2039</v>
      </c>
      <c r="J30" s="16" t="s">
        <v>17</v>
      </c>
      <c r="K30" s="16">
        <v>1</v>
      </c>
      <c r="L30" s="16">
        <v>236985.0611</v>
      </c>
    </row>
    <row r="31" spans="7:12">
      <c r="G31" s="16" t="str">
        <f t="shared" si="0"/>
        <v>TOTCO2</v>
      </c>
      <c r="I31" s="16">
        <v>2040</v>
      </c>
      <c r="J31" s="16" t="s">
        <v>17</v>
      </c>
      <c r="K31" s="16">
        <v>1</v>
      </c>
      <c r="L31" s="16">
        <v>214110.5296</v>
      </c>
    </row>
    <row r="32" spans="7:12">
      <c r="G32" s="16" t="str">
        <f t="shared" si="0"/>
        <v>TOTCO2</v>
      </c>
      <c r="I32" s="16">
        <v>2041</v>
      </c>
      <c r="J32" s="16" t="s">
        <v>17</v>
      </c>
      <c r="K32" s="16">
        <v>1</v>
      </c>
      <c r="L32" s="16">
        <v>188998.6592</v>
      </c>
    </row>
    <row r="33" spans="7:12">
      <c r="G33" s="16" t="str">
        <f t="shared" si="0"/>
        <v>TOTCO2</v>
      </c>
      <c r="I33" s="16">
        <v>2042</v>
      </c>
      <c r="J33" s="16" t="s">
        <v>17</v>
      </c>
      <c r="K33" s="16">
        <v>1</v>
      </c>
      <c r="L33" s="16">
        <v>167868.2939</v>
      </c>
    </row>
    <row r="34" spans="7:12">
      <c r="G34" s="16" t="str">
        <f t="shared" si="0"/>
        <v>TOTCO2</v>
      </c>
      <c r="I34" s="16">
        <v>2043</v>
      </c>
      <c r="J34" s="16" t="s">
        <v>17</v>
      </c>
      <c r="K34" s="16">
        <v>1</v>
      </c>
      <c r="L34" s="16">
        <v>146428.901</v>
      </c>
    </row>
    <row r="35" spans="7:12">
      <c r="G35" s="16" t="str">
        <f t="shared" si="0"/>
        <v>TOTCO2</v>
      </c>
      <c r="I35" s="16">
        <v>2044</v>
      </c>
      <c r="J35" s="16" t="s">
        <v>17</v>
      </c>
      <c r="K35" s="16">
        <v>1</v>
      </c>
      <c r="L35" s="16">
        <v>124693.0842</v>
      </c>
    </row>
    <row r="36" spans="7:12">
      <c r="G36" s="16" t="str">
        <f t="shared" si="0"/>
        <v>TOTCO2</v>
      </c>
      <c r="I36" s="16">
        <v>2045</v>
      </c>
      <c r="J36" s="16" t="s">
        <v>17</v>
      </c>
      <c r="K36" s="16">
        <v>1</v>
      </c>
      <c r="L36" s="16">
        <v>103677.6725</v>
      </c>
    </row>
    <row r="37" spans="7:12">
      <c r="G37" s="16" t="str">
        <f t="shared" si="0"/>
        <v>TOTCO2</v>
      </c>
      <c r="I37" s="16">
        <v>2046</v>
      </c>
      <c r="J37" s="16" t="s">
        <v>17</v>
      </c>
      <c r="K37" s="16">
        <v>1</v>
      </c>
      <c r="L37" s="16">
        <v>82852.52107</v>
      </c>
    </row>
    <row r="38" spans="7:12">
      <c r="G38" s="16" t="str">
        <f t="shared" si="0"/>
        <v>TOTCO2</v>
      </c>
      <c r="I38" s="16">
        <v>2047</v>
      </c>
      <c r="J38" s="16" t="s">
        <v>17</v>
      </c>
      <c r="K38" s="16">
        <v>1</v>
      </c>
      <c r="L38" s="16">
        <v>61760.78539</v>
      </c>
    </row>
    <row r="39" spans="7:12">
      <c r="G39" s="16" t="str">
        <f t="shared" si="0"/>
        <v>TOTCO2</v>
      </c>
      <c r="I39" s="16">
        <v>2048</v>
      </c>
      <c r="J39" s="16" t="s">
        <v>17</v>
      </c>
      <c r="K39" s="16">
        <v>1</v>
      </c>
      <c r="L39" s="16">
        <v>41164.86664</v>
      </c>
    </row>
    <row r="40" spans="7:12">
      <c r="G40" s="16" t="str">
        <f t="shared" si="0"/>
        <v>TOTCO2</v>
      </c>
      <c r="I40" s="16">
        <v>2049</v>
      </c>
      <c r="J40" s="16" t="s">
        <v>17</v>
      </c>
      <c r="K40" s="16">
        <v>1</v>
      </c>
      <c r="L40" s="16">
        <v>20516.16697</v>
      </c>
    </row>
    <row r="41" spans="7:12">
      <c r="G41" s="16" t="str">
        <f t="shared" si="0"/>
        <v>TOTCO2</v>
      </c>
      <c r="I41" s="16">
        <v>2050</v>
      </c>
      <c r="J41" s="16" t="s">
        <v>17</v>
      </c>
      <c r="K41" s="16">
        <v>1</v>
      </c>
      <c r="L41" s="16">
        <v>0</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O72"/>
  <sheetViews>
    <sheetView topLeftCell="A23" workbookViewId="0">
      <selection activeCell="M16" sqref="M16"/>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s>
  <sheetData>
    <row r="4" spans="2:2">
      <c r="B4" s="17" t="s">
        <v>1</v>
      </c>
    </row>
    <row r="5" spans="2:2">
      <c r="B5" s="16" t="s">
        <v>2</v>
      </c>
    </row>
    <row r="9" spans="10:10">
      <c r="J9" s="16" t="s">
        <v>3</v>
      </c>
    </row>
    <row r="10" spans="2:15">
      <c r="B10" s="16" t="s">
        <v>4</v>
      </c>
      <c r="C10" s="16" t="s">
        <v>5</v>
      </c>
      <c r="D10" s="16" t="s">
        <v>6</v>
      </c>
      <c r="E10" s="16" t="s">
        <v>7</v>
      </c>
      <c r="F10" s="16" t="s">
        <v>8</v>
      </c>
      <c r="G10" s="16" t="s">
        <v>9</v>
      </c>
      <c r="H10" s="16" t="s">
        <v>10</v>
      </c>
      <c r="I10" s="16" t="s">
        <v>11</v>
      </c>
      <c r="J10" s="16" t="s">
        <v>12</v>
      </c>
      <c r="K10" s="16" t="s">
        <v>13</v>
      </c>
      <c r="L10" s="16" t="s">
        <v>14</v>
      </c>
      <c r="O10" s="51"/>
    </row>
    <row r="11" spans="2:14">
      <c r="B11" s="16" t="s">
        <v>41</v>
      </c>
      <c r="G11" t="s">
        <v>42</v>
      </c>
      <c r="I11" s="16">
        <v>2020</v>
      </c>
      <c r="J11" s="16" t="s">
        <v>17</v>
      </c>
      <c r="K11" s="16">
        <v>1</v>
      </c>
      <c r="N11">
        <v>69.778457</v>
      </c>
    </row>
    <row r="12" spans="7:14">
      <c r="G12" t="s">
        <v>42</v>
      </c>
      <c r="I12" s="16">
        <v>2021</v>
      </c>
      <c r="J12" s="16" t="s">
        <v>17</v>
      </c>
      <c r="K12" s="16">
        <v>1</v>
      </c>
      <c r="L12" s="16">
        <f t="shared" ref="L12:L41" si="0">N12*1000</f>
        <v>68516.82202</v>
      </c>
      <c r="N12" s="20">
        <v>68.51682202</v>
      </c>
    </row>
    <row r="13" spans="7:14">
      <c r="G13" t="s">
        <v>42</v>
      </c>
      <c r="I13" s="16">
        <v>2022</v>
      </c>
      <c r="J13" s="16" t="s">
        <v>17</v>
      </c>
      <c r="K13" s="16">
        <v>1</v>
      </c>
      <c r="L13" s="16">
        <f t="shared" si="0"/>
        <v>70791.52977</v>
      </c>
      <c r="N13" s="20">
        <v>70.79152977</v>
      </c>
    </row>
    <row r="14" spans="7:14">
      <c r="G14" t="s">
        <v>42</v>
      </c>
      <c r="I14" s="16">
        <v>2023</v>
      </c>
      <c r="J14" s="16" t="s">
        <v>17</v>
      </c>
      <c r="K14" s="16">
        <v>1</v>
      </c>
      <c r="L14" s="16">
        <f t="shared" si="0"/>
        <v>71002.42011</v>
      </c>
      <c r="N14" s="20">
        <v>71.00242011</v>
      </c>
    </row>
    <row r="15" spans="7:14">
      <c r="G15" t="s">
        <v>42</v>
      </c>
      <c r="I15" s="16">
        <v>2024</v>
      </c>
      <c r="J15" s="16" t="s">
        <v>17</v>
      </c>
      <c r="K15" s="16">
        <v>1</v>
      </c>
      <c r="L15" s="16">
        <f t="shared" si="0"/>
        <v>69505.05737</v>
      </c>
      <c r="N15" s="20">
        <v>69.50505737</v>
      </c>
    </row>
    <row r="16" spans="7:14">
      <c r="G16" t="s">
        <v>42</v>
      </c>
      <c r="I16" s="16">
        <v>2025</v>
      </c>
      <c r="J16" s="16" t="s">
        <v>17</v>
      </c>
      <c r="K16" s="16">
        <v>1</v>
      </c>
      <c r="L16" s="16">
        <f t="shared" si="0"/>
        <v>68421.10232</v>
      </c>
      <c r="N16" s="20">
        <v>68.42110232</v>
      </c>
    </row>
    <row r="17" spans="7:14">
      <c r="G17" t="s">
        <v>42</v>
      </c>
      <c r="I17" s="16">
        <v>2026</v>
      </c>
      <c r="J17" s="16" t="s">
        <v>17</v>
      </c>
      <c r="K17" s="16">
        <v>1</v>
      </c>
      <c r="L17" s="16">
        <f t="shared" si="0"/>
        <v>67912.70519</v>
      </c>
      <c r="N17" s="20">
        <v>67.91270519</v>
      </c>
    </row>
    <row r="18" spans="7:14">
      <c r="G18" t="s">
        <v>42</v>
      </c>
      <c r="I18" s="16">
        <v>2027</v>
      </c>
      <c r="J18" s="16" t="s">
        <v>17</v>
      </c>
      <c r="K18" s="16">
        <v>1</v>
      </c>
      <c r="L18" s="16">
        <f t="shared" si="0"/>
        <v>67189.62796</v>
      </c>
      <c r="N18" s="20">
        <v>67.18962796</v>
      </c>
    </row>
    <row r="19" spans="7:14">
      <c r="G19" t="s">
        <v>42</v>
      </c>
      <c r="I19" s="16">
        <v>2028</v>
      </c>
      <c r="J19" s="16" t="s">
        <v>17</v>
      </c>
      <c r="K19" s="16">
        <v>1</v>
      </c>
      <c r="L19" s="16">
        <f t="shared" si="0"/>
        <v>66559.00267</v>
      </c>
      <c r="N19" s="20">
        <v>66.55900267</v>
      </c>
    </row>
    <row r="20" spans="7:14">
      <c r="G20" t="s">
        <v>42</v>
      </c>
      <c r="I20" s="16">
        <v>2029</v>
      </c>
      <c r="J20" s="16" t="s">
        <v>17</v>
      </c>
      <c r="K20" s="16">
        <v>1</v>
      </c>
      <c r="L20" s="16">
        <f t="shared" si="0"/>
        <v>65955.57899</v>
      </c>
      <c r="N20" s="20">
        <v>65.95557899</v>
      </c>
    </row>
    <row r="21" spans="7:14">
      <c r="G21" t="s">
        <v>42</v>
      </c>
      <c r="I21" s="16">
        <v>2030</v>
      </c>
      <c r="J21" s="16" t="s">
        <v>17</v>
      </c>
      <c r="K21" s="16">
        <v>1</v>
      </c>
      <c r="L21" s="16">
        <f t="shared" si="0"/>
        <v>65145.08654</v>
      </c>
      <c r="N21" s="20">
        <v>65.14508654</v>
      </c>
    </row>
    <row r="22" spans="7:14">
      <c r="G22" t="s">
        <v>42</v>
      </c>
      <c r="I22" s="16">
        <v>2031</v>
      </c>
      <c r="J22" s="16" t="s">
        <v>17</v>
      </c>
      <c r="K22" s="16">
        <v>1</v>
      </c>
      <c r="L22" s="16">
        <f t="shared" si="0"/>
        <v>64491.97242</v>
      </c>
      <c r="N22" s="20">
        <v>64.49197242</v>
      </c>
    </row>
    <row r="23" spans="7:14">
      <c r="G23" t="s">
        <v>42</v>
      </c>
      <c r="I23" s="16">
        <v>2032</v>
      </c>
      <c r="J23" s="16" t="s">
        <v>17</v>
      </c>
      <c r="K23" s="16">
        <v>1</v>
      </c>
      <c r="L23" s="16">
        <f t="shared" si="0"/>
        <v>63913.74973</v>
      </c>
      <c r="N23" s="20">
        <v>63.91374973</v>
      </c>
    </row>
    <row r="24" spans="7:14">
      <c r="G24" t="s">
        <v>42</v>
      </c>
      <c r="I24" s="16">
        <v>2033</v>
      </c>
      <c r="J24" s="16" t="s">
        <v>17</v>
      </c>
      <c r="K24" s="16">
        <v>1</v>
      </c>
      <c r="L24" s="16">
        <f t="shared" si="0"/>
        <v>63348.3318</v>
      </c>
      <c r="N24" s="20">
        <v>63.3483318</v>
      </c>
    </row>
    <row r="25" spans="7:14">
      <c r="G25" t="s">
        <v>42</v>
      </c>
      <c r="I25" s="16">
        <v>2034</v>
      </c>
      <c r="J25" s="16" t="s">
        <v>17</v>
      </c>
      <c r="K25" s="16">
        <v>1</v>
      </c>
      <c r="L25" s="16">
        <f t="shared" si="0"/>
        <v>62792.53945</v>
      </c>
      <c r="N25" s="20">
        <v>62.79253945</v>
      </c>
    </row>
    <row r="26" spans="7:14">
      <c r="G26" t="s">
        <v>42</v>
      </c>
      <c r="I26" s="16">
        <v>2035</v>
      </c>
      <c r="J26" s="16" t="s">
        <v>17</v>
      </c>
      <c r="K26" s="16">
        <v>1</v>
      </c>
      <c r="L26" s="16">
        <f t="shared" si="0"/>
        <v>62224.19619</v>
      </c>
      <c r="N26" s="20">
        <v>62.22419619</v>
      </c>
    </row>
    <row r="27" spans="7:14">
      <c r="G27" t="s">
        <v>42</v>
      </c>
      <c r="I27" s="16">
        <v>2036</v>
      </c>
      <c r="J27" s="16" t="s">
        <v>17</v>
      </c>
      <c r="K27" s="16">
        <v>1</v>
      </c>
      <c r="L27" s="16">
        <f t="shared" si="0"/>
        <v>61515.28903</v>
      </c>
      <c r="N27" s="20">
        <v>61.51528903</v>
      </c>
    </row>
    <row r="28" spans="7:14">
      <c r="G28" t="s">
        <v>42</v>
      </c>
      <c r="I28" s="16">
        <v>2037</v>
      </c>
      <c r="J28" s="16" t="s">
        <v>17</v>
      </c>
      <c r="K28" s="16">
        <v>1</v>
      </c>
      <c r="L28" s="16">
        <f t="shared" si="0"/>
        <v>60670.02063</v>
      </c>
      <c r="N28" s="20">
        <v>60.67002063</v>
      </c>
    </row>
    <row r="29" spans="7:14">
      <c r="G29" t="s">
        <v>42</v>
      </c>
      <c r="I29" s="16">
        <v>2038</v>
      </c>
      <c r="J29" s="16" t="s">
        <v>17</v>
      </c>
      <c r="K29" s="16">
        <v>1</v>
      </c>
      <c r="L29" s="16">
        <f t="shared" si="0"/>
        <v>59783.92101</v>
      </c>
      <c r="N29" s="20">
        <v>59.78392101</v>
      </c>
    </row>
    <row r="30" spans="7:14">
      <c r="G30" t="s">
        <v>42</v>
      </c>
      <c r="I30" s="16">
        <v>2039</v>
      </c>
      <c r="J30" s="16" t="s">
        <v>17</v>
      </c>
      <c r="K30" s="16">
        <v>1</v>
      </c>
      <c r="L30" s="16">
        <f t="shared" si="0"/>
        <v>58881.54005</v>
      </c>
      <c r="N30" s="20">
        <v>58.88154005</v>
      </c>
    </row>
    <row r="31" spans="7:14">
      <c r="G31" t="s">
        <v>42</v>
      </c>
      <c r="I31" s="16">
        <v>2040</v>
      </c>
      <c r="J31" s="16" t="s">
        <v>17</v>
      </c>
      <c r="K31" s="16">
        <v>1</v>
      </c>
      <c r="L31" s="16">
        <f t="shared" si="0"/>
        <v>57979.55482</v>
      </c>
      <c r="N31" s="20">
        <v>57.97955482</v>
      </c>
    </row>
    <row r="32" spans="7:14">
      <c r="G32" t="s">
        <v>42</v>
      </c>
      <c r="I32" s="16">
        <v>2041</v>
      </c>
      <c r="J32" s="16" t="s">
        <v>17</v>
      </c>
      <c r="K32" s="16">
        <v>1</v>
      </c>
      <c r="L32" s="16">
        <f t="shared" si="0"/>
        <v>57059.77441</v>
      </c>
      <c r="N32" s="20">
        <v>57.05977441</v>
      </c>
    </row>
    <row r="33" spans="7:14">
      <c r="G33" t="s">
        <v>42</v>
      </c>
      <c r="I33" s="16">
        <v>2042</v>
      </c>
      <c r="J33" s="16" t="s">
        <v>17</v>
      </c>
      <c r="K33" s="16">
        <v>1</v>
      </c>
      <c r="L33" s="16">
        <f t="shared" si="0"/>
        <v>56143.51271</v>
      </c>
      <c r="N33" s="20">
        <v>56.14351271</v>
      </c>
    </row>
    <row r="34" spans="7:14">
      <c r="G34" t="s">
        <v>42</v>
      </c>
      <c r="I34" s="16">
        <v>2043</v>
      </c>
      <c r="J34" s="16" t="s">
        <v>17</v>
      </c>
      <c r="K34" s="16">
        <v>1</v>
      </c>
      <c r="L34" s="16">
        <f t="shared" si="0"/>
        <v>55218.07883</v>
      </c>
      <c r="N34" s="20">
        <v>55.21807883</v>
      </c>
    </row>
    <row r="35" spans="7:14">
      <c r="G35" t="s">
        <v>42</v>
      </c>
      <c r="I35" s="16">
        <v>2044</v>
      </c>
      <c r="J35" s="16" t="s">
        <v>17</v>
      </c>
      <c r="K35" s="16">
        <v>1</v>
      </c>
      <c r="L35" s="16">
        <f t="shared" si="0"/>
        <v>54315.46631</v>
      </c>
      <c r="N35" s="20">
        <v>54.31546631</v>
      </c>
    </row>
    <row r="36" spans="7:14">
      <c r="G36" t="s">
        <v>42</v>
      </c>
      <c r="I36" s="16">
        <v>2045</v>
      </c>
      <c r="J36" s="16" t="s">
        <v>17</v>
      </c>
      <c r="K36" s="16">
        <v>1</v>
      </c>
      <c r="L36" s="16">
        <f t="shared" si="0"/>
        <v>53441.38833</v>
      </c>
      <c r="N36" s="20">
        <v>53.44138833</v>
      </c>
    </row>
    <row r="37" spans="7:14">
      <c r="G37" t="s">
        <v>42</v>
      </c>
      <c r="I37" s="16">
        <v>2046</v>
      </c>
      <c r="J37" s="16" t="s">
        <v>17</v>
      </c>
      <c r="K37" s="16">
        <v>1</v>
      </c>
      <c r="L37" s="16">
        <f t="shared" si="0"/>
        <v>52578.01402</v>
      </c>
      <c r="N37" s="20">
        <v>52.57801402</v>
      </c>
    </row>
    <row r="38" spans="7:14">
      <c r="G38" t="s">
        <v>42</v>
      </c>
      <c r="I38" s="16">
        <v>2047</v>
      </c>
      <c r="J38" s="16" t="s">
        <v>17</v>
      </c>
      <c r="K38" s="16">
        <v>1</v>
      </c>
      <c r="L38" s="16">
        <f t="shared" si="0"/>
        <v>51724.06687</v>
      </c>
      <c r="N38" s="20">
        <v>51.72406687</v>
      </c>
    </row>
    <row r="39" spans="7:14">
      <c r="G39" t="s">
        <v>42</v>
      </c>
      <c r="I39" s="16">
        <v>2048</v>
      </c>
      <c r="J39" s="16" t="s">
        <v>17</v>
      </c>
      <c r="K39" s="16">
        <v>1</v>
      </c>
      <c r="L39" s="16">
        <f t="shared" si="0"/>
        <v>50894.28237</v>
      </c>
      <c r="N39" s="20">
        <v>50.89428237</v>
      </c>
    </row>
    <row r="40" spans="7:14">
      <c r="G40" t="s">
        <v>42</v>
      </c>
      <c r="I40" s="16">
        <v>2049</v>
      </c>
      <c r="J40" s="16" t="s">
        <v>17</v>
      </c>
      <c r="K40" s="16">
        <v>1</v>
      </c>
      <c r="L40" s="16">
        <f t="shared" si="0"/>
        <v>50095.98593</v>
      </c>
      <c r="N40" s="20">
        <v>50.09598593</v>
      </c>
    </row>
    <row r="41" spans="7:14">
      <c r="G41" t="s">
        <v>42</v>
      </c>
      <c r="I41" s="16">
        <v>2050</v>
      </c>
      <c r="J41" s="16" t="s">
        <v>17</v>
      </c>
      <c r="K41" s="16">
        <v>1</v>
      </c>
      <c r="L41" s="16">
        <f t="shared" si="0"/>
        <v>49342.36453</v>
      </c>
      <c r="N41" s="20">
        <v>49.34236453</v>
      </c>
    </row>
    <row r="42" spans="7:11">
      <c r="G42" s="49" t="s">
        <v>43</v>
      </c>
      <c r="I42" s="16">
        <v>2020</v>
      </c>
      <c r="J42" s="16" t="s">
        <v>17</v>
      </c>
      <c r="K42" s="16">
        <v>1</v>
      </c>
    </row>
    <row r="43" spans="7:11">
      <c r="G43" s="16" t="str">
        <f>G42</f>
        <v>AGRNEECO2N</v>
      </c>
      <c r="I43" s="16">
        <v>2021</v>
      </c>
      <c r="J43" s="16" t="s">
        <v>17</v>
      </c>
      <c r="K43" s="16">
        <v>1</v>
      </c>
    </row>
    <row r="44" spans="7:11">
      <c r="G44" s="16" t="str">
        <f t="shared" ref="G44:G72" si="1">G43</f>
        <v>AGRNEECO2N</v>
      </c>
      <c r="I44" s="16">
        <v>2022</v>
      </c>
      <c r="J44" s="16" t="s">
        <v>17</v>
      </c>
      <c r="K44" s="16">
        <v>1</v>
      </c>
    </row>
    <row r="45" spans="7:11">
      <c r="G45" s="16" t="str">
        <f t="shared" si="1"/>
        <v>AGRNEECO2N</v>
      </c>
      <c r="I45" s="16">
        <v>2023</v>
      </c>
      <c r="J45" s="16" t="s">
        <v>17</v>
      </c>
      <c r="K45" s="16">
        <v>1</v>
      </c>
    </row>
    <row r="46" spans="7:11">
      <c r="G46" s="16" t="str">
        <f t="shared" si="1"/>
        <v>AGRNEECO2N</v>
      </c>
      <c r="I46" s="16">
        <v>2024</v>
      </c>
      <c r="J46" s="16" t="s">
        <v>17</v>
      </c>
      <c r="K46" s="16">
        <v>1</v>
      </c>
    </row>
    <row r="47" spans="7:11">
      <c r="G47" s="16" t="str">
        <f t="shared" si="1"/>
        <v>AGRNEECO2N</v>
      </c>
      <c r="I47" s="16">
        <v>2025</v>
      </c>
      <c r="J47" s="16" t="s">
        <v>17</v>
      </c>
      <c r="K47" s="16">
        <v>1</v>
      </c>
    </row>
    <row r="48" spans="7:11">
      <c r="G48" s="16" t="str">
        <f t="shared" si="1"/>
        <v>AGRNEECO2N</v>
      </c>
      <c r="I48" s="16">
        <v>2026</v>
      </c>
      <c r="J48" s="16" t="s">
        <v>17</v>
      </c>
      <c r="K48" s="16">
        <v>1</v>
      </c>
    </row>
    <row r="49" spans="7:11">
      <c r="G49" s="16" t="str">
        <f t="shared" si="1"/>
        <v>AGRNEECO2N</v>
      </c>
      <c r="I49" s="16">
        <v>2027</v>
      </c>
      <c r="J49" s="16" t="s">
        <v>17</v>
      </c>
      <c r="K49" s="16">
        <v>1</v>
      </c>
    </row>
    <row r="50" spans="7:11">
      <c r="G50" s="16" t="str">
        <f t="shared" si="1"/>
        <v>AGRNEECO2N</v>
      </c>
      <c r="I50" s="16">
        <v>2028</v>
      </c>
      <c r="J50" s="16" t="s">
        <v>17</v>
      </c>
      <c r="K50" s="16">
        <v>1</v>
      </c>
    </row>
    <row r="51" spans="7:11">
      <c r="G51" s="16" t="str">
        <f t="shared" si="1"/>
        <v>AGRNEECO2N</v>
      </c>
      <c r="I51" s="16">
        <v>2029</v>
      </c>
      <c r="J51" s="16" t="s">
        <v>17</v>
      </c>
      <c r="K51" s="16">
        <v>1</v>
      </c>
    </row>
    <row r="52" spans="7:11">
      <c r="G52" s="16" t="str">
        <f t="shared" si="1"/>
        <v>AGRNEECO2N</v>
      </c>
      <c r="I52" s="16">
        <v>2030</v>
      </c>
      <c r="J52" s="16" t="s">
        <v>17</v>
      </c>
      <c r="K52" s="16">
        <v>1</v>
      </c>
    </row>
    <row r="53" spans="7:11">
      <c r="G53" s="16" t="str">
        <f t="shared" si="1"/>
        <v>AGRNEECO2N</v>
      </c>
      <c r="I53" s="16">
        <v>2031</v>
      </c>
      <c r="J53" s="16" t="s">
        <v>17</v>
      </c>
      <c r="K53" s="16">
        <v>1</v>
      </c>
    </row>
    <row r="54" spans="7:11">
      <c r="G54" s="16" t="str">
        <f t="shared" si="1"/>
        <v>AGRNEECO2N</v>
      </c>
      <c r="I54" s="16">
        <v>2032</v>
      </c>
      <c r="J54" s="16" t="s">
        <v>17</v>
      </c>
      <c r="K54" s="16">
        <v>1</v>
      </c>
    </row>
    <row r="55" spans="7:11">
      <c r="G55" s="16" t="str">
        <f t="shared" si="1"/>
        <v>AGRNEECO2N</v>
      </c>
      <c r="I55" s="16">
        <v>2033</v>
      </c>
      <c r="J55" s="16" t="s">
        <v>17</v>
      </c>
      <c r="K55" s="16">
        <v>1</v>
      </c>
    </row>
    <row r="56" spans="7:11">
      <c r="G56" s="16" t="str">
        <f t="shared" si="1"/>
        <v>AGRNEECO2N</v>
      </c>
      <c r="I56" s="16">
        <v>2034</v>
      </c>
      <c r="J56" s="16" t="s">
        <v>17</v>
      </c>
      <c r="K56" s="16">
        <v>1</v>
      </c>
    </row>
    <row r="57" spans="7:11">
      <c r="G57" s="16" t="str">
        <f t="shared" si="1"/>
        <v>AGRNEECO2N</v>
      </c>
      <c r="I57" s="16">
        <v>2035</v>
      </c>
      <c r="J57" s="16" t="s">
        <v>17</v>
      </c>
      <c r="K57" s="16">
        <v>1</v>
      </c>
    </row>
    <row r="58" spans="7:11">
      <c r="G58" s="16" t="str">
        <f t="shared" si="1"/>
        <v>AGRNEECO2N</v>
      </c>
      <c r="I58" s="16">
        <v>2036</v>
      </c>
      <c r="J58" s="16" t="s">
        <v>17</v>
      </c>
      <c r="K58" s="16">
        <v>1</v>
      </c>
    </row>
    <row r="59" spans="7:11">
      <c r="G59" s="16" t="str">
        <f t="shared" si="1"/>
        <v>AGRNEECO2N</v>
      </c>
      <c r="I59" s="16">
        <v>2037</v>
      </c>
      <c r="J59" s="16" t="s">
        <v>17</v>
      </c>
      <c r="K59" s="16">
        <v>1</v>
      </c>
    </row>
    <row r="60" spans="7:11">
      <c r="G60" s="16" t="str">
        <f t="shared" si="1"/>
        <v>AGRNEECO2N</v>
      </c>
      <c r="I60" s="16">
        <v>2038</v>
      </c>
      <c r="J60" s="16" t="s">
        <v>17</v>
      </c>
      <c r="K60" s="16">
        <v>1</v>
      </c>
    </row>
    <row r="61" spans="7:11">
      <c r="G61" s="16" t="str">
        <f t="shared" si="1"/>
        <v>AGRNEECO2N</v>
      </c>
      <c r="I61" s="16">
        <v>2039</v>
      </c>
      <c r="J61" s="16" t="s">
        <v>17</v>
      </c>
      <c r="K61" s="16">
        <v>1</v>
      </c>
    </row>
    <row r="62" spans="7:11">
      <c r="G62" s="16" t="str">
        <f t="shared" si="1"/>
        <v>AGRNEECO2N</v>
      </c>
      <c r="I62" s="16">
        <v>2040</v>
      </c>
      <c r="J62" s="16" t="s">
        <v>17</v>
      </c>
      <c r="K62" s="16">
        <v>1</v>
      </c>
    </row>
    <row r="63" spans="7:11">
      <c r="G63" s="16" t="str">
        <f t="shared" si="1"/>
        <v>AGRNEECO2N</v>
      </c>
      <c r="I63" s="16">
        <v>2041</v>
      </c>
      <c r="J63" s="16" t="s">
        <v>17</v>
      </c>
      <c r="K63" s="16">
        <v>1</v>
      </c>
    </row>
    <row r="64" spans="7:11">
      <c r="G64" s="16" t="str">
        <f t="shared" si="1"/>
        <v>AGRNEECO2N</v>
      </c>
      <c r="I64" s="16">
        <v>2042</v>
      </c>
      <c r="J64" s="16" t="s">
        <v>17</v>
      </c>
      <c r="K64" s="16">
        <v>1</v>
      </c>
    </row>
    <row r="65" spans="7:11">
      <c r="G65" s="16" t="str">
        <f t="shared" si="1"/>
        <v>AGRNEECO2N</v>
      </c>
      <c r="I65" s="16">
        <v>2043</v>
      </c>
      <c r="J65" s="16" t="s">
        <v>17</v>
      </c>
      <c r="K65" s="16">
        <v>1</v>
      </c>
    </row>
    <row r="66" spans="7:11">
      <c r="G66" s="16" t="str">
        <f t="shared" si="1"/>
        <v>AGRNEECO2N</v>
      </c>
      <c r="I66" s="16">
        <v>2044</v>
      </c>
      <c r="J66" s="16" t="s">
        <v>17</v>
      </c>
      <c r="K66" s="16">
        <v>1</v>
      </c>
    </row>
    <row r="67" spans="7:11">
      <c r="G67" s="16" t="str">
        <f t="shared" si="1"/>
        <v>AGRNEECO2N</v>
      </c>
      <c r="I67" s="16">
        <v>2045</v>
      </c>
      <c r="J67" s="16" t="s">
        <v>17</v>
      </c>
      <c r="K67" s="16">
        <v>1</v>
      </c>
    </row>
    <row r="68" spans="7:11">
      <c r="G68" s="16" t="str">
        <f t="shared" si="1"/>
        <v>AGRNEECO2N</v>
      </c>
      <c r="I68" s="16">
        <v>2046</v>
      </c>
      <c r="J68" s="16" t="s">
        <v>17</v>
      </c>
      <c r="K68" s="16">
        <v>1</v>
      </c>
    </row>
    <row r="69" spans="7:11">
      <c r="G69" s="16" t="str">
        <f t="shared" si="1"/>
        <v>AGRNEECO2N</v>
      </c>
      <c r="I69" s="16">
        <v>2047</v>
      </c>
      <c r="J69" s="16" t="s">
        <v>17</v>
      </c>
      <c r="K69" s="16">
        <v>1</v>
      </c>
    </row>
    <row r="70" spans="7:11">
      <c r="G70" s="16" t="str">
        <f t="shared" si="1"/>
        <v>AGRNEECO2N</v>
      </c>
      <c r="I70" s="16">
        <v>2048</v>
      </c>
      <c r="J70" s="16" t="s">
        <v>17</v>
      </c>
      <c r="K70" s="16">
        <v>1</v>
      </c>
    </row>
    <row r="71" spans="7:11">
      <c r="G71" s="16" t="str">
        <f t="shared" si="1"/>
        <v>AGRNEECO2N</v>
      </c>
      <c r="I71" s="16">
        <v>2049</v>
      </c>
      <c r="J71" s="16" t="s">
        <v>17</v>
      </c>
      <c r="K71" s="16">
        <v>1</v>
      </c>
    </row>
    <row r="72" spans="7:11">
      <c r="G72" s="16" t="str">
        <f t="shared" si="1"/>
        <v>AGRNEECO2N</v>
      </c>
      <c r="I72" s="16">
        <v>2050</v>
      </c>
      <c r="J72" s="16" t="s">
        <v>17</v>
      </c>
      <c r="K72" s="16">
        <v>1</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79985961485641"/>
  </sheetPr>
  <dimension ref="A1:P41"/>
  <sheetViews>
    <sheetView zoomScale="67" zoomScaleNormal="67" workbookViewId="0">
      <selection activeCell="P33" sqref="P33"/>
    </sheetView>
  </sheetViews>
  <sheetFormatPr defaultColWidth="8.72727272727273" defaultRowHeight="14.5"/>
  <cols>
    <col min="1" max="1" width="9" style="16"/>
    <col min="2" max="10" width="8.72727272727273" style="16"/>
    <col min="11" max="11" width="11.5454545454545" style="16" customWidth="1"/>
    <col min="12" max="12" width="14" style="16"/>
    <col min="14" max="14" width="12.8181818181818"/>
    <col min="16" max="16" width="14"/>
  </cols>
  <sheetData>
    <row r="1" spans="1:1">
      <c r="A1" s="16" t="s">
        <v>44</v>
      </c>
    </row>
    <row r="4" spans="2:2">
      <c r="B4" s="17" t="s">
        <v>1</v>
      </c>
    </row>
    <row r="5" spans="2:2">
      <c r="B5" s="16" t="s">
        <v>2</v>
      </c>
    </row>
    <row r="9" spans="10:10">
      <c r="J9" s="16" t="s">
        <v>3</v>
      </c>
    </row>
    <row r="10" spans="2:15">
      <c r="B10" s="16" t="s">
        <v>4</v>
      </c>
      <c r="C10" s="16" t="s">
        <v>5</v>
      </c>
      <c r="D10" s="16" t="s">
        <v>6</v>
      </c>
      <c r="E10" s="16" t="s">
        <v>7</v>
      </c>
      <c r="F10" s="16" t="s">
        <v>8</v>
      </c>
      <c r="G10" s="16" t="s">
        <v>9</v>
      </c>
      <c r="H10" s="16" t="s">
        <v>10</v>
      </c>
      <c r="I10" s="16" t="s">
        <v>11</v>
      </c>
      <c r="J10" s="16" t="s">
        <v>12</v>
      </c>
      <c r="K10" s="16" t="s">
        <v>45</v>
      </c>
      <c r="L10" s="16" t="s">
        <v>14</v>
      </c>
      <c r="O10" s="51"/>
    </row>
    <row r="11" spans="2:16">
      <c r="B11" s="16" t="s">
        <v>46</v>
      </c>
      <c r="D11" s="1" t="s">
        <v>47</v>
      </c>
      <c r="H11" s="19"/>
      <c r="I11" s="16">
        <v>2020</v>
      </c>
      <c r="J11" s="16" t="s">
        <v>17</v>
      </c>
      <c r="K11" s="16">
        <v>1</v>
      </c>
      <c r="L11" s="16">
        <f>-ELECO2!O11*1000</f>
        <v>0</v>
      </c>
      <c r="N11" s="16"/>
      <c r="P11" s="28"/>
    </row>
    <row r="12" spans="4:16">
      <c r="D12" s="1" t="str">
        <f>D11</f>
        <v>SINKCCU_Fake_Elc</v>
      </c>
      <c r="H12" s="19"/>
      <c r="I12" s="16">
        <v>2021</v>
      </c>
      <c r="J12" s="16" t="s">
        <v>17</v>
      </c>
      <c r="K12" s="16">
        <v>1</v>
      </c>
      <c r="L12" s="16">
        <f>-ELECO2!O12*1000</f>
        <v>0</v>
      </c>
      <c r="N12" s="16"/>
      <c r="P12" s="28"/>
    </row>
    <row r="13" spans="4:16">
      <c r="D13" s="1" t="str">
        <f t="shared" ref="D13:D41" si="0">D12</f>
        <v>SINKCCU_Fake_Elc</v>
      </c>
      <c r="H13" s="19"/>
      <c r="I13" s="16">
        <v>2022</v>
      </c>
      <c r="J13" s="16" t="s">
        <v>17</v>
      </c>
      <c r="K13" s="16">
        <v>1</v>
      </c>
      <c r="L13" s="16">
        <f>-ELECO2!O13*1000</f>
        <v>0</v>
      </c>
      <c r="N13" s="16"/>
      <c r="P13" s="28"/>
    </row>
    <row r="14" spans="4:16">
      <c r="D14" s="1" t="str">
        <f t="shared" si="0"/>
        <v>SINKCCU_Fake_Elc</v>
      </c>
      <c r="H14" s="19"/>
      <c r="I14" s="16">
        <v>2023</v>
      </c>
      <c r="J14" s="16" t="s">
        <v>17</v>
      </c>
      <c r="K14" s="16">
        <v>1</v>
      </c>
      <c r="L14" s="16">
        <f>-ELECO2!O14*1000</f>
        <v>0</v>
      </c>
      <c r="N14" s="16"/>
      <c r="P14" s="52"/>
    </row>
    <row r="15" spans="4:16">
      <c r="D15" s="1" t="str">
        <f t="shared" si="0"/>
        <v>SINKCCU_Fake_Elc</v>
      </c>
      <c r="H15" s="19"/>
      <c r="I15" s="16">
        <v>2024</v>
      </c>
      <c r="J15" s="16" t="s">
        <v>17</v>
      </c>
      <c r="K15" s="16">
        <v>1</v>
      </c>
      <c r="L15" s="16">
        <f>-ELECO2!O15*1000</f>
        <v>0</v>
      </c>
      <c r="N15" s="16"/>
      <c r="P15" s="52"/>
    </row>
    <row r="16" spans="4:16">
      <c r="D16" s="1" t="str">
        <f t="shared" si="0"/>
        <v>SINKCCU_Fake_Elc</v>
      </c>
      <c r="H16" s="19"/>
      <c r="I16" s="16">
        <v>2025</v>
      </c>
      <c r="J16" s="16" t="s">
        <v>17</v>
      </c>
      <c r="K16" s="16">
        <v>1</v>
      </c>
      <c r="L16" s="16">
        <f>-ELECO2!O16*1000</f>
        <v>0</v>
      </c>
      <c r="N16" s="16"/>
      <c r="P16" s="52"/>
    </row>
    <row r="17" spans="4:16">
      <c r="D17" s="1" t="str">
        <f t="shared" si="0"/>
        <v>SINKCCU_Fake_Elc</v>
      </c>
      <c r="H17" s="19"/>
      <c r="I17" s="16">
        <v>2026</v>
      </c>
      <c r="J17" s="16" t="s">
        <v>17</v>
      </c>
      <c r="K17" s="16">
        <v>1</v>
      </c>
      <c r="L17" s="16">
        <f>-ELECO2!O17*1000</f>
        <v>0</v>
      </c>
      <c r="N17" s="16"/>
      <c r="P17" s="52"/>
    </row>
    <row r="18" spans="4:16">
      <c r="D18" s="1" t="str">
        <f t="shared" si="0"/>
        <v>SINKCCU_Fake_Elc</v>
      </c>
      <c r="H18" s="19"/>
      <c r="I18" s="16">
        <v>2027</v>
      </c>
      <c r="J18" s="16" t="s">
        <v>17</v>
      </c>
      <c r="K18" s="16">
        <v>1</v>
      </c>
      <c r="L18" s="16">
        <f>-ELECO2!O18*1000</f>
        <v>0</v>
      </c>
      <c r="N18" s="16"/>
      <c r="P18" s="52"/>
    </row>
    <row r="19" spans="4:16">
      <c r="D19" s="1" t="str">
        <f t="shared" si="0"/>
        <v>SINKCCU_Fake_Elc</v>
      </c>
      <c r="H19" s="19"/>
      <c r="I19" s="16">
        <v>2028</v>
      </c>
      <c r="J19" s="16" t="s">
        <v>17</v>
      </c>
      <c r="K19" s="16">
        <v>1</v>
      </c>
      <c r="L19" s="16">
        <f>-ELECO2!O19*1000</f>
        <v>0</v>
      </c>
      <c r="N19" s="16"/>
      <c r="P19" s="52"/>
    </row>
    <row r="20" spans="4:16">
      <c r="D20" s="1" t="str">
        <f t="shared" si="0"/>
        <v>SINKCCU_Fake_Elc</v>
      </c>
      <c r="H20" s="19"/>
      <c r="I20" s="16">
        <v>2029</v>
      </c>
      <c r="J20" s="16" t="s">
        <v>17</v>
      </c>
      <c r="K20" s="16">
        <v>1</v>
      </c>
      <c r="L20" s="16">
        <f>-ELECO2!O20*1000</f>
        <v>0</v>
      </c>
      <c r="N20" s="16"/>
      <c r="P20" s="28"/>
    </row>
    <row r="21" spans="4:16">
      <c r="D21" s="1" t="str">
        <f t="shared" si="0"/>
        <v>SINKCCU_Fake_Elc</v>
      </c>
      <c r="H21" s="19"/>
      <c r="I21" s="16">
        <v>2030</v>
      </c>
      <c r="J21" s="16" t="s">
        <v>17</v>
      </c>
      <c r="K21" s="16">
        <v>1</v>
      </c>
      <c r="L21" s="16">
        <f>-ELECO2!O21*1000</f>
        <v>0</v>
      </c>
      <c r="N21" s="16"/>
      <c r="P21" s="28"/>
    </row>
    <row r="22" spans="4:16">
      <c r="D22" s="1" t="str">
        <f t="shared" si="0"/>
        <v>SINKCCU_Fake_Elc</v>
      </c>
      <c r="H22" s="19"/>
      <c r="I22" s="16">
        <v>2031</v>
      </c>
      <c r="J22" s="16" t="s">
        <v>17</v>
      </c>
      <c r="K22" s="16">
        <v>1</v>
      </c>
      <c r="L22" s="16">
        <f>-ELECO2!O22*1000</f>
        <v>0</v>
      </c>
      <c r="N22" s="16"/>
      <c r="P22" s="28"/>
    </row>
    <row r="23" spans="4:16">
      <c r="D23" s="1" t="str">
        <f t="shared" si="0"/>
        <v>SINKCCU_Fake_Elc</v>
      </c>
      <c r="H23" s="19"/>
      <c r="I23" s="16">
        <v>2032</v>
      </c>
      <c r="J23" s="16" t="s">
        <v>17</v>
      </c>
      <c r="K23" s="16">
        <v>1</v>
      </c>
      <c r="L23" s="16">
        <f>-ELECO2!O23*1000</f>
        <v>0</v>
      </c>
      <c r="N23" s="16"/>
      <c r="P23" s="28"/>
    </row>
    <row r="24" spans="4:16">
      <c r="D24" s="1" t="str">
        <f t="shared" si="0"/>
        <v>SINKCCU_Fake_Elc</v>
      </c>
      <c r="H24" s="19"/>
      <c r="I24" s="16">
        <v>2033</v>
      </c>
      <c r="J24" s="16" t="s">
        <v>17</v>
      </c>
      <c r="K24" s="16">
        <v>1</v>
      </c>
      <c r="L24" s="16">
        <f>-ELECO2!O24*1000</f>
        <v>0</v>
      </c>
      <c r="N24" s="16"/>
      <c r="P24" s="28"/>
    </row>
    <row r="25" spans="4:16">
      <c r="D25" s="1" t="str">
        <f t="shared" si="0"/>
        <v>SINKCCU_Fake_Elc</v>
      </c>
      <c r="H25" s="19"/>
      <c r="I25" s="16">
        <v>2034</v>
      </c>
      <c r="J25" s="16" t="s">
        <v>17</v>
      </c>
      <c r="K25" s="16">
        <v>1</v>
      </c>
      <c r="L25" s="16">
        <f>-ELECO2!O25*1000</f>
        <v>0</v>
      </c>
      <c r="N25" s="16"/>
      <c r="P25" s="28"/>
    </row>
    <row r="26" spans="4:16">
      <c r="D26" s="1" t="str">
        <f t="shared" si="0"/>
        <v>SINKCCU_Fake_Elc</v>
      </c>
      <c r="H26" s="19"/>
      <c r="I26" s="16">
        <v>2035</v>
      </c>
      <c r="J26" s="16" t="s">
        <v>17</v>
      </c>
      <c r="K26" s="16">
        <v>1</v>
      </c>
      <c r="L26" s="16">
        <f>-ELECO2!O26*1000</f>
        <v>6180.210064</v>
      </c>
      <c r="N26" s="16"/>
      <c r="P26" s="28"/>
    </row>
    <row r="27" spans="4:16">
      <c r="D27" s="1" t="str">
        <f t="shared" si="0"/>
        <v>SINKCCU_Fake_Elc</v>
      </c>
      <c r="H27" s="19"/>
      <c r="I27" s="16">
        <v>2036</v>
      </c>
      <c r="J27" s="16" t="s">
        <v>17</v>
      </c>
      <c r="K27" s="16">
        <v>1</v>
      </c>
      <c r="L27" s="16">
        <f>-ELECO2!O27*1000</f>
        <v>8377.055855</v>
      </c>
      <c r="N27" s="16"/>
      <c r="P27" s="28"/>
    </row>
    <row r="28" spans="4:16">
      <c r="D28" s="1" t="str">
        <f t="shared" si="0"/>
        <v>SINKCCU_Fake_Elc</v>
      </c>
      <c r="H28" s="19"/>
      <c r="I28" s="16">
        <v>2037</v>
      </c>
      <c r="J28" s="16" t="s">
        <v>17</v>
      </c>
      <c r="K28" s="16">
        <v>1</v>
      </c>
      <c r="L28" s="16">
        <f>-ELECO2!O28*1000</f>
        <v>10619.57522</v>
      </c>
      <c r="N28" s="16"/>
      <c r="P28" s="28"/>
    </row>
    <row r="29" spans="4:16">
      <c r="D29" s="1" t="str">
        <f t="shared" si="0"/>
        <v>SINKCCU_Fake_Elc</v>
      </c>
      <c r="H29" s="19"/>
      <c r="I29" s="16">
        <v>2038</v>
      </c>
      <c r="J29" s="16" t="s">
        <v>17</v>
      </c>
      <c r="K29" s="16">
        <v>1</v>
      </c>
      <c r="L29" s="16">
        <f>-ELECO2!O29*1000</f>
        <v>12812.15095</v>
      </c>
      <c r="N29" s="16"/>
      <c r="P29" s="28"/>
    </row>
    <row r="30" spans="4:16">
      <c r="D30" s="1" t="str">
        <f t="shared" si="0"/>
        <v>SINKCCU_Fake_Elc</v>
      </c>
      <c r="H30" s="19"/>
      <c r="I30" s="16">
        <v>2039</v>
      </c>
      <c r="J30" s="16" t="s">
        <v>17</v>
      </c>
      <c r="K30" s="16">
        <v>1</v>
      </c>
      <c r="L30" s="16">
        <f>-ELECO2!O30*1000</f>
        <v>14871.06076</v>
      </c>
      <c r="N30" s="16"/>
      <c r="P30" s="28"/>
    </row>
    <row r="31" spans="4:16">
      <c r="D31" s="1" t="str">
        <f t="shared" si="0"/>
        <v>SINKCCU_Fake_Elc</v>
      </c>
      <c r="H31" s="19"/>
      <c r="I31" s="16">
        <v>2040</v>
      </c>
      <c r="J31" s="16" t="s">
        <v>17</v>
      </c>
      <c r="K31" s="16">
        <v>1</v>
      </c>
      <c r="L31" s="16">
        <f>-ELECO2!O31*1000</f>
        <v>16479.5872</v>
      </c>
      <c r="N31" s="16"/>
      <c r="P31" s="28"/>
    </row>
    <row r="32" spans="4:16">
      <c r="D32" s="1" t="str">
        <f t="shared" si="0"/>
        <v>SINKCCU_Fake_Elc</v>
      </c>
      <c r="H32" s="19"/>
      <c r="I32" s="16">
        <v>2041</v>
      </c>
      <c r="J32" s="16" t="s">
        <v>17</v>
      </c>
      <c r="K32" s="16">
        <v>1</v>
      </c>
      <c r="L32" s="16">
        <f>-ELECO2!O32*1000</f>
        <v>18447.27958</v>
      </c>
      <c r="N32" s="16"/>
      <c r="P32" s="28"/>
    </row>
    <row r="33" spans="4:16">
      <c r="D33" s="1" t="str">
        <f t="shared" si="0"/>
        <v>SINKCCU_Fake_Elc</v>
      </c>
      <c r="H33" s="19"/>
      <c r="I33" s="16">
        <v>2042</v>
      </c>
      <c r="J33" s="16" t="s">
        <v>17</v>
      </c>
      <c r="K33" s="16">
        <v>1</v>
      </c>
      <c r="L33" s="16">
        <f>-ELECO2!O33*1000</f>
        <v>20200.71619</v>
      </c>
      <c r="N33" s="16"/>
      <c r="P33" s="28"/>
    </row>
    <row r="34" spans="4:16">
      <c r="D34" s="1" t="str">
        <f t="shared" si="0"/>
        <v>SINKCCU_Fake_Elc</v>
      </c>
      <c r="H34" s="19"/>
      <c r="I34" s="16">
        <v>2043</v>
      </c>
      <c r="J34" s="16" t="s">
        <v>17</v>
      </c>
      <c r="K34" s="16">
        <v>1</v>
      </c>
      <c r="L34" s="16">
        <f>-ELECO2!O34*1000</f>
        <v>22157.22077</v>
      </c>
      <c r="N34" s="16"/>
      <c r="P34" s="28"/>
    </row>
    <row r="35" spans="4:16">
      <c r="D35" s="1" t="str">
        <f t="shared" si="0"/>
        <v>SINKCCU_Fake_Elc</v>
      </c>
      <c r="H35" s="19"/>
      <c r="I35" s="16">
        <v>2044</v>
      </c>
      <c r="J35" s="16" t="s">
        <v>17</v>
      </c>
      <c r="K35" s="16">
        <v>1</v>
      </c>
      <c r="L35" s="16">
        <f>-ELECO2!O35*1000</f>
        <v>24349.74926</v>
      </c>
      <c r="N35" s="16"/>
      <c r="P35" s="28"/>
    </row>
    <row r="36" spans="4:16">
      <c r="D36" s="1" t="str">
        <f t="shared" si="0"/>
        <v>SINKCCU_Fake_Elc</v>
      </c>
      <c r="H36" s="19"/>
      <c r="I36" s="16">
        <v>2045</v>
      </c>
      <c r="J36" s="16" t="s">
        <v>17</v>
      </c>
      <c r="K36" s="16">
        <v>1</v>
      </c>
      <c r="L36" s="16">
        <f>-ELECO2!O36*1000</f>
        <v>26465.67382</v>
      </c>
      <c r="N36" s="16"/>
      <c r="P36" s="28"/>
    </row>
    <row r="37" spans="4:16">
      <c r="D37" s="1" t="str">
        <f t="shared" si="0"/>
        <v>SINKCCU_Fake_Elc</v>
      </c>
      <c r="H37" s="19"/>
      <c r="I37" s="16">
        <v>2046</v>
      </c>
      <c r="J37" s="16" t="s">
        <v>17</v>
      </c>
      <c r="K37" s="16">
        <v>1</v>
      </c>
      <c r="L37" s="16">
        <f>-ELECO2!O37*1000</f>
        <v>28281.77019</v>
      </c>
      <c r="N37" s="16"/>
      <c r="P37" s="28"/>
    </row>
    <row r="38" spans="4:16">
      <c r="D38" s="1" t="str">
        <f t="shared" si="0"/>
        <v>SINKCCU_Fake_Elc</v>
      </c>
      <c r="H38" s="19"/>
      <c r="I38" s="16">
        <v>2047</v>
      </c>
      <c r="J38" s="16" t="s">
        <v>17</v>
      </c>
      <c r="K38" s="16">
        <v>1</v>
      </c>
      <c r="L38" s="16">
        <f>-ELECO2!O38*1000</f>
        <v>30103.75906</v>
      </c>
      <c r="N38" s="16"/>
      <c r="P38" s="28"/>
    </row>
    <row r="39" spans="4:16">
      <c r="D39" s="1" t="str">
        <f t="shared" si="0"/>
        <v>SINKCCU_Fake_Elc</v>
      </c>
      <c r="H39" s="19"/>
      <c r="I39" s="16">
        <v>2048</v>
      </c>
      <c r="J39" s="16" t="s">
        <v>17</v>
      </c>
      <c r="K39" s="16">
        <v>1</v>
      </c>
      <c r="L39" s="16">
        <f>-ELECO2!O39*1000</f>
        <v>31883.49658</v>
      </c>
      <c r="N39" s="16"/>
      <c r="P39" s="28"/>
    </row>
    <row r="40" spans="4:16">
      <c r="D40" s="1" t="str">
        <f t="shared" si="0"/>
        <v>SINKCCU_Fake_Elc</v>
      </c>
      <c r="H40" s="19"/>
      <c r="I40" s="16">
        <v>2049</v>
      </c>
      <c r="J40" s="16" t="s">
        <v>17</v>
      </c>
      <c r="K40" s="16">
        <v>1</v>
      </c>
      <c r="L40" s="16">
        <f>-ELECO2!O40*1000</f>
        <v>33642.22028</v>
      </c>
      <c r="N40" s="16"/>
      <c r="P40" s="28"/>
    </row>
    <row r="41" spans="4:16">
      <c r="D41" s="1" t="str">
        <f t="shared" si="0"/>
        <v>SINKCCU_Fake_Elc</v>
      </c>
      <c r="H41" s="19"/>
      <c r="I41" s="16">
        <v>2050</v>
      </c>
      <c r="J41" s="16" t="s">
        <v>17</v>
      </c>
      <c r="K41" s="16">
        <v>1</v>
      </c>
      <c r="L41" s="16">
        <f>-ELECO2!O41*1000</f>
        <v>35440.24209</v>
      </c>
      <c r="N41" s="16"/>
      <c r="P41" s="28"/>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KanORS</Company>
  <Application>Microsoft Excel</Application>
  <HeadingPairs>
    <vt:vector size="2" baseType="variant">
      <vt:variant>
        <vt:lpstr>工作表</vt:lpstr>
      </vt:variant>
      <vt:variant>
        <vt:i4>24</vt:i4>
      </vt:variant>
    </vt:vector>
  </HeadingPairs>
  <TitlesOfParts>
    <vt:vector size="24" baseType="lpstr">
      <vt:lpstr>ELECO2</vt:lpstr>
      <vt:lpstr>HYDROGENCO2</vt:lpstr>
      <vt:lpstr>TRACO2</vt:lpstr>
      <vt:lpstr>INDCO2</vt:lpstr>
      <vt:lpstr>RSDCO2</vt:lpstr>
      <vt:lpstr>COMCO2</vt:lpstr>
      <vt:lpstr>TotalCO2</vt:lpstr>
      <vt:lpstr>AGRCO2</vt:lpstr>
      <vt:lpstr>SNKCO2_Elc</vt:lpstr>
      <vt:lpstr>SNKCO2_H2</vt:lpstr>
      <vt:lpstr>SNKCO2_OtherSector</vt:lpstr>
      <vt:lpstr>FORCO2_2</vt:lpstr>
      <vt:lpstr>AllStorageOrUse_tech</vt:lpstr>
      <vt:lpstr>SNKCO2_DAC (2)</vt:lpstr>
      <vt:lpstr>AllStorageOrUse (2)</vt:lpstr>
      <vt:lpstr>IMPOIL_BND</vt:lpstr>
      <vt:lpstr>IMPGAS_BND</vt:lpstr>
      <vt:lpstr>Bound_on_ele</vt:lpstr>
      <vt:lpstr>Bound_on_bio_geo</vt:lpstr>
      <vt:lpstr>Bound_on_hydrogen</vt:lpstr>
      <vt:lpstr>Bound_on_hydrogen (2)</vt:lpstr>
      <vt:lpstr>Bound_on_hydrogen (3)</vt:lpstr>
      <vt:lpstr>Bound_on_hydrogen (4)</vt:lpstr>
      <vt:lpstr>Export_to_USA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xli9</cp:lastModifiedBy>
  <dcterms:created xsi:type="dcterms:W3CDTF">2009-05-27T15:40:00Z</dcterms:created>
  <dcterms:modified xsi:type="dcterms:W3CDTF">2025-03-04T13:27:20Z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lpwstr>299374759197235</vt:lpwstr>
  </property>
  <property fmtid="{D5CDD505-2E9C-101B-9397-08002B2CF9AE}" pid="3" name="ICV">
    <vt:lpwstr>C2F3C31BDD1547BB8835A092FF882B7B_12</vt:lpwstr>
  </property>
  <property fmtid="{D5CDD505-2E9C-101B-9397-08002B2CF9AE}" pid="4" name="KSOProductBuildVer">
    <vt:lpwstr>1033-12.2.0.20323</vt:lpwstr>
  </property>
</Properties>
</file>