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3" activeTab="6"/>
  </bookViews>
  <sheets>
    <sheet name="Constants" sheetId="12" r:id="rId1"/>
    <sheet name="DEF topology" sheetId="35" r:id="rId2"/>
    <sheet name="agg cap UC" sheetId="36" r:id="rId3"/>
    <sheet name="nuclear" sheetId="24" r:id="rId4"/>
    <sheet name="CHP and Losses" sheetId="32" r:id="rId5"/>
    <sheet name="Thermal UF" sheetId="33" r:id="rId6"/>
    <sheet name="Build Rates" sheetId="34" r:id="rId7"/>
    <sheet name="Grid ext UCs" sheetId="25" r:id="rId8"/>
    <sheet name="Grid ext bounds" sheetId="26" r:id="rId9"/>
    <sheet name="Trade growth" sheetId="37" r:id="rId10"/>
  </sheets>
  <definedNames>
    <definedName name="_xlnm._FilterDatabase" localSheetId="8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0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5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Have to remove or all things seem infeasible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<sst xmlns="http://schemas.openxmlformats.org/spreadsheetml/2006/main" count="18471" uniqueCount="602">
  <si>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</si>
  <si>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</si>
  <si>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</si>
  <si>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</si>
  <si>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</si>
  <si>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</si>
  <si>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</si>
  <si>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</si>
  <si>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</si>
  <si>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</si>
  <si>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</si>
  <si>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</si>
  <si>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</si>
  <si>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</si>
  <si>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</si>
  <si>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</si>
  <si>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</si>
  <si>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</si>
  <si>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</si>
  <si>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</si>
  <si>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</si>
  <si>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</si>
  <si>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</si>
  <si>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</si>
  <si>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</si>
  <si>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</si>
  <si>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</si>
  <si>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</si>
  <si>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</si>
  <si>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</si>
  <si>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</si>
  <si>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</si>
  <si>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</si>
  <si>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</si>
  <si>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</si>
  <si>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</si>
  <si>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</si>
  <si>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</si>
  <si>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</si>
  <si>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</si>
  <si>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</si>
  <si>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</si>
  <si>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</si>
  <si>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</si>
  <si>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</si>
  <si>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</si>
  <si>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</si>
  <si>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</si>
  <si>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</si>
  <si>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</si>
  <si>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</si>
  <si>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</si>
  <si>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</si>
  <si>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</si>
  <si>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</si>
  <si>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</si>
  <si>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</si>
  <si>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</si>
  <si>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</si>
  <si>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</si>
  <si>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</si>
  <si>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</si>
  <si>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</si>
  <si>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</si>
  <si>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</si>
  <si>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</si>
  <si>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</si>
  <si>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</si>
  <si>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</si>
  <si>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</si>
  <si>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</si>
  <si>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</si>
  <si>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</si>
  <si>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</si>
  <si>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</si>
  <si>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</si>
  <si>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</si>
  <si>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</si>
  <si>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</si>
  <si>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</si>
  <si>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</si>
  <si>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</si>
  <si>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</si>
  <si>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</si>
  <si>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</si>
  <si>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</si>
  <si>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</si>
  <si>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</si>
  <si>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</si>
  <si>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</si>
  <si>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</si>
  <si>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</si>
  <si>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</si>
  <si>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</si>
  <si>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</si>
  <si>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</si>
  <si>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</si>
  <si>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</si>
  <si>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</si>
  <si>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</si>
  <si>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</si>
  <si>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</si>
  <si>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</si>
  <si>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</si>
  <si>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</si>
  <si>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</si>
  <si>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</si>
  <si>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</si>
  <si>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</si>
  <si>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</si>
  <si>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</si>
  <si>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</si>
  <si>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</si>
  <si>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</si>
  <si>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</si>
  <si>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</si>
  <si>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</si>
  <si>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</si>
  <si>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</si>
  <si>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</si>
  <si>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</si>
  <si>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</si>
  <si>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</si>
  <si>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</si>
  <si>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</si>
  <si>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</si>
  <si>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</si>
  <si>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</si>
  <si>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</si>
  <si>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</si>
  <si>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</si>
  <si>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</si>
  <si>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</si>
  <si>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</si>
  <si>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</si>
  <si>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</si>
  <si>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</si>
  <si>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</si>
  <si>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</si>
  <si>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</si>
  <si>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</si>
  <si>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</si>
  <si>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</si>
  <si>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</si>
  <si>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</si>
  <si>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</si>
  <si>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</si>
  <si>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</si>
  <si>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</si>
  <si>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</si>
  <si>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</si>
  <si>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</si>
  <si>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</si>
  <si>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</si>
  <si>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</si>
  <si>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</si>
  <si>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</si>
  <si>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</si>
  <si>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</si>
  <si>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</si>
  <si>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</si>
  <si>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</si>
  <si>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</si>
  <si>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</si>
  <si>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</si>
  <si>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</si>
  <si>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</si>
  <si>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</si>
  <si>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</si>
  <si>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</si>
  <si>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</si>
  <si>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</si>
  <si>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</si>
  <si>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</si>
  <si>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</si>
  <si>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</si>
  <si>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</si>
  <si>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</si>
  <si>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</si>
  <si>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</si>
  <si>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</si>
  <si>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</si>
  <si>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</si>
  <si>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</si>
  <si>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</si>
  <si>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</si>
  <si>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</si>
  <si>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</si>
  <si>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</si>
  <si>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</si>
  <si>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</si>
  <si>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</si>
  <si>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</si>
  <si>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</si>
  <si>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</si>
  <si>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</si>
  <si>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</si>
  <si>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</si>
  <si>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</si>
  <si>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</si>
  <si>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</si>
  <si>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</si>
  <si>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</si>
  <si>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</si>
  <si>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</si>
  <si>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</si>
  <si>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</si>
  <si>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</si>
  <si>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</si>
  <si>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</si>
  <si>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</si>
  <si>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</si>
  <si>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</si>
  <si>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</si>
  <si>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</si>
  <si>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</si>
  <si>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</si>
  <si>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</si>
  <si>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</si>
  <si>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</si>
  <si>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</si>
  <si>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</si>
  <si>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</si>
  <si>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</si>
  <si>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</si>
  <si>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</si>
  <si>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</si>
  <si>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</si>
  <si>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</si>
  <si>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</si>
  <si>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</si>
  <si>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</si>
  <si>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</si>
  <si>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</si>
  <si>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</si>
  <si>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</si>
  <si>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pset_set</t>
  </si>
  <si>
    <t>*2018</t>
  </si>
  <si>
    <t>attribute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</si>
  <si>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</si>
  <si>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</si>
  <si>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</si>
  <si>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</si>
  <si>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</si>
  <si>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</si>
  <si>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</si>
  <si>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</si>
  <si>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</si>
  <si>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</si>
  <si>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</si>
  <si>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</si>
  <si>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</si>
  <si>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</si>
  <si>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</si>
  <si>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</si>
  <si>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</si>
  <si>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</si>
  <si>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</si>
  <si>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</si>
  <si>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</si>
  <si>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</si>
  <si>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</si>
  <si>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</si>
  <si>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</si>
  <si>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</si>
  <si>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</si>
  <si>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</si>
  <si>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</si>
  <si>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</si>
  <si>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</si>
  <si>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</si>
  <si>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</si>
  <si>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</si>
  <si>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</si>
  <si>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</si>
  <si>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</si>
  <si>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</si>
  <si>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</si>
  <si>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</si>
  <si>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</si>
  <si>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</si>
  <si>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</si>
  <si>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</si>
  <si>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</si>
  <si>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</si>
  <si>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</si>
  <si>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</si>
  <si>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</si>
  <si>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</si>
  <si>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</si>
  <si>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</si>
  <si>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</si>
  <si>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</si>
  <si>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</si>
  <si>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</si>
  <si>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</si>
  <si>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</si>
  <si>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</si>
  <si>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</si>
  <si>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</si>
  <si>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</si>
  <si>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</si>
  <si>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allregions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</si>
  <si>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</si>
  <si>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</si>
  <si>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</si>
  <si>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</si>
  <si>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</si>
  <si>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</si>
  <si>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</si>
  <si>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</si>
  <si>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</si>
  <si>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</si>
  <si>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</si>
  <si>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</si>
  <si>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</si>
  <si>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</si>
  <si>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</si>
  <si>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</si>
  <si>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</si>
  <si>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</si>
  <si>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</si>
  <si>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</si>
  <si>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</si>
  <si>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</si>
  <si>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</si>
  <si>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pset_pn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</si>
  <si>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</si>
  <si>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</si>
  <si>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</si>
  <si>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</si>
  <si>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</si>
  <si>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</si>
  <si>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</si>
  <si>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</si>
  <si>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</si>
  <si>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</si>
  <si>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</si>
  <si>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</si>
  <si>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</si>
  <si>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</si>
  <si>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</si>
  <si>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</si>
  <si>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</si>
  <si>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</si>
  <si>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</si>
  <si>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</si>
  <si>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</si>
  <si>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</si>
  <si>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</si>
  <si>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</si>
  <si>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</si>
  <si>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</si>
  <si>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</si>
  <si>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</si>
  <si>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</si>
  <si>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</si>
  <si>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</si>
  <si>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pset-pn</t>
  </si>
  <si>
    <t>0</t>
  </si>
  <si>
    <t>uce_CAPBND_bio</t>
  </si>
  <si>
    <t>ELCBSL</t>
  </si>
  <si>
    <t>uce_CAPBND_gas</t>
  </si>
  <si>
    <t>en_gas_ccs</t>
  </si>
  <si>
    <t>uce_CAPBND_coal</t>
  </si>
  <si>
    <t>en_coal_ccs</t>
  </si>
  <si>
    <t>en_coal_igcc_ccs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</si>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</sst>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8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8"/>
      <color rgb="FF000000"/>
      <name val="Segoe UI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0"/>
      <name val="SimSun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134"/>
    </font>
    <font>
      <sz val="9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6" applyNumberFormat="0" applyFill="0" applyAlignment="0" applyProtection="0">
      <alignment vertical="center"/>
    </xf>
    <xf numFmtId="0" fontId="15" fillId="0" borderId="3" applyNumberFormat="0" applyFill="0" applyAlignment="0" applyProtection="0"/>
    <xf numFmtId="0" fontId="16" fillId="0" borderId="4" applyNumberFormat="0" applyFill="0" applyAlignment="0" applyProtection="0"/>
    <xf numFmtId="0" fontId="16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5" fillId="14" borderId="7" applyNumberFormat="0" applyAlignment="0" applyProtection="0">
      <alignment vertical="center"/>
    </xf>
    <xf numFmtId="0" fontId="26" fillId="14" borderId="2" applyNumberFormat="0" applyAlignment="0" applyProtection="0">
      <alignment vertical="center"/>
    </xf>
    <xf numFmtId="0" fontId="2" fillId="2" borderId="1" applyNumberFormat="0" applyAlignment="0" applyProtection="0"/>
    <xf numFmtId="0" fontId="27" fillId="0" borderId="8" applyNumberFormat="0" applyFill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29" fillId="15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32" fillId="0" borderId="0"/>
  </cellStyleXfs>
  <cellXfs count="43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0" fillId="7" borderId="0" xfId="0" applyFill="1" applyAlignment="1">
      <alignment vertical="center"/>
    </xf>
    <xf numFmtId="0" fontId="0" fillId="7" borderId="0" xfId="0" applyFill="1"/>
    <xf numFmtId="0" fontId="8" fillId="7" borderId="0" xfId="0" applyFont="1" applyFill="1"/>
    <xf numFmtId="0" fontId="0" fillId="0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0" fillId="8" borderId="0" xfId="0" applyFill="1"/>
    <xf numFmtId="0" fontId="9" fillId="8" borderId="0" xfId="0" applyNumberFormat="1" applyFont="1" applyFill="1" applyBorder="1" applyAlignment="1">
      <alignment horizontal="center" vertical="center" wrapText="1"/>
    </xf>
    <xf numFmtId="0" fontId="10" fillId="8" borderId="0" xfId="0" applyNumberFormat="1" applyFont="1" applyFill="1" applyBorder="1" applyAlignment="1">
      <alignment horizontal="center"/>
    </xf>
    <xf numFmtId="0" fontId="11" fillId="0" borderId="0" xfId="0" applyFont="1"/>
    <xf numFmtId="0" fontId="12" fillId="9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13" fillId="3" borderId="2" xfId="49" applyFont="1"/>
    <xf numFmtId="0" fontId="4" fillId="3" borderId="0" xfId="49" applyBorder="1"/>
    <xf numFmtId="2" fontId="14" fillId="0" borderId="0" xfId="0" applyNumberFormat="1" applyFont="1"/>
    <xf numFmtId="0" fontId="15" fillId="0" borderId="3" xfId="13"/>
    <xf numFmtId="0" fontId="16" fillId="0" borderId="4" xfId="14"/>
    <xf numFmtId="9" fontId="0" fillId="0" borderId="0" xfId="3" applyFont="1"/>
    <xf numFmtId="0" fontId="0" fillId="10" borderId="0" xfId="0" applyFill="1"/>
    <xf numFmtId="0" fontId="17" fillId="0" borderId="0" xfId="52" applyFont="1"/>
    <xf numFmtId="0" fontId="18" fillId="11" borderId="0" xfId="52" applyFont="1" applyFill="1"/>
    <xf numFmtId="0" fontId="18" fillId="12" borderId="0" xfId="52" applyFont="1" applyFill="1"/>
    <xf numFmtId="0" fontId="17" fillId="0" borderId="0" xfId="53"/>
    <xf numFmtId="0" fontId="13" fillId="3" borderId="2" xfId="16" applyFont="1"/>
    <xf numFmtId="2" fontId="17" fillId="0" borderId="0" xfId="53" applyNumberFormat="1"/>
    <xf numFmtId="2" fontId="17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4.xml"/><Relationship Id="rId13" Type="http://schemas.openxmlformats.org/officeDocument/2006/relationships/customXml" Target="../customXml/item3.xml"/><Relationship Id="rId12" Type="http://schemas.openxmlformats.org/officeDocument/2006/relationships/customXml" Target="../customXml/item2.xml"/><Relationship Id="rId11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Y1" workbookViewId="0">
      <selection activeCell="AD22" sqref="AD22"/>
    </sheetView>
  </sheetViews>
  <sheetFormatPr defaultColWidth="9.13636363636364" defaultRowHeight="12.5"/>
  <cols>
    <col min="1" max="1" width="9.13636363636364" style="35" customWidth="1"/>
    <col min="2" max="2" width="9.86363636363636" style="35" customWidth="1"/>
    <col min="3" max="3" width="8.46363636363636" style="35" customWidth="1"/>
    <col min="4" max="4" width="12.8" style="35" customWidth="1"/>
    <col min="5" max="5" width="5" style="35" customWidth="1"/>
    <col min="6" max="6" width="14.2" style="35" customWidth="1"/>
    <col min="7" max="7" width="6.86363636363636" style="35" customWidth="1"/>
    <col min="8" max="8" width="10.4636363636364" style="35" customWidth="1"/>
    <col min="9" max="9" width="8.46363636363636" style="35" customWidth="1"/>
    <col min="10" max="10" width="5.13636363636364" style="35" customWidth="1"/>
    <col min="11" max="12" width="5" style="35" customWidth="1"/>
    <col min="13" max="256" width="11.4636363636364" style="35" customWidth="1"/>
    <col min="257" max="16384" width="9.13636363636364" style="35"/>
  </cols>
  <sheetData>
    <row r="2" spans="2:31">
      <c r="B2" s="35" t="s">
        <v>0</v>
      </c>
      <c r="Y2" s="35" t="s">
        <v>0</v>
      </c>
    </row>
    <row r="3" ht="14.5" spans="2:31">
      <c r="B3" s="36" t="s">
        <v>1</v>
      </c>
      <c r="C3" s="36" t="s">
        <v>2</v>
      </c>
      <c r="D3" s="36" t="s">
        <v>3</v>
      </c>
      <c r="E3" s="36" t="s">
        <v>4</v>
      </c>
      <c r="F3" s="36" t="s">
        <v>5</v>
      </c>
      <c r="G3" s="37" t="s">
        <v>6</v>
      </c>
      <c r="H3" s="37" t="s">
        <v>7</v>
      </c>
      <c r="I3" s="36" t="s">
        <v>8</v>
      </c>
      <c r="J3"/>
      <c r="K3"/>
      <c r="L3"/>
      <c r="Y3" s="35" t="s">
        <v>1</v>
      </c>
      <c r="Z3" s="35" t="s">
        <v>2</v>
      </c>
      <c r="AA3" s="35" t="s">
        <v>3</v>
      </c>
      <c r="AB3" s="35" t="s">
        <v>4</v>
      </c>
      <c r="AC3" s="35" t="s">
        <v>5</v>
      </c>
      <c r="AD3" s="35" t="s">
        <v>6</v>
      </c>
      <c r="AE3" s="35" t="s">
        <v>7</v>
      </c>
    </row>
    <row r="4" ht="14.5" spans="2:31">
      <c r="D4" s="35" t="s">
        <v>9</v>
      </c>
      <c r="H4">
        <v>0.1</v>
      </c>
      <c r="I4" s="35" t="s">
        <v>10</v>
      </c>
      <c r="J4"/>
      <c r="K4"/>
      <c r="L4"/>
      <c r="T4" s="38" t="s">
        <v>11</v>
      </c>
      <c r="U4" s="38" t="s">
        <v>12</v>
      </c>
      <c r="V4" s="38" t="s">
        <v>13</v>
      </c>
      <c r="W4" s="38" t="s">
        <v>14</v>
      </c>
      <c r="AA4" s="35" t="s">
        <v>15</v>
      </c>
      <c r="AC4" s="35" t="s">
        <v>16</v>
      </c>
      <c r="AD4" s="35" t="s">
        <v>17</v>
      </c>
      <c r="AE4" s="35">
        <f>1.10926234054354*H39</f>
        <v>1.20144204104271</v>
      </c>
    </row>
    <row r="5" ht="14.5" spans="2:31">
      <c r="D5" s="35" t="s">
        <v>18</v>
      </c>
      <c r="H5" s="35">
        <v>2020</v>
      </c>
      <c r="J5"/>
      <c r="K5"/>
      <c r="L5"/>
      <c r="T5" s="38" t="s">
        <v>19</v>
      </c>
      <c r="U5" s="38" t="s">
        <v>20</v>
      </c>
      <c r="V5" s="38">
        <v>2001</v>
      </c>
      <c r="W5" s="38">
        <v>0.762827515602112</v>
      </c>
      <c r="AA5" s="35" t="s">
        <v>21</v>
      </c>
      <c r="AD5" s="35" t="s">
        <v>17</v>
      </c>
      <c r="AE5" s="35">
        <f>O6</f>
        <v>0.07</v>
      </c>
    </row>
    <row r="6" ht="14.5" spans="2:31">
      <c r="D6" s="35" t="s">
        <v>22</v>
      </c>
      <c r="H6" s="35">
        <v>1</v>
      </c>
      <c r="J6"/>
      <c r="K6"/>
      <c r="L6"/>
      <c r="O6" s="39">
        <v>0.07</v>
      </c>
      <c r="P6" s="35" t="s">
        <v>23</v>
      </c>
      <c r="T6" s="38" t="s">
        <v>19</v>
      </c>
      <c r="U6" s="38" t="s">
        <v>20</v>
      </c>
      <c r="V6" s="38">
        <v>2002</v>
      </c>
      <c r="W6" s="38">
        <v>0.774460315704346</v>
      </c>
      <c r="AA6" s="38" t="s">
        <v>15</v>
      </c>
      <c r="AB6"/>
      <c r="AC6" s="38" t="s">
        <v>16</v>
      </c>
      <c r="AD6" s="38" t="s">
        <v>24</v>
      </c>
      <c r="AE6" s="40">
        <f>H45</f>
        <v>0.9896</v>
      </c>
    </row>
    <row r="7" ht="14.5" spans="2:31">
      <c r="D7" s="35" t="str">
        <f>IF(F7=G7,"*","")&amp;"G_CUREX"</f>
        <v>G_CUREX</v>
      </c>
      <c r="F7" s="35" t="s">
        <v>16</v>
      </c>
      <c r="G7" s="35" t="str">
        <f>"USD"&amp;RIGHT(O9,2)</f>
        <v>USD83</v>
      </c>
      <c r="H7" s="41">
        <f>ROUND($P$46/P9,4)</f>
        <v>2.2201</v>
      </c>
      <c r="T7" s="38" t="s">
        <v>19</v>
      </c>
      <c r="U7" s="38" t="s">
        <v>20</v>
      </c>
      <c r="V7" s="38">
        <v>2003</v>
      </c>
      <c r="W7" s="38">
        <v>0.789065361022949</v>
      </c>
      <c r="AA7" s="38" t="s">
        <v>21</v>
      </c>
      <c r="AB7"/>
      <c r="AC7"/>
      <c r="AD7" s="38" t="s">
        <v>24</v>
      </c>
      <c r="AE7" s="38">
        <f>AE5</f>
        <v>0.07</v>
      </c>
    </row>
    <row r="8" ht="14.5" spans="2:31">
      <c r="D8" s="35" t="str">
        <f t="shared" ref="D8:D42" si="0">IF(F8=G8,"*","")&amp;"G_CUREX"</f>
        <v>G_CUREX</v>
      </c>
      <c r="F8" s="35" t="s">
        <v>16</v>
      </c>
      <c r="G8" s="35" t="str">
        <f t="shared" ref="G8:G42" si="1">"USD"&amp;RIGHT(O10,2)</f>
        <v>USD84</v>
      </c>
      <c r="H8" s="41">
        <f t="shared" ref="H8:H49" si="2">ROUND($P$46/P10,4)</f>
        <v>2.1427</v>
      </c>
      <c r="O8" s="7"/>
      <c r="P8" s="7" t="s">
        <v>25</v>
      </c>
      <c r="T8" s="38" t="s">
        <v>19</v>
      </c>
      <c r="U8" s="38" t="s">
        <v>20</v>
      </c>
      <c r="V8" s="38">
        <v>2004</v>
      </c>
      <c r="W8" s="38">
        <v>0.810197472572327</v>
      </c>
    </row>
    <row r="9" ht="14.5" spans="2:31">
      <c r="D9" s="35" t="str">
        <f t="shared" si="0"/>
        <v>G_CUREX</v>
      </c>
      <c r="F9" s="35" t="s">
        <v>16</v>
      </c>
      <c r="G9" s="35" t="str">
        <f t="shared" si="1"/>
        <v>USD85</v>
      </c>
      <c r="H9" s="41">
        <f t="shared" si="2"/>
        <v>2.077</v>
      </c>
      <c r="O9" s="7">
        <v>1983</v>
      </c>
      <c r="P9" s="42">
        <f>VLOOKUP(O9,$V$5:$W$99,2,FALSE)</f>
        <v>0.487872630357742</v>
      </c>
      <c r="T9" s="38" t="s">
        <v>19</v>
      </c>
      <c r="U9" s="38" t="s">
        <v>20</v>
      </c>
      <c r="V9" s="38">
        <v>2005</v>
      </c>
      <c r="W9" s="38">
        <v>0.835319578647614</v>
      </c>
    </row>
    <row r="10" ht="14.5" spans="2:31">
      <c r="D10" s="35" t="str">
        <f t="shared" si="0"/>
        <v>G_CUREX</v>
      </c>
      <c r="F10" s="35" t="s">
        <v>16</v>
      </c>
      <c r="G10" s="35" t="str">
        <f t="shared" si="1"/>
        <v>USD86</v>
      </c>
      <c r="H10" s="41">
        <f t="shared" si="2"/>
        <v>2.0358</v>
      </c>
      <c r="O10" s="7">
        <v>1984</v>
      </c>
      <c r="P10" s="42">
        <f t="shared" ref="P10:P51" si="3">VLOOKUP(O10,$V$5:$W$99,2,FALSE)</f>
        <v>0.505495131015778</v>
      </c>
      <c r="T10" s="38" t="s">
        <v>19</v>
      </c>
      <c r="U10" s="38" t="s">
        <v>20</v>
      </c>
      <c r="V10" s="38">
        <v>2006</v>
      </c>
      <c r="W10" s="38">
        <v>0.860807240009308</v>
      </c>
    </row>
    <row r="11" ht="14.5" spans="2:31">
      <c r="D11" s="35" t="str">
        <f t="shared" si="0"/>
        <v>G_CUREX</v>
      </c>
      <c r="F11" s="35" t="s">
        <v>16</v>
      </c>
      <c r="G11" s="35" t="str">
        <f t="shared" si="1"/>
        <v>USD87</v>
      </c>
      <c r="H11" s="41">
        <f t="shared" si="2"/>
        <v>1.987</v>
      </c>
      <c r="O11" s="7">
        <v>1985</v>
      </c>
      <c r="P11" s="42">
        <f t="shared" si="3"/>
        <v>0.521485805511475</v>
      </c>
      <c r="T11" s="38" t="s">
        <v>19</v>
      </c>
      <c r="U11" s="38" t="s">
        <v>20</v>
      </c>
      <c r="V11" s="38">
        <v>2007</v>
      </c>
      <c r="W11" s="38">
        <v>0.883970141410828</v>
      </c>
    </row>
    <row r="12" ht="14.5" spans="2:31">
      <c r="D12" s="35" t="str">
        <f t="shared" si="0"/>
        <v>G_CUREX</v>
      </c>
      <c r="F12" s="35" t="s">
        <v>16</v>
      </c>
      <c r="G12" s="35" t="str">
        <f t="shared" si="1"/>
        <v>USD88</v>
      </c>
      <c r="H12" s="41">
        <f t="shared" si="2"/>
        <v>1.9192</v>
      </c>
      <c r="O12" s="7">
        <v>1986</v>
      </c>
      <c r="P12" s="42">
        <f t="shared" si="3"/>
        <v>0.532050728797913</v>
      </c>
      <c r="T12" s="38" t="s">
        <v>19</v>
      </c>
      <c r="U12" s="38" t="s">
        <v>20</v>
      </c>
      <c r="V12" s="38">
        <v>2008</v>
      </c>
      <c r="W12" s="38">
        <v>0.900844812393188</v>
      </c>
    </row>
    <row r="13" ht="14.5" spans="2:31">
      <c r="D13" s="35" t="str">
        <f t="shared" si="0"/>
        <v>G_CUREX</v>
      </c>
      <c r="F13" s="35" t="s">
        <v>16</v>
      </c>
      <c r="G13" s="35" t="str">
        <f t="shared" si="1"/>
        <v>USD89</v>
      </c>
      <c r="H13" s="41">
        <f t="shared" si="2"/>
        <v>1.8468</v>
      </c>
      <c r="O13" s="7">
        <v>1987</v>
      </c>
      <c r="P13" s="42">
        <f t="shared" si="3"/>
        <v>0.54511946439743</v>
      </c>
      <c r="T13" s="38" t="s">
        <v>19</v>
      </c>
      <c r="U13" s="38" t="s">
        <v>20</v>
      </c>
      <c r="V13" s="38">
        <v>2009</v>
      </c>
      <c r="W13" s="38">
        <v>0.907873749732971</v>
      </c>
    </row>
    <row r="14" ht="14.5" spans="2:31">
      <c r="D14" s="35" t="str">
        <f t="shared" si="0"/>
        <v>G_CUREX</v>
      </c>
      <c r="F14" s="35" t="s">
        <v>16</v>
      </c>
      <c r="G14" s="35" t="str">
        <f t="shared" si="1"/>
        <v>USD90</v>
      </c>
      <c r="H14" s="41">
        <f t="shared" si="2"/>
        <v>1.7799</v>
      </c>
      <c r="O14" s="7">
        <v>1988</v>
      </c>
      <c r="P14" s="42">
        <f t="shared" si="3"/>
        <v>0.564371347427368</v>
      </c>
      <c r="T14" s="38" t="s">
        <v>19</v>
      </c>
      <c r="U14" s="38" t="s">
        <v>20</v>
      </c>
      <c r="V14" s="38">
        <v>2010</v>
      </c>
      <c r="W14" s="38">
        <v>0.918479204177856</v>
      </c>
    </row>
    <row r="15" ht="14.5" spans="2:31">
      <c r="D15" s="35" t="str">
        <f t="shared" si="0"/>
        <v>G_CUREX</v>
      </c>
      <c r="F15" s="35" t="s">
        <v>16</v>
      </c>
      <c r="G15" s="35" t="str">
        <f t="shared" si="1"/>
        <v>USD91</v>
      </c>
      <c r="H15" s="41">
        <f t="shared" si="2"/>
        <v>1.722</v>
      </c>
      <c r="O15" s="7">
        <v>1989</v>
      </c>
      <c r="P15" s="42">
        <f t="shared" si="3"/>
        <v>0.58649742603302</v>
      </c>
      <c r="T15" s="38" t="s">
        <v>19</v>
      </c>
      <c r="U15" s="38" t="s">
        <v>20</v>
      </c>
      <c r="V15" s="38">
        <v>2011</v>
      </c>
      <c r="W15" s="38">
        <v>0.937618970870972</v>
      </c>
    </row>
    <row r="16" ht="14.5" spans="2:31">
      <c r="D16" s="35" t="str">
        <f t="shared" si="0"/>
        <v>G_CUREX</v>
      </c>
      <c r="F16" s="35" t="s">
        <v>16</v>
      </c>
      <c r="G16" s="35" t="str">
        <f t="shared" si="1"/>
        <v>USD92</v>
      </c>
      <c r="H16" s="41">
        <f t="shared" si="2"/>
        <v>1.6836</v>
      </c>
      <c r="O16" s="7">
        <v>1990</v>
      </c>
      <c r="P16" s="42">
        <f t="shared" si="3"/>
        <v>0.608532726764679</v>
      </c>
      <c r="T16" s="38" t="s">
        <v>19</v>
      </c>
      <c r="U16" s="38" t="s">
        <v>20</v>
      </c>
      <c r="V16" s="38">
        <v>2012</v>
      </c>
      <c r="W16" s="38">
        <v>0.955666601657867</v>
      </c>
    </row>
    <row r="17" ht="14.5" spans="4:23">
      <c r="D17" s="35" t="str">
        <f t="shared" si="0"/>
        <v>G_CUREX</v>
      </c>
      <c r="F17" s="35" t="s">
        <v>16</v>
      </c>
      <c r="G17" s="35" t="str">
        <f t="shared" si="1"/>
        <v>USD93</v>
      </c>
      <c r="H17" s="41">
        <f t="shared" si="2"/>
        <v>1.6446</v>
      </c>
      <c r="O17" s="7">
        <v>1991</v>
      </c>
      <c r="P17" s="42">
        <f t="shared" si="3"/>
        <v>0.629012584686279</v>
      </c>
      <c r="T17" s="38" t="s">
        <v>19</v>
      </c>
      <c r="U17" s="38" t="s">
        <v>20</v>
      </c>
      <c r="V17" s="38">
        <v>2013</v>
      </c>
      <c r="W17" s="38">
        <v>0.972605764865875</v>
      </c>
    </row>
    <row r="18" ht="14.5" spans="4:23">
      <c r="D18" s="35" t="str">
        <f t="shared" si="0"/>
        <v>G_CUREX</v>
      </c>
      <c r="F18" s="35" t="s">
        <v>16</v>
      </c>
      <c r="G18" s="35" t="str">
        <f t="shared" si="1"/>
        <v>USD94</v>
      </c>
      <c r="H18" s="41">
        <f t="shared" si="2"/>
        <v>1.6102</v>
      </c>
      <c r="O18" s="7">
        <v>1992</v>
      </c>
      <c r="P18" s="42">
        <f t="shared" si="3"/>
        <v>0.643362104892731</v>
      </c>
      <c r="T18" s="38" t="s">
        <v>19</v>
      </c>
      <c r="U18" s="38" t="s">
        <v>20</v>
      </c>
      <c r="V18" s="38">
        <v>2014</v>
      </c>
      <c r="W18" s="38">
        <v>0.990517318248749</v>
      </c>
    </row>
    <row r="19" ht="14.5" spans="4:23">
      <c r="D19" s="35" t="str">
        <f t="shared" si="0"/>
        <v>G_CUREX</v>
      </c>
      <c r="F19" s="35" t="s">
        <v>16</v>
      </c>
      <c r="G19" s="35" t="str">
        <f t="shared" si="1"/>
        <v>USD95</v>
      </c>
      <c r="H19" s="41">
        <f t="shared" si="2"/>
        <v>1.5771</v>
      </c>
      <c r="O19" s="7">
        <v>1993</v>
      </c>
      <c r="P19" s="42">
        <f t="shared" si="3"/>
        <v>0.658619225025177</v>
      </c>
      <c r="T19" s="38" t="s">
        <v>19</v>
      </c>
      <c r="U19" s="38" t="s">
        <v>20</v>
      </c>
      <c r="V19" s="38">
        <v>2015</v>
      </c>
      <c r="W19" s="38">
        <v>1</v>
      </c>
    </row>
    <row r="20" ht="14.5" spans="4:23">
      <c r="D20" s="35" t="str">
        <f t="shared" si="0"/>
        <v>G_CUREX</v>
      </c>
      <c r="F20" s="35" t="s">
        <v>16</v>
      </c>
      <c r="G20" s="35" t="str">
        <f t="shared" si="1"/>
        <v>USD96</v>
      </c>
      <c r="H20" s="41">
        <f t="shared" si="2"/>
        <v>1.5488</v>
      </c>
      <c r="O20" s="7">
        <v>1994</v>
      </c>
      <c r="P20" s="42">
        <f t="shared" si="3"/>
        <v>0.67265796661377</v>
      </c>
      <c r="T20" s="38" t="s">
        <v>19</v>
      </c>
      <c r="U20" s="38" t="s">
        <v>20</v>
      </c>
      <c r="V20" s="38">
        <v>2016</v>
      </c>
      <c r="W20" s="38">
        <v>1.01048374176025</v>
      </c>
    </row>
    <row r="21" ht="14.5" spans="4:23">
      <c r="D21" s="35" t="str">
        <f t="shared" si="0"/>
        <v>G_CUREX</v>
      </c>
      <c r="F21" s="35" t="s">
        <v>16</v>
      </c>
      <c r="G21" s="35" t="str">
        <f t="shared" si="1"/>
        <v>USD97</v>
      </c>
      <c r="H21" s="41">
        <f t="shared" si="2"/>
        <v>1.5224</v>
      </c>
      <c r="O21" s="7">
        <v>1995</v>
      </c>
      <c r="P21" s="42">
        <f t="shared" si="3"/>
        <v>0.686780393123627</v>
      </c>
      <c r="T21" s="38" t="s">
        <v>19</v>
      </c>
      <c r="U21" s="38" t="s">
        <v>20</v>
      </c>
      <c r="V21" s="38">
        <v>2017</v>
      </c>
      <c r="W21" s="38">
        <v>1.02974033355713</v>
      </c>
    </row>
    <row r="22" ht="14.5" spans="4:23">
      <c r="D22" s="35" t="str">
        <f t="shared" si="0"/>
        <v>G_CUREX</v>
      </c>
      <c r="F22" s="35" t="s">
        <v>16</v>
      </c>
      <c r="G22" s="35" t="str">
        <f t="shared" si="1"/>
        <v>USD98</v>
      </c>
      <c r="H22" s="41">
        <f t="shared" si="2"/>
        <v>1.5058</v>
      </c>
      <c r="O22" s="7">
        <v>1996</v>
      </c>
      <c r="P22" s="42">
        <f t="shared" si="3"/>
        <v>0.699335396289825</v>
      </c>
      <c r="T22" s="38" t="s">
        <v>19</v>
      </c>
      <c r="U22" s="38" t="s">
        <v>20</v>
      </c>
      <c r="V22" s="38">
        <v>2018</v>
      </c>
      <c r="W22" s="38">
        <v>1.05430805683136</v>
      </c>
    </row>
    <row r="23" ht="14.5" spans="4:23">
      <c r="D23" s="35" t="str">
        <f t="shared" si="0"/>
        <v>G_CUREX</v>
      </c>
      <c r="F23" s="35" t="s">
        <v>16</v>
      </c>
      <c r="G23" s="35" t="str">
        <f t="shared" si="1"/>
        <v>USD99</v>
      </c>
      <c r="H23" s="41">
        <f t="shared" si="2"/>
        <v>1.4845</v>
      </c>
      <c r="O23" s="7">
        <v>1997</v>
      </c>
      <c r="P23" s="42">
        <f t="shared" si="3"/>
        <v>0.71145087480545</v>
      </c>
      <c r="T23" s="38" t="s">
        <v>19</v>
      </c>
      <c r="U23" s="38" t="s">
        <v>20</v>
      </c>
      <c r="V23" s="38">
        <v>2019</v>
      </c>
      <c r="W23" s="38">
        <v>1.07337832450867</v>
      </c>
    </row>
    <row r="24" ht="14.5" spans="4:23">
      <c r="D24" s="35" t="str">
        <f t="shared" si="0"/>
        <v>G_CUREX</v>
      </c>
      <c r="F24" s="35" t="s">
        <v>16</v>
      </c>
      <c r="G24" s="35" t="str">
        <f t="shared" si="1"/>
        <v>USD00</v>
      </c>
      <c r="H24" s="41">
        <f t="shared" si="2"/>
        <v>1.4518</v>
      </c>
      <c r="O24" s="7">
        <v>1998</v>
      </c>
      <c r="P24" s="42">
        <f t="shared" si="3"/>
        <v>0.719296872615814</v>
      </c>
      <c r="T24" s="38" t="s">
        <v>19</v>
      </c>
      <c r="U24" s="38" t="s">
        <v>20</v>
      </c>
      <c r="V24" s="38">
        <v>2020</v>
      </c>
      <c r="W24" s="38">
        <v>1.08314538002014</v>
      </c>
    </row>
    <row r="25" ht="14.5" spans="4:23">
      <c r="D25" s="35" t="str">
        <f t="shared" si="0"/>
        <v>G_CUREX</v>
      </c>
      <c r="F25" s="35" t="s">
        <v>16</v>
      </c>
      <c r="G25" s="35" t="str">
        <f t="shared" si="1"/>
        <v>USD01</v>
      </c>
      <c r="H25" s="41">
        <f t="shared" si="2"/>
        <v>1.4199</v>
      </c>
      <c r="O25" s="7">
        <v>1999</v>
      </c>
      <c r="P25" s="42">
        <f t="shared" si="3"/>
        <v>0.729613304138184</v>
      </c>
      <c r="T25" s="38" t="s">
        <v>19</v>
      </c>
      <c r="U25" s="38" t="s">
        <v>20</v>
      </c>
      <c r="V25" s="38">
        <v>2021</v>
      </c>
      <c r="W25" s="38">
        <v>1.09456992149353</v>
      </c>
    </row>
    <row r="26" ht="14.5" spans="4:23">
      <c r="D26" s="35" t="str">
        <f t="shared" si="0"/>
        <v>G_CUREX</v>
      </c>
      <c r="F26" s="35" t="s">
        <v>16</v>
      </c>
      <c r="G26" s="35" t="str">
        <f t="shared" si="1"/>
        <v>USD02</v>
      </c>
      <c r="H26" s="41">
        <f t="shared" si="2"/>
        <v>1.3986</v>
      </c>
      <c r="O26" s="7">
        <v>2000</v>
      </c>
      <c r="P26" s="42">
        <f t="shared" si="3"/>
        <v>0.746074616909027</v>
      </c>
      <c r="T26" s="38" t="s">
        <v>19</v>
      </c>
      <c r="U26" s="38" t="s">
        <v>20</v>
      </c>
      <c r="V26" s="38">
        <v>2022</v>
      </c>
      <c r="W26" s="38">
        <v>1.1073887348175</v>
      </c>
    </row>
    <row r="27" ht="14.5" spans="4:23">
      <c r="D27" s="35" t="str">
        <f t="shared" si="0"/>
        <v>G_CUREX</v>
      </c>
      <c r="F27" s="35" t="s">
        <v>16</v>
      </c>
      <c r="G27" s="35" t="str">
        <f t="shared" si="1"/>
        <v>USD03</v>
      </c>
      <c r="H27" s="41">
        <f t="shared" si="2"/>
        <v>1.3727</v>
      </c>
      <c r="O27" s="7">
        <v>2001</v>
      </c>
      <c r="P27" s="42">
        <f t="shared" si="3"/>
        <v>0.762827515602112</v>
      </c>
      <c r="T27" s="38" t="s">
        <v>19</v>
      </c>
      <c r="U27" s="38" t="s">
        <v>20</v>
      </c>
      <c r="V27" s="38">
        <v>2023</v>
      </c>
      <c r="W27" s="38">
        <v>1.1224308013916</v>
      </c>
    </row>
    <row r="28" ht="14.5" spans="4:23">
      <c r="D28" s="35" t="str">
        <f t="shared" si="0"/>
        <v>G_CUREX</v>
      </c>
      <c r="F28" s="35" t="s">
        <v>16</v>
      </c>
      <c r="G28" s="35" t="str">
        <f t="shared" si="1"/>
        <v>USD04</v>
      </c>
      <c r="H28" s="41">
        <f t="shared" si="2"/>
        <v>1.3369</v>
      </c>
      <c r="O28" s="7">
        <v>2002</v>
      </c>
      <c r="P28" s="42">
        <f t="shared" si="3"/>
        <v>0.774460315704346</v>
      </c>
      <c r="T28" s="38" t="s">
        <v>19</v>
      </c>
      <c r="U28" s="38" t="s">
        <v>20</v>
      </c>
      <c r="V28" s="38">
        <v>2024</v>
      </c>
      <c r="W28" s="38">
        <v>1.14128732681274</v>
      </c>
    </row>
    <row r="29" ht="14.5" spans="4:23">
      <c r="D29" s="35" t="str">
        <f t="shared" si="0"/>
        <v>G_CUREX</v>
      </c>
      <c r="F29" s="35" t="s">
        <v>16</v>
      </c>
      <c r="G29" s="35" t="str">
        <f t="shared" si="1"/>
        <v>USD05</v>
      </c>
      <c r="H29" s="41">
        <f t="shared" si="2"/>
        <v>1.2967</v>
      </c>
      <c r="O29" s="7">
        <v>2003</v>
      </c>
      <c r="P29" s="42">
        <f t="shared" si="3"/>
        <v>0.789065361022949</v>
      </c>
      <c r="T29" s="38" t="s">
        <v>19</v>
      </c>
      <c r="U29" s="38" t="s">
        <v>20</v>
      </c>
      <c r="V29" s="38">
        <v>2025</v>
      </c>
      <c r="W29" s="38">
        <v>1.16506481170654</v>
      </c>
    </row>
    <row r="30" ht="14.5" spans="4:23">
      <c r="D30" s="35" t="str">
        <f t="shared" si="0"/>
        <v>G_CUREX</v>
      </c>
      <c r="F30" s="35" t="s">
        <v>16</v>
      </c>
      <c r="G30" s="35" t="str">
        <f t="shared" si="1"/>
        <v>USD06</v>
      </c>
      <c r="H30" s="41">
        <f t="shared" si="2"/>
        <v>1.2583</v>
      </c>
      <c r="O30" s="7">
        <v>2004</v>
      </c>
      <c r="P30" s="42">
        <f t="shared" si="3"/>
        <v>0.810197472572327</v>
      </c>
      <c r="T30" s="38" t="s">
        <v>19</v>
      </c>
      <c r="U30" s="38" t="s">
        <v>20</v>
      </c>
      <c r="V30" s="38">
        <v>2026</v>
      </c>
      <c r="W30" s="38">
        <v>1.19280254840851</v>
      </c>
    </row>
    <row r="31" ht="14.5" spans="4:23">
      <c r="D31" s="35" t="str">
        <f t="shared" si="0"/>
        <v>G_CUREX</v>
      </c>
      <c r="F31" s="35" t="s">
        <v>16</v>
      </c>
      <c r="G31" s="35" t="str">
        <f t="shared" si="1"/>
        <v>USD07</v>
      </c>
      <c r="H31" s="41">
        <f t="shared" si="2"/>
        <v>1.2253</v>
      </c>
      <c r="O31" s="7">
        <v>2005</v>
      </c>
      <c r="P31" s="42">
        <f t="shared" si="3"/>
        <v>0.835319578647614</v>
      </c>
      <c r="T31" s="38" t="s">
        <v>19</v>
      </c>
      <c r="U31" s="38" t="s">
        <v>20</v>
      </c>
      <c r="V31" s="38">
        <v>2027</v>
      </c>
      <c r="W31" s="38">
        <v>1.22309768199921</v>
      </c>
    </row>
    <row r="32" ht="14.5" spans="4:23">
      <c r="D32" s="35" t="str">
        <f t="shared" si="0"/>
        <v>G_CUREX</v>
      </c>
      <c r="F32" s="35" t="s">
        <v>16</v>
      </c>
      <c r="G32" s="35" t="str">
        <f t="shared" si="1"/>
        <v>USD08</v>
      </c>
      <c r="H32" s="41">
        <f t="shared" si="2"/>
        <v>1.2024</v>
      </c>
      <c r="O32" s="7">
        <v>2006</v>
      </c>
      <c r="P32" s="42">
        <f t="shared" si="3"/>
        <v>0.860807240009308</v>
      </c>
      <c r="T32" s="38" t="s">
        <v>19</v>
      </c>
      <c r="U32" s="38" t="s">
        <v>20</v>
      </c>
      <c r="V32" s="38">
        <v>2028</v>
      </c>
      <c r="W32" s="38">
        <v>1.25531399250031</v>
      </c>
    </row>
    <row r="33" ht="14.5" spans="4:23">
      <c r="D33" s="35" t="str">
        <f t="shared" si="0"/>
        <v>G_CUREX</v>
      </c>
      <c r="F33" s="35" t="s">
        <v>16</v>
      </c>
      <c r="G33" s="35" t="str">
        <f t="shared" si="1"/>
        <v>USD09</v>
      </c>
      <c r="H33" s="41">
        <f t="shared" si="2"/>
        <v>1.1931</v>
      </c>
      <c r="O33" s="7">
        <v>2007</v>
      </c>
      <c r="P33" s="42">
        <f t="shared" si="3"/>
        <v>0.883970141410828</v>
      </c>
      <c r="T33" s="38" t="s">
        <v>19</v>
      </c>
      <c r="U33" s="38" t="s">
        <v>20</v>
      </c>
      <c r="V33" s="38">
        <v>2029</v>
      </c>
      <c r="W33" s="38">
        <v>1.28839552402496</v>
      </c>
    </row>
    <row r="34" ht="14.5" spans="4:23">
      <c r="D34" s="35" t="str">
        <f t="shared" si="0"/>
        <v>G_CUREX</v>
      </c>
      <c r="F34" s="35" t="s">
        <v>16</v>
      </c>
      <c r="G34" s="35" t="str">
        <f t="shared" si="1"/>
        <v>USD10</v>
      </c>
      <c r="H34" s="41">
        <f t="shared" si="2"/>
        <v>1.1793</v>
      </c>
      <c r="O34" s="7">
        <v>2008</v>
      </c>
      <c r="P34" s="42">
        <f t="shared" si="3"/>
        <v>0.900844812393188</v>
      </c>
      <c r="T34" s="38" t="s">
        <v>19</v>
      </c>
      <c r="U34" s="38" t="s">
        <v>20</v>
      </c>
      <c r="V34" s="38">
        <v>2030</v>
      </c>
      <c r="W34" s="38">
        <v>1.32175171375275</v>
      </c>
    </row>
    <row r="35" ht="14.5" spans="4:23">
      <c r="D35" s="35" t="str">
        <f t="shared" si="0"/>
        <v>G_CUREX</v>
      </c>
      <c r="F35" s="35" t="s">
        <v>16</v>
      </c>
      <c r="G35" s="35" t="str">
        <f t="shared" si="1"/>
        <v>USD11</v>
      </c>
      <c r="H35" s="41">
        <f t="shared" si="2"/>
        <v>1.1552</v>
      </c>
      <c r="O35" s="7">
        <v>2009</v>
      </c>
      <c r="P35" s="42">
        <f t="shared" si="3"/>
        <v>0.907873749732971</v>
      </c>
      <c r="T35" s="38" t="s">
        <v>19</v>
      </c>
      <c r="U35" s="38" t="s">
        <v>20</v>
      </c>
      <c r="V35" s="38">
        <v>1980</v>
      </c>
      <c r="W35" s="38">
        <v>0.404039144515991</v>
      </c>
    </row>
    <row r="36" ht="14.5" spans="4:23">
      <c r="D36" s="35" t="str">
        <f t="shared" si="0"/>
        <v>G_CUREX</v>
      </c>
      <c r="F36" s="35" t="s">
        <v>16</v>
      </c>
      <c r="G36" s="35" t="str">
        <f t="shared" si="1"/>
        <v>USD12</v>
      </c>
      <c r="H36" s="41">
        <f t="shared" si="2"/>
        <v>1.1334</v>
      </c>
      <c r="O36" s="7">
        <v>2010</v>
      </c>
      <c r="P36" s="42">
        <f t="shared" si="3"/>
        <v>0.918479204177856</v>
      </c>
      <c r="T36" s="38" t="s">
        <v>19</v>
      </c>
      <c r="U36" s="38" t="s">
        <v>20</v>
      </c>
      <c r="V36" s="38">
        <v>1981</v>
      </c>
      <c r="W36" s="38">
        <v>0.442179799079895</v>
      </c>
    </row>
    <row r="37" ht="14.5" spans="4:23">
      <c r="D37" s="35" t="str">
        <f t="shared" si="0"/>
        <v>G_CUREX</v>
      </c>
      <c r="F37" s="35" t="s">
        <v>16</v>
      </c>
      <c r="G37" s="35" t="str">
        <f t="shared" si="1"/>
        <v>USD13</v>
      </c>
      <c r="H37" s="41">
        <f t="shared" si="2"/>
        <v>1.1137</v>
      </c>
      <c r="O37" s="7">
        <v>2011</v>
      </c>
      <c r="P37" s="42">
        <f t="shared" si="3"/>
        <v>0.937618970870972</v>
      </c>
      <c r="T37" s="38" t="s">
        <v>19</v>
      </c>
      <c r="U37" s="38" t="s">
        <v>20</v>
      </c>
      <c r="V37" s="38">
        <v>1982</v>
      </c>
      <c r="W37" s="38">
        <v>0.469521433115005</v>
      </c>
    </row>
    <row r="38" ht="14.5" spans="4:23">
      <c r="D38" s="35" t="str">
        <f t="shared" si="0"/>
        <v>G_CUREX</v>
      </c>
      <c r="F38" s="35" t="s">
        <v>16</v>
      </c>
      <c r="G38" s="35" t="str">
        <f t="shared" si="1"/>
        <v>USD14</v>
      </c>
      <c r="H38" s="41">
        <f t="shared" si="2"/>
        <v>1.0935</v>
      </c>
      <c r="O38" s="7">
        <v>2012</v>
      </c>
      <c r="P38" s="42">
        <f t="shared" si="3"/>
        <v>0.955666601657867</v>
      </c>
      <c r="T38" s="38" t="s">
        <v>19</v>
      </c>
      <c r="U38" s="38" t="s">
        <v>20</v>
      </c>
      <c r="V38" s="38">
        <v>1983</v>
      </c>
      <c r="W38" s="38">
        <v>0.487872630357742</v>
      </c>
    </row>
    <row r="39" ht="14.5" spans="4:23">
      <c r="D39" s="35" t="str">
        <f t="shared" si="0"/>
        <v>G_CUREX</v>
      </c>
      <c r="F39" s="35" t="s">
        <v>16</v>
      </c>
      <c r="G39" s="35" t="str">
        <f t="shared" si="1"/>
        <v>USD15</v>
      </c>
      <c r="H39" s="41">
        <f t="shared" si="2"/>
        <v>1.0831</v>
      </c>
      <c r="O39" s="7">
        <v>2013</v>
      </c>
      <c r="P39" s="42">
        <f t="shared" si="3"/>
        <v>0.972605764865875</v>
      </c>
      <c r="T39" s="38" t="s">
        <v>19</v>
      </c>
      <c r="U39" s="38" t="s">
        <v>20</v>
      </c>
      <c r="V39" s="38">
        <v>1984</v>
      </c>
      <c r="W39" s="38">
        <v>0.505495131015778</v>
      </c>
    </row>
    <row r="40" ht="14.5" spans="4:23">
      <c r="D40" s="35" t="str">
        <f t="shared" si="0"/>
        <v>G_CUREX</v>
      </c>
      <c r="F40" s="35" t="s">
        <v>16</v>
      </c>
      <c r="G40" s="35" t="str">
        <f t="shared" si="1"/>
        <v>USD16</v>
      </c>
      <c r="H40" s="41">
        <f t="shared" si="2"/>
        <v>1.0719</v>
      </c>
      <c r="O40" s="7">
        <v>2014</v>
      </c>
      <c r="P40" s="42">
        <f t="shared" si="3"/>
        <v>0.990517318248749</v>
      </c>
      <c r="T40" s="38" t="s">
        <v>19</v>
      </c>
      <c r="U40" s="38" t="s">
        <v>20</v>
      </c>
      <c r="V40" s="38">
        <v>1985</v>
      </c>
      <c r="W40" s="38">
        <v>0.521485805511475</v>
      </c>
    </row>
    <row r="41" ht="14.5" spans="4:23">
      <c r="D41" s="35" t="str">
        <f t="shared" si="0"/>
        <v>G_CUREX</v>
      </c>
      <c r="F41" s="35" t="s">
        <v>16</v>
      </c>
      <c r="G41" s="35" t="str">
        <f t="shared" si="1"/>
        <v>USD17</v>
      </c>
      <c r="H41" s="41">
        <f t="shared" si="2"/>
        <v>1.0519</v>
      </c>
      <c r="O41" s="7">
        <v>2015</v>
      </c>
      <c r="P41" s="42">
        <f t="shared" si="3"/>
        <v>1</v>
      </c>
      <c r="T41" s="38" t="s">
        <v>19</v>
      </c>
      <c r="U41" s="38" t="s">
        <v>20</v>
      </c>
      <c r="V41" s="38">
        <v>1986</v>
      </c>
      <c r="W41" s="38">
        <v>0.532050728797913</v>
      </c>
    </row>
    <row r="42" ht="14.5" spans="4:23">
      <c r="D42" s="35" t="str">
        <f t="shared" si="0"/>
        <v>G_CUREX</v>
      </c>
      <c r="F42" s="35" t="s">
        <v>16</v>
      </c>
      <c r="G42" s="35" t="str">
        <f t="shared" si="1"/>
        <v>USD18</v>
      </c>
      <c r="H42" s="41">
        <f t="shared" si="2"/>
        <v>1.0274</v>
      </c>
      <c r="O42" s="7">
        <v>2016</v>
      </c>
      <c r="P42" s="42">
        <f t="shared" si="3"/>
        <v>1.01048374176025</v>
      </c>
      <c r="T42" s="38" t="s">
        <v>19</v>
      </c>
      <c r="U42" s="38" t="s">
        <v>20</v>
      </c>
      <c r="V42" s="38">
        <v>1987</v>
      </c>
      <c r="W42" s="38">
        <v>0.54511946439743</v>
      </c>
    </row>
    <row r="43" ht="14.5" spans="4:23">
      <c r="D43" s="35" t="str">
        <f t="shared" ref="D43:D49" si="4">IF(F43=G43,"*","")&amp;"G_CUREX"</f>
        <v>G_CUREX</v>
      </c>
      <c r="F43" s="35" t="s">
        <v>16</v>
      </c>
      <c r="G43" s="35" t="str">
        <f t="shared" ref="G43:G49" si="5">"USD"&amp;RIGHT(O45,2)</f>
        <v>USD19</v>
      </c>
      <c r="H43" s="41">
        <f t="shared" si="2"/>
        <v>1.0091</v>
      </c>
      <c r="O43" s="7">
        <v>2017</v>
      </c>
      <c r="P43" s="42">
        <f t="shared" si="3"/>
        <v>1.02974033355713</v>
      </c>
      <c r="T43" s="38" t="s">
        <v>19</v>
      </c>
      <c r="U43" s="38" t="s">
        <v>20</v>
      </c>
      <c r="V43" s="38">
        <v>1988</v>
      </c>
      <c r="W43" s="38">
        <v>0.564371347427368</v>
      </c>
    </row>
    <row r="44" ht="14.5" spans="4:23">
      <c r="D44" s="35" t="str">
        <f t="shared" si="4"/>
        <v>*G_CUREX</v>
      </c>
      <c r="F44" s="35" t="s">
        <v>16</v>
      </c>
      <c r="G44" s="35" t="str">
        <f t="shared" si="5"/>
        <v>USD20</v>
      </c>
      <c r="H44" s="41">
        <f t="shared" si="2"/>
        <v>1</v>
      </c>
      <c r="O44" s="7">
        <v>2018</v>
      </c>
      <c r="P44" s="42">
        <f t="shared" si="3"/>
        <v>1.05430805683136</v>
      </c>
      <c r="T44" s="38" t="s">
        <v>19</v>
      </c>
      <c r="U44" s="38" t="s">
        <v>20</v>
      </c>
      <c r="V44" s="38">
        <v>1989</v>
      </c>
      <c r="W44" s="38">
        <v>0.58649742603302</v>
      </c>
    </row>
    <row r="45" ht="14.5" spans="4:23">
      <c r="D45" s="35" t="str">
        <f t="shared" si="4"/>
        <v>G_CUREX</v>
      </c>
      <c r="F45" s="35" t="s">
        <v>16</v>
      </c>
      <c r="G45" s="35" t="str">
        <f t="shared" si="5"/>
        <v>USD21</v>
      </c>
      <c r="H45" s="41">
        <f t="shared" si="2"/>
        <v>0.9896</v>
      </c>
      <c r="O45" s="7">
        <v>2019</v>
      </c>
      <c r="P45" s="42">
        <f t="shared" si="3"/>
        <v>1.07337832450867</v>
      </c>
      <c r="T45" s="38" t="s">
        <v>19</v>
      </c>
      <c r="U45" s="38" t="s">
        <v>20</v>
      </c>
      <c r="V45" s="38">
        <v>1990</v>
      </c>
      <c r="W45" s="38">
        <v>0.608532726764679</v>
      </c>
    </row>
    <row r="46" ht="14.5" spans="4:23">
      <c r="D46" s="35" t="str">
        <f t="shared" si="4"/>
        <v>G_CUREX</v>
      </c>
      <c r="F46" s="35" t="s">
        <v>16</v>
      </c>
      <c r="G46" s="35" t="str">
        <f t="shared" si="5"/>
        <v>USD22</v>
      </c>
      <c r="H46" s="41">
        <f t="shared" si="2"/>
        <v>0.9781</v>
      </c>
      <c r="O46" s="7">
        <v>2020</v>
      </c>
      <c r="P46" s="42">
        <f t="shared" si="3"/>
        <v>1.08314538002014</v>
      </c>
      <c r="T46" s="38" t="s">
        <v>19</v>
      </c>
      <c r="U46" s="38" t="s">
        <v>20</v>
      </c>
      <c r="V46" s="38">
        <v>1991</v>
      </c>
      <c r="W46" s="38">
        <v>0.629012584686279</v>
      </c>
    </row>
    <row r="47" ht="14.5" spans="4:23">
      <c r="D47" s="35" t="str">
        <f t="shared" si="4"/>
        <v>G_CUREX</v>
      </c>
      <c r="F47" s="35" t="s">
        <v>16</v>
      </c>
      <c r="G47" s="35" t="str">
        <f t="shared" si="5"/>
        <v>USD23</v>
      </c>
      <c r="H47" s="41">
        <f t="shared" si="2"/>
        <v>0.965</v>
      </c>
      <c r="O47" s="7">
        <v>2021</v>
      </c>
      <c r="P47" s="42">
        <f t="shared" si="3"/>
        <v>1.09456992149353</v>
      </c>
      <c r="T47" s="38" t="s">
        <v>19</v>
      </c>
      <c r="U47" s="38" t="s">
        <v>20</v>
      </c>
      <c r="V47" s="38">
        <v>1992</v>
      </c>
      <c r="W47" s="38">
        <v>0.643362104892731</v>
      </c>
    </row>
    <row r="48" ht="14.5" spans="4:23">
      <c r="D48" s="35" t="str">
        <f t="shared" si="4"/>
        <v>G_CUREX</v>
      </c>
      <c r="F48" s="35" t="s">
        <v>16</v>
      </c>
      <c r="G48" s="35" t="str">
        <f t="shared" si="5"/>
        <v>USD24</v>
      </c>
      <c r="H48" s="41">
        <f t="shared" si="2"/>
        <v>0.9491</v>
      </c>
      <c r="O48" s="7">
        <v>2022</v>
      </c>
      <c r="P48" s="42">
        <f t="shared" si="3"/>
        <v>1.1073887348175</v>
      </c>
      <c r="T48" s="38" t="s">
        <v>19</v>
      </c>
      <c r="U48" s="38" t="s">
        <v>20</v>
      </c>
      <c r="V48" s="38">
        <v>1993</v>
      </c>
      <c r="W48" s="38">
        <v>0.658619225025177</v>
      </c>
    </row>
    <row r="49" ht="14.5" spans="4:23">
      <c r="D49" s="35" t="str">
        <f t="shared" si="4"/>
        <v>G_CUREX</v>
      </c>
      <c r="F49" s="35" t="s">
        <v>16</v>
      </c>
      <c r="G49" s="35" t="str">
        <f t="shared" si="5"/>
        <v>USD25</v>
      </c>
      <c r="H49" s="41">
        <f t="shared" si="2"/>
        <v>0.9297</v>
      </c>
      <c r="O49" s="7">
        <v>2023</v>
      </c>
      <c r="P49" s="42">
        <f t="shared" si="3"/>
        <v>1.1224308013916</v>
      </c>
      <c r="T49" s="38" t="s">
        <v>19</v>
      </c>
      <c r="U49" s="38" t="s">
        <v>20</v>
      </c>
      <c r="V49" s="38">
        <v>1994</v>
      </c>
      <c r="W49" s="38">
        <v>0.67265796661377</v>
      </c>
    </row>
    <row r="50" ht="14.5" spans="4:23">
      <c r="D50" s="35" t="s">
        <v>21</v>
      </c>
      <c r="G50" s="35" t="str">
        <f t="shared" ref="G50:G85" si="6">G7</f>
        <v>USD83</v>
      </c>
      <c r="H50" s="41">
        <f>$O$6</f>
        <v>0.07</v>
      </c>
      <c r="O50" s="7">
        <v>2024</v>
      </c>
      <c r="P50" s="42">
        <f t="shared" si="3"/>
        <v>1.14128732681274</v>
      </c>
      <c r="T50" s="38" t="s">
        <v>19</v>
      </c>
      <c r="U50" s="38" t="s">
        <v>20</v>
      </c>
      <c r="V50" s="38">
        <v>1995</v>
      </c>
      <c r="W50" s="38">
        <v>0.686780393123627</v>
      </c>
    </row>
    <row r="51" ht="14.5" spans="4:23">
      <c r="D51" s="35" t="s">
        <v>21</v>
      </c>
      <c r="G51" s="35" t="str">
        <f t="shared" si="6"/>
        <v>USD84</v>
      </c>
      <c r="H51" s="41">
        <f t="shared" ref="H51:H92" si="7">$O$6</f>
        <v>0.07</v>
      </c>
      <c r="O51" s="7">
        <v>2025</v>
      </c>
      <c r="P51" s="42">
        <f t="shared" si="3"/>
        <v>1.16506481170654</v>
      </c>
      <c r="T51" s="38" t="s">
        <v>19</v>
      </c>
      <c r="U51" s="38" t="s">
        <v>20</v>
      </c>
      <c r="V51" s="38">
        <v>1996</v>
      </c>
      <c r="W51" s="38">
        <v>0.699335396289825</v>
      </c>
    </row>
    <row r="52" spans="4:23">
      <c r="D52" s="35" t="s">
        <v>21</v>
      </c>
      <c r="G52" s="35" t="str">
        <f t="shared" si="6"/>
        <v>USD85</v>
      </c>
      <c r="H52" s="41">
        <f t="shared" si="7"/>
        <v>0.07</v>
      </c>
      <c r="T52" s="38" t="s">
        <v>19</v>
      </c>
      <c r="U52" s="38" t="s">
        <v>20</v>
      </c>
      <c r="V52" s="38">
        <v>1997</v>
      </c>
      <c r="W52" s="38">
        <v>0.71145087480545</v>
      </c>
    </row>
    <row r="53" spans="4:23">
      <c r="D53" s="35" t="s">
        <v>21</v>
      </c>
      <c r="G53" s="35" t="str">
        <f t="shared" si="6"/>
        <v>USD86</v>
      </c>
      <c r="H53" s="41">
        <f t="shared" si="7"/>
        <v>0.07</v>
      </c>
      <c r="T53" s="38" t="s">
        <v>19</v>
      </c>
      <c r="U53" s="38" t="s">
        <v>20</v>
      </c>
      <c r="V53" s="38">
        <v>1998</v>
      </c>
      <c r="W53" s="38">
        <v>0.719296872615814</v>
      </c>
    </row>
    <row r="54" spans="4:23">
      <c r="D54" s="35" t="s">
        <v>21</v>
      </c>
      <c r="G54" s="35" t="str">
        <f t="shared" si="6"/>
        <v>USD87</v>
      </c>
      <c r="H54" s="41">
        <f t="shared" si="7"/>
        <v>0.07</v>
      </c>
      <c r="T54" s="38" t="s">
        <v>19</v>
      </c>
      <c r="U54" s="38" t="s">
        <v>20</v>
      </c>
      <c r="V54" s="38">
        <v>1999</v>
      </c>
      <c r="W54" s="38">
        <v>0.729613304138184</v>
      </c>
    </row>
    <row r="55" spans="4:23">
      <c r="D55" s="35" t="s">
        <v>21</v>
      </c>
      <c r="G55" s="35" t="str">
        <f t="shared" si="6"/>
        <v>USD88</v>
      </c>
      <c r="H55" s="41">
        <f t="shared" si="7"/>
        <v>0.07</v>
      </c>
      <c r="T55" s="38" t="s">
        <v>19</v>
      </c>
      <c r="U55" s="38" t="s">
        <v>20</v>
      </c>
      <c r="V55" s="38">
        <v>2000</v>
      </c>
      <c r="W55" s="38">
        <v>0.746074616909027</v>
      </c>
    </row>
    <row r="56" spans="4:23">
      <c r="D56" s="35" t="s">
        <v>21</v>
      </c>
      <c r="G56" s="35" t="str">
        <f t="shared" si="6"/>
        <v>USD89</v>
      </c>
      <c r="H56" s="41">
        <f t="shared" si="7"/>
        <v>0.07</v>
      </c>
    </row>
    <row r="57" spans="4:23">
      <c r="D57" s="35" t="s">
        <v>21</v>
      </c>
      <c r="G57" s="35" t="str">
        <f t="shared" si="6"/>
        <v>USD90</v>
      </c>
      <c r="H57" s="41">
        <f t="shared" si="7"/>
        <v>0.07</v>
      </c>
    </row>
    <row r="58" spans="4:23">
      <c r="D58" s="35" t="s">
        <v>21</v>
      </c>
      <c r="G58" s="35" t="str">
        <f t="shared" si="6"/>
        <v>USD91</v>
      </c>
      <c r="H58" s="41">
        <f t="shared" si="7"/>
        <v>0.07</v>
      </c>
    </row>
    <row r="59" spans="4:23">
      <c r="D59" s="35" t="s">
        <v>21</v>
      </c>
      <c r="G59" s="35" t="str">
        <f t="shared" si="6"/>
        <v>USD92</v>
      </c>
      <c r="H59" s="41">
        <f t="shared" si="7"/>
        <v>0.07</v>
      </c>
    </row>
    <row r="60" spans="4:23">
      <c r="D60" s="35" t="s">
        <v>21</v>
      </c>
      <c r="G60" s="35" t="str">
        <f t="shared" si="6"/>
        <v>USD93</v>
      </c>
      <c r="H60" s="41">
        <f t="shared" si="7"/>
        <v>0.07</v>
      </c>
    </row>
    <row r="61" spans="4:23">
      <c r="D61" s="35" t="s">
        <v>21</v>
      </c>
      <c r="G61" s="35" t="str">
        <f t="shared" si="6"/>
        <v>USD94</v>
      </c>
      <c r="H61" s="41">
        <f t="shared" si="7"/>
        <v>0.07</v>
      </c>
    </row>
    <row r="62" spans="4:23">
      <c r="D62" s="35" t="s">
        <v>21</v>
      </c>
      <c r="G62" s="35" t="str">
        <f t="shared" si="6"/>
        <v>USD95</v>
      </c>
      <c r="H62" s="41">
        <f t="shared" si="7"/>
        <v>0.07</v>
      </c>
    </row>
    <row r="63" spans="4:23">
      <c r="D63" s="35" t="s">
        <v>21</v>
      </c>
      <c r="G63" s="35" t="str">
        <f t="shared" si="6"/>
        <v>USD96</v>
      </c>
      <c r="H63" s="41">
        <f t="shared" si="7"/>
        <v>0.07</v>
      </c>
    </row>
    <row r="64" spans="4:23">
      <c r="D64" s="35" t="s">
        <v>21</v>
      </c>
      <c r="G64" s="35" t="str">
        <f t="shared" si="6"/>
        <v>USD97</v>
      </c>
      <c r="H64" s="41">
        <f t="shared" si="7"/>
        <v>0.07</v>
      </c>
    </row>
    <row r="65" spans="4:8">
      <c r="D65" s="35" t="s">
        <v>21</v>
      </c>
      <c r="G65" s="35" t="str">
        <f t="shared" si="6"/>
        <v>USD98</v>
      </c>
      <c r="H65" s="41">
        <f t="shared" si="7"/>
        <v>0.07</v>
      </c>
    </row>
    <row r="66" spans="4:8">
      <c r="D66" s="35" t="s">
        <v>21</v>
      </c>
      <c r="G66" s="35" t="str">
        <f t="shared" si="6"/>
        <v>USD99</v>
      </c>
      <c r="H66" s="41">
        <f t="shared" si="7"/>
        <v>0.07</v>
      </c>
    </row>
    <row r="67" spans="4:8">
      <c r="D67" s="35" t="s">
        <v>21</v>
      </c>
      <c r="G67" s="35" t="str">
        <f t="shared" si="6"/>
        <v>USD00</v>
      </c>
      <c r="H67" s="41">
        <f t="shared" si="7"/>
        <v>0.07</v>
      </c>
    </row>
    <row r="68" spans="4:8">
      <c r="D68" s="35" t="s">
        <v>21</v>
      </c>
      <c r="G68" s="35" t="str">
        <f t="shared" si="6"/>
        <v>USD01</v>
      </c>
      <c r="H68" s="41">
        <f t="shared" si="7"/>
        <v>0.07</v>
      </c>
    </row>
    <row r="69" spans="4:8">
      <c r="D69" s="35" t="s">
        <v>21</v>
      </c>
      <c r="G69" s="35" t="str">
        <f t="shared" si="6"/>
        <v>USD02</v>
      </c>
      <c r="H69" s="41">
        <f t="shared" si="7"/>
        <v>0.07</v>
      </c>
    </row>
    <row r="70" spans="4:8">
      <c r="D70" s="35" t="s">
        <v>21</v>
      </c>
      <c r="G70" s="35" t="str">
        <f t="shared" si="6"/>
        <v>USD03</v>
      </c>
      <c r="H70" s="41">
        <f t="shared" si="7"/>
        <v>0.07</v>
      </c>
    </row>
    <row r="71" spans="4:8">
      <c r="D71" s="35" t="s">
        <v>21</v>
      </c>
      <c r="G71" s="35" t="str">
        <f t="shared" si="6"/>
        <v>USD04</v>
      </c>
      <c r="H71" s="41">
        <f t="shared" si="7"/>
        <v>0.07</v>
      </c>
    </row>
    <row r="72" spans="4:8">
      <c r="D72" s="35" t="s">
        <v>21</v>
      </c>
      <c r="G72" s="35" t="str">
        <f t="shared" si="6"/>
        <v>USD05</v>
      </c>
      <c r="H72" s="41">
        <f t="shared" si="7"/>
        <v>0.07</v>
      </c>
    </row>
    <row r="73" spans="4:8">
      <c r="D73" s="35" t="s">
        <v>21</v>
      </c>
      <c r="G73" s="35" t="str">
        <f t="shared" si="6"/>
        <v>USD06</v>
      </c>
      <c r="H73" s="41">
        <f t="shared" si="7"/>
        <v>0.07</v>
      </c>
    </row>
    <row r="74" spans="4:8">
      <c r="D74" s="35" t="s">
        <v>21</v>
      </c>
      <c r="G74" s="35" t="str">
        <f t="shared" si="6"/>
        <v>USD07</v>
      </c>
      <c r="H74" s="41">
        <f t="shared" si="7"/>
        <v>0.07</v>
      </c>
    </row>
    <row r="75" spans="4:8">
      <c r="D75" s="35" t="s">
        <v>21</v>
      </c>
      <c r="G75" s="35" t="str">
        <f t="shared" si="6"/>
        <v>USD08</v>
      </c>
      <c r="H75" s="41">
        <f t="shared" si="7"/>
        <v>0.07</v>
      </c>
    </row>
    <row r="76" spans="4:8">
      <c r="D76" s="35" t="s">
        <v>21</v>
      </c>
      <c r="G76" s="35" t="str">
        <f t="shared" si="6"/>
        <v>USD09</v>
      </c>
      <c r="H76" s="41">
        <f t="shared" si="7"/>
        <v>0.07</v>
      </c>
    </row>
    <row r="77" spans="4:8">
      <c r="D77" s="35" t="s">
        <v>21</v>
      </c>
      <c r="G77" s="35" t="str">
        <f t="shared" si="6"/>
        <v>USD10</v>
      </c>
      <c r="H77" s="41">
        <f t="shared" si="7"/>
        <v>0.07</v>
      </c>
    </row>
    <row r="78" spans="4:8">
      <c r="D78" s="35" t="s">
        <v>21</v>
      </c>
      <c r="G78" s="35" t="str">
        <f t="shared" si="6"/>
        <v>USD11</v>
      </c>
      <c r="H78" s="41">
        <f t="shared" si="7"/>
        <v>0.07</v>
      </c>
    </row>
    <row r="79" spans="4:8">
      <c r="D79" s="35" t="s">
        <v>21</v>
      </c>
      <c r="G79" s="35" t="str">
        <f t="shared" si="6"/>
        <v>USD12</v>
      </c>
      <c r="H79" s="41">
        <f t="shared" si="7"/>
        <v>0.07</v>
      </c>
    </row>
    <row r="80" spans="4:8">
      <c r="D80" s="35" t="s">
        <v>21</v>
      </c>
      <c r="G80" s="35" t="str">
        <f t="shared" si="6"/>
        <v>USD13</v>
      </c>
      <c r="H80" s="41">
        <f t="shared" si="7"/>
        <v>0.07</v>
      </c>
    </row>
    <row r="81" spans="4:8">
      <c r="D81" s="35" t="s">
        <v>21</v>
      </c>
      <c r="G81" s="35" t="str">
        <f t="shared" si="6"/>
        <v>USD14</v>
      </c>
      <c r="H81" s="41">
        <f t="shared" si="7"/>
        <v>0.07</v>
      </c>
    </row>
    <row r="82" spans="4:8">
      <c r="D82" s="35" t="s">
        <v>21</v>
      </c>
      <c r="G82" s="35" t="str">
        <f t="shared" si="6"/>
        <v>USD15</v>
      </c>
      <c r="H82" s="41">
        <f t="shared" si="7"/>
        <v>0.07</v>
      </c>
    </row>
    <row r="83" spans="4:8">
      <c r="D83" s="35" t="s">
        <v>21</v>
      </c>
      <c r="G83" s="35" t="str">
        <f t="shared" si="6"/>
        <v>USD16</v>
      </c>
      <c r="H83" s="41">
        <f t="shared" si="7"/>
        <v>0.07</v>
      </c>
    </row>
    <row r="84" spans="4:8">
      <c r="D84" s="35" t="s">
        <v>21</v>
      </c>
      <c r="G84" s="35" t="str">
        <f t="shared" si="6"/>
        <v>USD17</v>
      </c>
      <c r="H84" s="41">
        <f t="shared" si="7"/>
        <v>0.07</v>
      </c>
    </row>
    <row r="85" spans="4:8">
      <c r="D85" s="35" t="s">
        <v>21</v>
      </c>
      <c r="G85" s="35" t="str">
        <f t="shared" si="6"/>
        <v>USD18</v>
      </c>
      <c r="H85" s="41">
        <f t="shared" si="7"/>
        <v>0.07</v>
      </c>
    </row>
    <row r="86" spans="4:8">
      <c r="D86" s="35" t="s">
        <v>21</v>
      </c>
      <c r="G86" s="35" t="str">
        <f t="shared" ref="G86:G92" si="8">G43</f>
        <v>USD19</v>
      </c>
      <c r="H86" s="41">
        <f t="shared" si="7"/>
        <v>0.07</v>
      </c>
    </row>
    <row r="87" spans="4:8">
      <c r="D87" s="35" t="s">
        <v>21</v>
      </c>
      <c r="G87" s="35" t="str">
        <f t="shared" si="8"/>
        <v>USD20</v>
      </c>
      <c r="H87" s="41">
        <f t="shared" si="7"/>
        <v>0.07</v>
      </c>
    </row>
    <row r="88" spans="4:8">
      <c r="D88" s="35" t="s">
        <v>21</v>
      </c>
      <c r="G88" s="35" t="str">
        <f t="shared" si="8"/>
        <v>USD21</v>
      </c>
      <c r="H88" s="41">
        <f t="shared" si="7"/>
        <v>0.07</v>
      </c>
    </row>
    <row r="89" spans="4:8">
      <c r="D89" s="35" t="s">
        <v>21</v>
      </c>
      <c r="G89" s="35" t="str">
        <f t="shared" si="8"/>
        <v>USD22</v>
      </c>
      <c r="H89" s="41">
        <f t="shared" si="7"/>
        <v>0.07</v>
      </c>
    </row>
    <row r="90" spans="4:8">
      <c r="D90" s="35" t="s">
        <v>21</v>
      </c>
      <c r="G90" s="35" t="str">
        <f t="shared" si="8"/>
        <v>USD23</v>
      </c>
      <c r="H90" s="41">
        <f t="shared" si="7"/>
        <v>0.07</v>
      </c>
    </row>
    <row r="91" spans="4:8">
      <c r="D91" s="35" t="s">
        <v>21</v>
      </c>
      <c r="G91" s="35" t="str">
        <f t="shared" si="8"/>
        <v>USD24</v>
      </c>
      <c r="H91" s="41">
        <f t="shared" si="7"/>
        <v>0.07</v>
      </c>
    </row>
    <row r="92" spans="4:8">
      <c r="D92" s="35" t="s">
        <v>21</v>
      </c>
      <c r="G92" s="35" t="str">
        <f t="shared" si="8"/>
        <v>USD25</v>
      </c>
      <c r="H92" s="41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opLeftCell="A8"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34" t="s">
        <v>26</v>
      </c>
    </row>
    <row r="4" spans="2:4">
      <c r="B4" t="s">
        <v>27</v>
      </c>
      <c r="C4" t="s">
        <v>28</v>
      </c>
      <c r="D4" t="s">
        <v>29</v>
      </c>
    </row>
    <row r="5" spans="2:4">
      <c r="B5" t="s">
        <v>30</v>
      </c>
      <c r="C5" t="s">
        <v>31</v>
      </c>
      <c r="D5" t="s">
        <v>32</v>
      </c>
    </row>
    <row r="6" spans="2:4">
      <c r="B6" t="s">
        <v>33</v>
      </c>
      <c r="C6" t="s">
        <v>34</v>
      </c>
      <c r="D6" t="s">
        <v>32</v>
      </c>
    </row>
    <row r="7" spans="2:4">
      <c r="B7" t="s">
        <v>35</v>
      </c>
      <c r="C7" t="s">
        <v>36</v>
      </c>
      <c r="D7" t="s">
        <v>37</v>
      </c>
    </row>
    <row r="11" spans="2:4">
      <c r="B11" s="34" t="s">
        <v>38</v>
      </c>
    </row>
    <row r="12" spans="2:4">
      <c r="B12" t="s">
        <v>27</v>
      </c>
      <c r="C12" t="s">
        <v>39</v>
      </c>
      <c r="D12" t="s">
        <v>40</v>
      </c>
    </row>
    <row r="13" spans="2:4">
      <c r="B13" t="s">
        <v>35</v>
      </c>
      <c r="C13" s="43" t="s">
        <v>41</v>
      </c>
      <c r="D13" s="12">
        <v>2150</v>
      </c>
    </row>
    <row r="17" spans="2:13">
      <c r="B17" t="s">
        <v>42</v>
      </c>
    </row>
    <row r="20" spans="2:13">
      <c r="H20" s="34" t="s">
        <v>43</v>
      </c>
    </row>
    <row r="21" spans="2:13">
      <c r="B21" t="s">
        <v>44</v>
      </c>
      <c r="C21" t="s">
        <v>45</v>
      </c>
      <c r="D21" t="s">
        <v>46</v>
      </c>
      <c r="E21" t="s">
        <v>47</v>
      </c>
      <c r="F21" t="s">
        <v>48</v>
      </c>
      <c r="G21" t="s">
        <v>8</v>
      </c>
      <c r="H21" t="s">
        <v>1</v>
      </c>
      <c r="I21" t="s">
        <v>49</v>
      </c>
      <c r="J21" t="s">
        <v>50</v>
      </c>
      <c r="K21" t="s">
        <v>51</v>
      </c>
      <c r="L21" t="s">
        <v>52</v>
      </c>
      <c r="M21" t="s">
        <v>53</v>
      </c>
    </row>
    <row r="22" spans="2:13">
      <c r="B22" t="s">
        <v>54</v>
      </c>
      <c r="C22" t="s">
        <v>55</v>
      </c>
      <c r="D22" t="s">
        <v>56</v>
      </c>
      <c r="E22" t="s">
        <v>57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58</v>
      </c>
    </row>
    <row r="23" spans="2:13">
      <c r="G23" t="s">
        <v>59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topLeftCell="R1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60</v>
      </c>
      <c r="C1" t="s">
        <v>61</v>
      </c>
      <c r="K1" t="s">
        <v>62</v>
      </c>
      <c r="V1" t="s">
        <v>63</v>
      </c>
    </row>
    <row r="3" spans="1:30">
      <c r="C3" t="s">
        <v>64</v>
      </c>
      <c r="G3" t="s">
        <v>65</v>
      </c>
      <c r="M3" t="s">
        <v>64</v>
      </c>
      <c r="Q3" t="s">
        <v>65</v>
      </c>
      <c r="X3" t="s">
        <v>64</v>
      </c>
      <c r="AB3" t="s">
        <v>65</v>
      </c>
    </row>
    <row r="4" spans="1:30">
      <c r="A4" t="s">
        <v>66</v>
      </c>
      <c r="B4" t="s">
        <v>67</v>
      </c>
      <c r="C4" t="s">
        <v>27</v>
      </c>
      <c r="D4" t="s">
        <v>68</v>
      </c>
      <c r="E4" t="s">
        <v>69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66</v>
      </c>
      <c r="L4" t="s">
        <v>67</v>
      </c>
      <c r="M4" t="s">
        <v>27</v>
      </c>
      <c r="N4" t="s">
        <v>68</v>
      </c>
      <c r="O4" t="s">
        <v>69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66</v>
      </c>
      <c r="W4" t="s">
        <v>67</v>
      </c>
      <c r="X4" t="s">
        <v>27</v>
      </c>
      <c r="Y4" t="s">
        <v>68</v>
      </c>
      <c r="Z4" t="s">
        <v>69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70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70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71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71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71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72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72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72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73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73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73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74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74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74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75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76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76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77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75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75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78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79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79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80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77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77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81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82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82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83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84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84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85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78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78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86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87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87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88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80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80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89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81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81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90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91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91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92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93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93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94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95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95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96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83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83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97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98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98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99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100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100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101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85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85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102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103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103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104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86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86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105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88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88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106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89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89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107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108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108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109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90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90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110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92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92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111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94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94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112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96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96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113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97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97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114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115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115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116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101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101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117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102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102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118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104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104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119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105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105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120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106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106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121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107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107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122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109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109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123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110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110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124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111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111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125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112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112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126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127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127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128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114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113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129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116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114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130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117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116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131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118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117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132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119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118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133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120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119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134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121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120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135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122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121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136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123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122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137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124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123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138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125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124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139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140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125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141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126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140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142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128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126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143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129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128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144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145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129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146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130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145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147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131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130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148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132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131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149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133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132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150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151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133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152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153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151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154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134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153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155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135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134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156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157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135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158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136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157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159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137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136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160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138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137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161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162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138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163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139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162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164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141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139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165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142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141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166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167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142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168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143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167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169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144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143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170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146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144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171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147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146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172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173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147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174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148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173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175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176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148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177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149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176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178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150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149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179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180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150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181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152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180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182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154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152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183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184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154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185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186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184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187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156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186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188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158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156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189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190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158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191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159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190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192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160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159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193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194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160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195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161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194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196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163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161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197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164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163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198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199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164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200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165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199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201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166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165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202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168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166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203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169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168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204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205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169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206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170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205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207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171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170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208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172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171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209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174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172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210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175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174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211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177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175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178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177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212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179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178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213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181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179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214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182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181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215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183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182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216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183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185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216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217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185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187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217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218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187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188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218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189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188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191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189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192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191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193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192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195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193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196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195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219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196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220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219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197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220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221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197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222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221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198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222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200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198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223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200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201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223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202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201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224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202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203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224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206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203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207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204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208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206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209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207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225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208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210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209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211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225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210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226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211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212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213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226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214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212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215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213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227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214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228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215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227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228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1"/>
  <sheetViews>
    <sheetView zoomScale="84" zoomScaleNormal="84" topLeftCell="E1" workbookViewId="0">
      <selection activeCell="X15" sqref="X15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545454545455" customWidth="1"/>
  </cols>
  <sheetData>
    <row r="1" spans="1:22">
      <c r="A1" t="s">
        <v>229</v>
      </c>
      <c r="J1" t="s">
        <v>230</v>
      </c>
    </row>
    <row r="3" spans="1:22">
      <c r="A3" t="s">
        <v>231</v>
      </c>
      <c r="B3" t="s">
        <v>232</v>
      </c>
      <c r="C3" t="s">
        <v>233</v>
      </c>
      <c r="E3" t="s">
        <v>231</v>
      </c>
      <c r="F3" s="23">
        <v>0.5</v>
      </c>
      <c r="G3" s="23">
        <v>0.25</v>
      </c>
      <c r="H3" s="23">
        <v>0.1</v>
      </c>
      <c r="L3" t="s">
        <v>234</v>
      </c>
      <c r="S3" t="s">
        <v>0</v>
      </c>
    </row>
    <row r="4" spans="1:22">
      <c r="A4" t="s">
        <v>235</v>
      </c>
      <c r="B4">
        <v>0</v>
      </c>
      <c r="C4">
        <v>4.8</v>
      </c>
      <c r="E4" t="s">
        <v>235</v>
      </c>
      <c r="F4">
        <v>82.6</v>
      </c>
      <c r="G4">
        <v>41.3</v>
      </c>
      <c r="H4">
        <v>16.5</v>
      </c>
      <c r="J4" t="s">
        <v>44</v>
      </c>
      <c r="K4" t="s">
        <v>236</v>
      </c>
      <c r="L4" t="s">
        <v>231</v>
      </c>
      <c r="M4" t="s">
        <v>237</v>
      </c>
      <c r="N4">
        <v>2020</v>
      </c>
      <c r="O4">
        <v>0</v>
      </c>
      <c r="P4" t="s">
        <v>49</v>
      </c>
      <c r="S4" t="s">
        <v>238</v>
      </c>
      <c r="T4" t="s">
        <v>236</v>
      </c>
      <c r="U4" t="s">
        <v>231</v>
      </c>
      <c r="V4" t="s">
        <v>14</v>
      </c>
    </row>
    <row r="5" spans="1:22">
      <c r="A5" t="s">
        <v>239</v>
      </c>
      <c r="B5">
        <v>5.35</v>
      </c>
      <c r="C5">
        <v>0</v>
      </c>
      <c r="E5" t="s">
        <v>240</v>
      </c>
      <c r="F5">
        <v>132.5</v>
      </c>
      <c r="G5">
        <v>66.2</v>
      </c>
      <c r="H5">
        <v>26.5</v>
      </c>
      <c r="J5" t="s">
        <v>241</v>
      </c>
      <c r="K5" t="s">
        <v>242</v>
      </c>
      <c r="N5">
        <v>0</v>
      </c>
      <c r="O5">
        <v>3</v>
      </c>
      <c r="P5">
        <v>1</v>
      </c>
      <c r="S5" t="s">
        <v>40</v>
      </c>
      <c r="T5" t="str">
        <f>K5</f>
        <v>E_Nuclear</v>
      </c>
      <c r="V5">
        <v>2150</v>
      </c>
    </row>
    <row r="6" spans="1:22">
      <c r="A6" t="s">
        <v>243</v>
      </c>
      <c r="B6">
        <v>1.99</v>
      </c>
      <c r="C6">
        <v>1.4</v>
      </c>
      <c r="E6" t="s">
        <v>244</v>
      </c>
      <c r="F6">
        <v>22</v>
      </c>
      <c r="G6">
        <v>11</v>
      </c>
      <c r="H6">
        <v>4.4</v>
      </c>
      <c r="L6" t="str">
        <f>IF(A4="","\I:",A4)</f>
        <v>Africa_North</v>
      </c>
      <c r="M6" s="27">
        <f>B4*1.1</f>
        <v>0</v>
      </c>
      <c r="N6" s="27">
        <f>MAX(VLOOKUP(L6,$E$4:$G$40,3,FALSE),M6*1.5)</f>
        <v>41.3</v>
      </c>
      <c r="S6" t="s">
        <v>40</v>
      </c>
      <c r="T6" t="str">
        <f>T5</f>
        <v>E_Nuclear</v>
      </c>
      <c r="U6" t="str">
        <f t="shared" ref="U6:U28" si="0">L6</f>
        <v>Africa_North</v>
      </c>
      <c r="V6" s="12"/>
    </row>
    <row r="7" spans="1:22">
      <c r="A7" t="s">
        <v>245</v>
      </c>
      <c r="B7">
        <v>55.53</v>
      </c>
      <c r="C7">
        <v>29.16</v>
      </c>
      <c r="E7" t="s">
        <v>246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27">
        <f t="shared" ref="M7:M27" si="2">B5*1.1</f>
        <v>5.885</v>
      </c>
      <c r="N7" s="27">
        <f t="shared" ref="N7:N27" si="3">MAX(VLOOKUP(L7,$E$4:$G$40,3,FALSE),M7*1.5)</f>
        <v>8.8275</v>
      </c>
      <c r="S7" t="s">
        <v>40</v>
      </c>
      <c r="T7" t="str">
        <f t="shared" ref="T7:T51" si="4">T6</f>
        <v>E_Nuclear</v>
      </c>
      <c r="U7" t="str">
        <f t="shared" si="0"/>
        <v>BeNeLux</v>
      </c>
      <c r="V7" s="12"/>
    </row>
    <row r="8" spans="1:22">
      <c r="A8" t="s">
        <v>247</v>
      </c>
      <c r="B8">
        <v>0.69</v>
      </c>
      <c r="C8">
        <v>0</v>
      </c>
      <c r="E8" t="s">
        <v>248</v>
      </c>
      <c r="F8">
        <v>2.3</v>
      </c>
      <c r="G8">
        <v>1.1</v>
      </c>
      <c r="H8">
        <v>0.5</v>
      </c>
      <c r="L8" t="str">
        <f t="shared" si="1"/>
        <v>Brazil</v>
      </c>
      <c r="M8" s="27">
        <f t="shared" si="2"/>
        <v>2.189</v>
      </c>
      <c r="N8" s="27">
        <f t="shared" si="3"/>
        <v>29.2</v>
      </c>
      <c r="S8" t="s">
        <v>40</v>
      </c>
      <c r="T8" t="str">
        <f t="shared" si="4"/>
        <v>E_Nuclear</v>
      </c>
      <c r="U8" t="str">
        <f t="shared" si="0"/>
        <v>Brazil</v>
      </c>
      <c r="V8" s="12"/>
    </row>
    <row r="9" spans="1:22">
      <c r="A9" t="s">
        <v>249</v>
      </c>
      <c r="B9">
        <v>6.29</v>
      </c>
      <c r="C9">
        <v>0.94</v>
      </c>
      <c r="E9" t="s">
        <v>239</v>
      </c>
      <c r="F9">
        <v>16.3</v>
      </c>
      <c r="G9">
        <v>8.1</v>
      </c>
      <c r="H9">
        <v>3.3</v>
      </c>
      <c r="L9" t="str">
        <f t="shared" si="1"/>
        <v>China</v>
      </c>
      <c r="M9" s="27">
        <f t="shared" si="2"/>
        <v>61.083</v>
      </c>
      <c r="N9" s="27">
        <f t="shared" si="3"/>
        <v>628.9</v>
      </c>
      <c r="S9" t="s">
        <v>40</v>
      </c>
      <c r="T9" t="str">
        <f t="shared" si="4"/>
        <v>E_Nuclear</v>
      </c>
      <c r="U9" t="str">
        <f t="shared" si="0"/>
        <v>China</v>
      </c>
      <c r="V9" s="12"/>
    </row>
    <row r="10" spans="1:22">
      <c r="A10" t="s">
        <v>250</v>
      </c>
      <c r="B10">
        <v>61.4</v>
      </c>
      <c r="C10">
        <v>1.65</v>
      </c>
      <c r="E10" t="s">
        <v>243</v>
      </c>
      <c r="F10">
        <v>58.4</v>
      </c>
      <c r="G10">
        <v>29.2</v>
      </c>
      <c r="H10">
        <v>11.7</v>
      </c>
      <c r="L10" t="str">
        <f t="shared" si="1"/>
        <v>CroSloven</v>
      </c>
      <c r="M10" s="27">
        <f t="shared" si="2"/>
        <v>0.759</v>
      </c>
      <c r="N10" s="27">
        <f t="shared" si="3"/>
        <v>1.1385</v>
      </c>
      <c r="S10" t="s">
        <v>40</v>
      </c>
      <c r="T10" t="str">
        <f t="shared" si="4"/>
        <v>E_Nuclear</v>
      </c>
      <c r="U10" t="str">
        <f t="shared" si="0"/>
        <v>CroSloven</v>
      </c>
      <c r="V10" s="12"/>
    </row>
    <row r="11" spans="1:22">
      <c r="A11" t="s">
        <v>251</v>
      </c>
      <c r="B11">
        <v>4.2</v>
      </c>
      <c r="C11">
        <v>0</v>
      </c>
      <c r="E11" t="s">
        <v>245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27">
        <f t="shared" si="2"/>
        <v>6.919</v>
      </c>
      <c r="N11" s="27">
        <f t="shared" si="3"/>
        <v>10.3785</v>
      </c>
      <c r="S11" t="s">
        <v>40</v>
      </c>
      <c r="T11" t="str">
        <f t="shared" si="4"/>
        <v>E_Nuclear</v>
      </c>
      <c r="U11" t="str">
        <f t="shared" si="0"/>
        <v>CzechSlovak</v>
      </c>
      <c r="V11" s="12"/>
    </row>
    <row r="12" spans="1:22">
      <c r="A12" t="s">
        <v>252</v>
      </c>
      <c r="B12">
        <v>5.34</v>
      </c>
      <c r="C12">
        <v>0</v>
      </c>
      <c r="E12" t="s">
        <v>247</v>
      </c>
      <c r="F12">
        <v>2</v>
      </c>
      <c r="G12">
        <v>1</v>
      </c>
      <c r="H12">
        <v>0.4</v>
      </c>
      <c r="L12" t="str">
        <f t="shared" si="1"/>
        <v>France</v>
      </c>
      <c r="M12" s="27">
        <f t="shared" si="2"/>
        <v>67.54</v>
      </c>
      <c r="N12" s="27">
        <f t="shared" si="3"/>
        <v>101.31</v>
      </c>
      <c r="S12" t="s">
        <v>40</v>
      </c>
      <c r="T12" t="str">
        <f t="shared" si="4"/>
        <v>E_Nuclear</v>
      </c>
      <c r="U12" t="str">
        <f t="shared" si="0"/>
        <v>France</v>
      </c>
      <c r="V12" s="12"/>
    </row>
    <row r="13" spans="1:22">
      <c r="A13" t="s">
        <v>253</v>
      </c>
      <c r="B13">
        <v>6.78</v>
      </c>
      <c r="C13">
        <v>7.3</v>
      </c>
      <c r="E13" t="s">
        <v>249</v>
      </c>
      <c r="F13">
        <v>6.1</v>
      </c>
      <c r="G13">
        <v>3</v>
      </c>
      <c r="H13">
        <v>1.2</v>
      </c>
      <c r="L13" t="str">
        <f t="shared" si="1"/>
        <v>Germany</v>
      </c>
      <c r="M13" s="27">
        <f t="shared" si="2"/>
        <v>4.62</v>
      </c>
      <c r="N13" s="27">
        <f t="shared" si="3"/>
        <v>19.3</v>
      </c>
      <c r="S13" t="s">
        <v>40</v>
      </c>
      <c r="T13" t="str">
        <f t="shared" si="4"/>
        <v>E_Nuclear</v>
      </c>
      <c r="U13" t="str">
        <f t="shared" si="0"/>
        <v>Germany</v>
      </c>
      <c r="V13" s="12"/>
    </row>
    <row r="14" spans="1:22">
      <c r="A14" t="s">
        <v>254</v>
      </c>
      <c r="B14">
        <v>33.08</v>
      </c>
      <c r="C14">
        <v>6.84</v>
      </c>
      <c r="E14" t="s">
        <v>250</v>
      </c>
      <c r="F14">
        <v>34</v>
      </c>
      <c r="G14">
        <v>17</v>
      </c>
      <c r="H14">
        <v>6.8</v>
      </c>
      <c r="L14" t="str">
        <f t="shared" si="1"/>
        <v>HunRomBul</v>
      </c>
      <c r="M14" s="27">
        <f t="shared" si="2"/>
        <v>5.874</v>
      </c>
      <c r="N14" s="27">
        <f t="shared" si="3"/>
        <v>8.811</v>
      </c>
      <c r="S14" t="s">
        <v>40</v>
      </c>
      <c r="T14" t="str">
        <f t="shared" si="4"/>
        <v>E_Nuclear</v>
      </c>
      <c r="U14" t="str">
        <f t="shared" si="0"/>
        <v>HunRomBul</v>
      </c>
      <c r="V14" s="12"/>
    </row>
    <row r="15" spans="1:22">
      <c r="A15" t="s">
        <v>255</v>
      </c>
      <c r="B15">
        <v>1.75</v>
      </c>
      <c r="C15">
        <v>0</v>
      </c>
      <c r="E15" t="s">
        <v>251</v>
      </c>
      <c r="F15">
        <v>38.5</v>
      </c>
      <c r="G15">
        <v>19.3</v>
      </c>
      <c r="H15">
        <v>7.7</v>
      </c>
      <c r="L15" t="str">
        <f t="shared" si="1"/>
        <v>India</v>
      </c>
      <c r="M15" s="27">
        <f t="shared" si="2"/>
        <v>7.458</v>
      </c>
      <c r="N15" s="27">
        <f t="shared" si="3"/>
        <v>196</v>
      </c>
      <c r="S15" t="s">
        <v>40</v>
      </c>
      <c r="T15" t="str">
        <f t="shared" si="4"/>
        <v>E_Nuclear</v>
      </c>
      <c r="U15" t="str">
        <f t="shared" si="0"/>
        <v>India</v>
      </c>
      <c r="V15" s="12"/>
    </row>
    <row r="16" spans="1:22">
      <c r="A16" t="s">
        <v>256</v>
      </c>
      <c r="B16">
        <v>3.8</v>
      </c>
      <c r="C16">
        <v>4.19</v>
      </c>
      <c r="E16" t="s">
        <v>257</v>
      </c>
      <c r="F16">
        <v>4.4</v>
      </c>
      <c r="G16">
        <v>2.2</v>
      </c>
      <c r="H16">
        <v>0.9</v>
      </c>
      <c r="L16" t="str">
        <f t="shared" si="1"/>
        <v>Japan</v>
      </c>
      <c r="M16" s="27">
        <f t="shared" si="2"/>
        <v>36.388</v>
      </c>
      <c r="N16" s="27">
        <f t="shared" si="3"/>
        <v>54.582</v>
      </c>
      <c r="S16" t="s">
        <v>40</v>
      </c>
      <c r="T16" t="str">
        <f t="shared" si="4"/>
        <v>E_Nuclear</v>
      </c>
      <c r="U16" t="str">
        <f t="shared" si="0"/>
        <v>Japan</v>
      </c>
      <c r="V16" s="12"/>
    </row>
    <row r="17" spans="1:22">
      <c r="A17" t="s">
        <v>258</v>
      </c>
      <c r="B17">
        <v>109.61</v>
      </c>
      <c r="C17">
        <v>2.9</v>
      </c>
      <c r="E17" t="s">
        <v>252</v>
      </c>
      <c r="F17">
        <v>7.4</v>
      </c>
      <c r="G17">
        <v>3.7</v>
      </c>
      <c r="H17">
        <v>1.5</v>
      </c>
      <c r="L17" t="str">
        <f t="shared" si="1"/>
        <v>LatAm</v>
      </c>
      <c r="M17" s="27">
        <f t="shared" si="2"/>
        <v>1.925</v>
      </c>
      <c r="N17" s="27">
        <f t="shared" si="3"/>
        <v>46.1</v>
      </c>
      <c r="S17" t="s">
        <v>40</v>
      </c>
      <c r="T17" t="str">
        <f t="shared" si="4"/>
        <v>E_Nuclear</v>
      </c>
      <c r="U17" t="str">
        <f t="shared" si="0"/>
        <v>LatAm</v>
      </c>
      <c r="V17" s="12"/>
    </row>
    <row r="18" spans="1:22">
      <c r="A18" t="s">
        <v>259</v>
      </c>
      <c r="B18">
        <v>31.61</v>
      </c>
      <c r="C18">
        <v>6.6</v>
      </c>
      <c r="E18" t="s">
        <v>253</v>
      </c>
      <c r="F18">
        <v>391.9</v>
      </c>
      <c r="G18">
        <v>196</v>
      </c>
      <c r="H18">
        <v>78.4</v>
      </c>
      <c r="L18" t="str">
        <f t="shared" si="1"/>
        <v>MidEast</v>
      </c>
      <c r="M18" s="27">
        <f t="shared" si="2"/>
        <v>4.18</v>
      </c>
      <c r="N18" s="27">
        <f t="shared" si="3"/>
        <v>51.6</v>
      </c>
      <c r="S18" t="s">
        <v>40</v>
      </c>
      <c r="T18" t="str">
        <f t="shared" si="4"/>
        <v>E_Nuclear</v>
      </c>
      <c r="U18" t="str">
        <f t="shared" si="0"/>
        <v>MidEast</v>
      </c>
      <c r="V18" s="12"/>
    </row>
    <row r="19" spans="1:22">
      <c r="A19" t="s">
        <v>260</v>
      </c>
      <c r="B19">
        <v>30.71</v>
      </c>
      <c r="C19">
        <v>6.58</v>
      </c>
      <c r="E19" t="s">
        <v>261</v>
      </c>
      <c r="F19">
        <v>2.3</v>
      </c>
      <c r="G19">
        <v>1.2</v>
      </c>
      <c r="H19">
        <v>0.5</v>
      </c>
      <c r="L19" t="str">
        <f t="shared" si="1"/>
        <v>NorthAm</v>
      </c>
      <c r="M19" s="27">
        <f t="shared" si="2"/>
        <v>120.571</v>
      </c>
      <c r="N19" s="27">
        <f t="shared" si="3"/>
        <v>201.3</v>
      </c>
      <c r="S19" t="s">
        <v>40</v>
      </c>
      <c r="T19" t="str">
        <f t="shared" si="4"/>
        <v>E_Nuclear</v>
      </c>
      <c r="U19" t="str">
        <f t="shared" si="0"/>
        <v>NorthAm</v>
      </c>
      <c r="V19" s="12"/>
    </row>
    <row r="20" spans="1:22">
      <c r="A20" t="s">
        <v>262</v>
      </c>
      <c r="B20">
        <v>1.94</v>
      </c>
      <c r="C20">
        <v>0</v>
      </c>
      <c r="E20" t="s">
        <v>263</v>
      </c>
      <c r="F20">
        <v>20.5</v>
      </c>
      <c r="G20">
        <v>10.2</v>
      </c>
      <c r="H20">
        <v>4.1</v>
      </c>
      <c r="L20" t="str">
        <f t="shared" si="1"/>
        <v>ROW</v>
      </c>
      <c r="M20" s="27">
        <f t="shared" si="2"/>
        <v>34.771</v>
      </c>
      <c r="N20" s="27">
        <f t="shared" si="3"/>
        <v>160.1</v>
      </c>
      <c r="S20" t="s">
        <v>40</v>
      </c>
      <c r="T20" t="str">
        <f t="shared" si="4"/>
        <v>E_Nuclear</v>
      </c>
      <c r="U20" t="str">
        <f t="shared" si="0"/>
        <v>ROW</v>
      </c>
      <c r="V20" s="12"/>
    </row>
    <row r="21" spans="1:22">
      <c r="A21" t="s">
        <v>264</v>
      </c>
      <c r="B21">
        <v>7.12</v>
      </c>
      <c r="C21">
        <v>0</v>
      </c>
      <c r="E21" t="s">
        <v>254</v>
      </c>
      <c r="F21">
        <v>59.6</v>
      </c>
      <c r="G21">
        <v>29.8</v>
      </c>
      <c r="H21">
        <v>11.9</v>
      </c>
      <c r="L21" t="str">
        <f t="shared" si="1"/>
        <v>Russia</v>
      </c>
      <c r="M21" s="27">
        <f t="shared" si="2"/>
        <v>33.781</v>
      </c>
      <c r="N21" s="27">
        <f t="shared" si="3"/>
        <v>50.6715</v>
      </c>
      <c r="S21" t="s">
        <v>40</v>
      </c>
      <c r="T21" t="str">
        <f t="shared" si="4"/>
        <v>E_Nuclear</v>
      </c>
      <c r="U21" t="str">
        <f t="shared" si="0"/>
        <v>Russia</v>
      </c>
      <c r="V21" s="12"/>
    </row>
    <row r="22" spans="1:22">
      <c r="A22" t="s">
        <v>265</v>
      </c>
      <c r="B22">
        <v>9.69</v>
      </c>
      <c r="C22">
        <v>0</v>
      </c>
      <c r="E22" t="s">
        <v>255</v>
      </c>
      <c r="F22">
        <v>92.1</v>
      </c>
      <c r="G22">
        <v>46.1</v>
      </c>
      <c r="H22">
        <v>18.4</v>
      </c>
      <c r="L22" t="str">
        <f t="shared" si="1"/>
        <v>SouthAfrica</v>
      </c>
      <c r="M22" s="27">
        <f t="shared" si="2"/>
        <v>2.134</v>
      </c>
      <c r="N22" s="27">
        <f t="shared" si="3"/>
        <v>10.3</v>
      </c>
      <c r="S22" t="s">
        <v>40</v>
      </c>
      <c r="T22" t="str">
        <f t="shared" si="4"/>
        <v>E_Nuclear</v>
      </c>
      <c r="U22" t="str">
        <f t="shared" si="0"/>
        <v>SouthAfrica</v>
      </c>
      <c r="V22" s="12"/>
    </row>
    <row r="23" spans="1:22">
      <c r="A23" t="s">
        <v>266</v>
      </c>
      <c r="B23">
        <v>2.96</v>
      </c>
      <c r="C23">
        <v>0</v>
      </c>
      <c r="E23" t="s">
        <v>256</v>
      </c>
      <c r="F23">
        <v>103.1</v>
      </c>
      <c r="G23">
        <v>51.6</v>
      </c>
      <c r="H23">
        <v>20.6</v>
      </c>
      <c r="L23" t="str">
        <f t="shared" si="1"/>
        <v>SpainPor</v>
      </c>
      <c r="M23" s="27">
        <f t="shared" si="2"/>
        <v>7.832</v>
      </c>
      <c r="N23" s="27">
        <f t="shared" si="3"/>
        <v>11.748</v>
      </c>
      <c r="S23" t="s">
        <v>40</v>
      </c>
      <c r="T23" t="str">
        <f t="shared" si="4"/>
        <v>E_Nuclear</v>
      </c>
      <c r="U23" t="str">
        <f t="shared" si="0"/>
        <v>SpainPor</v>
      </c>
      <c r="V23" s="12"/>
    </row>
    <row r="24" spans="1:22">
      <c r="A24" t="s">
        <v>267</v>
      </c>
      <c r="B24">
        <v>0</v>
      </c>
      <c r="C24">
        <v>4.8</v>
      </c>
      <c r="E24" t="s">
        <v>258</v>
      </c>
      <c r="F24">
        <v>402.5</v>
      </c>
      <c r="G24">
        <v>201.3</v>
      </c>
      <c r="H24">
        <v>80.5</v>
      </c>
      <c r="L24" t="str">
        <f t="shared" si="1"/>
        <v>SweFinDen</v>
      </c>
      <c r="M24" s="27">
        <f t="shared" si="2"/>
        <v>10.659</v>
      </c>
      <c r="N24" s="27">
        <f t="shared" si="3"/>
        <v>15.9885</v>
      </c>
      <c r="S24" t="s">
        <v>40</v>
      </c>
      <c r="T24" t="str">
        <f t="shared" si="4"/>
        <v>E_Nuclear</v>
      </c>
      <c r="U24" t="str">
        <f t="shared" si="0"/>
        <v>SweFinDen</v>
      </c>
      <c r="V24" s="12"/>
    </row>
    <row r="25" spans="1:22">
      <c r="A25" t="s">
        <v>268</v>
      </c>
      <c r="B25">
        <v>7.83</v>
      </c>
      <c r="C25">
        <v>3.44</v>
      </c>
      <c r="E25" t="s">
        <v>269</v>
      </c>
      <c r="F25">
        <v>9.3</v>
      </c>
      <c r="G25">
        <v>4.7</v>
      </c>
      <c r="H25">
        <v>1.9</v>
      </c>
      <c r="L25" t="str">
        <f t="shared" si="1"/>
        <v>Switzerland</v>
      </c>
      <c r="M25" s="27">
        <f t="shared" si="2"/>
        <v>3.256</v>
      </c>
      <c r="N25" s="27">
        <f t="shared" si="3"/>
        <v>4.884</v>
      </c>
      <c r="S25" t="s">
        <v>40</v>
      </c>
      <c r="T25" t="str">
        <f t="shared" si="4"/>
        <v>E_Nuclear</v>
      </c>
      <c r="U25" t="str">
        <f t="shared" si="0"/>
        <v>Switzerland</v>
      </c>
      <c r="V25" s="12"/>
    </row>
    <row r="26" spans="1:22">
      <c r="A26" t="s">
        <v>270</v>
      </c>
      <c r="B26">
        <v>13.84</v>
      </c>
      <c r="C26">
        <v>0</v>
      </c>
      <c r="E26" t="s">
        <v>271</v>
      </c>
      <c r="F26">
        <v>10.6</v>
      </c>
      <c r="G26">
        <v>5.3</v>
      </c>
      <c r="H26">
        <v>2.1</v>
      </c>
      <c r="L26" t="str">
        <f t="shared" si="1"/>
        <v>Turkey</v>
      </c>
      <c r="M26" s="27">
        <f t="shared" si="2"/>
        <v>0</v>
      </c>
      <c r="N26" s="27">
        <f t="shared" si="3"/>
        <v>16.4</v>
      </c>
      <c r="S26" t="s">
        <v>40</v>
      </c>
      <c r="T26" t="str">
        <f t="shared" si="4"/>
        <v>E_Nuclear</v>
      </c>
      <c r="U26" t="str">
        <f t="shared" si="0"/>
        <v>Turkey</v>
      </c>
      <c r="V26" s="12"/>
    </row>
    <row r="27" spans="1:22">
      <c r="E27" t="s">
        <v>259</v>
      </c>
      <c r="F27">
        <v>320.2</v>
      </c>
      <c r="G27">
        <v>160.1</v>
      </c>
      <c r="H27">
        <v>64</v>
      </c>
      <c r="L27" t="str">
        <f t="shared" si="1"/>
        <v>UK</v>
      </c>
      <c r="M27" s="27">
        <f t="shared" si="2"/>
        <v>8.613</v>
      </c>
      <c r="N27" s="27">
        <f t="shared" si="3"/>
        <v>13.2</v>
      </c>
      <c r="S27" t="s">
        <v>40</v>
      </c>
      <c r="T27" t="str">
        <f t="shared" si="4"/>
        <v>E_Nuclear</v>
      </c>
      <c r="U27" t="str">
        <f t="shared" si="0"/>
        <v>UK</v>
      </c>
      <c r="V27" s="12"/>
    </row>
    <row r="28" spans="1:22">
      <c r="E28" t="s">
        <v>260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27">
        <f t="shared" ref="M28" si="6">B26*1.1</f>
        <v>15.224</v>
      </c>
      <c r="N28" s="27">
        <f t="shared" ref="N28" si="7">MAX(VLOOKUP(L28,$E$4:$G$40,3,FALSE),M28*1.5)</f>
        <v>22.836</v>
      </c>
      <c r="S28" t="s">
        <v>40</v>
      </c>
      <c r="T28" t="str">
        <f t="shared" si="4"/>
        <v>E_Nuclear</v>
      </c>
      <c r="U28" t="str">
        <f t="shared" si="0"/>
        <v>Ukraine</v>
      </c>
      <c r="V28" s="12"/>
    </row>
    <row r="29" spans="1:22">
      <c r="E29" t="s">
        <v>272</v>
      </c>
      <c r="F29">
        <v>46.5</v>
      </c>
      <c r="G29">
        <v>23.3</v>
      </c>
      <c r="H29">
        <v>9.3</v>
      </c>
      <c r="M29" s="27"/>
      <c r="N29" s="27"/>
      <c r="S29" t="s">
        <v>273</v>
      </c>
      <c r="T29" t="s">
        <v>242</v>
      </c>
      <c r="U29" t="s">
        <v>235</v>
      </c>
      <c r="V29" s="12">
        <v>0.33</v>
      </c>
    </row>
    <row r="30" spans="1:22">
      <c r="E30" t="s">
        <v>262</v>
      </c>
      <c r="F30">
        <v>20.6</v>
      </c>
      <c r="G30">
        <v>10.3</v>
      </c>
      <c r="H30">
        <v>4.1</v>
      </c>
      <c r="S30" t="s">
        <v>273</v>
      </c>
      <c r="T30" t="s">
        <v>242</v>
      </c>
      <c r="U30" t="s">
        <v>239</v>
      </c>
      <c r="V30" s="12">
        <v>0.33</v>
      </c>
    </row>
    <row r="31" spans="1:22">
      <c r="E31" t="s">
        <v>264</v>
      </c>
      <c r="F31">
        <v>22.1</v>
      </c>
      <c r="G31">
        <v>11</v>
      </c>
      <c r="H31">
        <v>4.4</v>
      </c>
      <c r="S31" t="s">
        <v>273</v>
      </c>
      <c r="T31" t="s">
        <v>242</v>
      </c>
      <c r="U31" t="s">
        <v>243</v>
      </c>
      <c r="V31">
        <v>0.33</v>
      </c>
    </row>
    <row r="32" spans="1:22">
      <c r="E32" t="s">
        <v>265</v>
      </c>
      <c r="F32">
        <v>18.9</v>
      </c>
      <c r="G32">
        <v>9.5</v>
      </c>
      <c r="H32">
        <v>3.8</v>
      </c>
      <c r="M32" s="27">
        <f>SUM(M6:M29)</f>
        <v>441.661</v>
      </c>
      <c r="N32" s="27">
        <f>SUM(N6:N29)</f>
        <v>1704.8755</v>
      </c>
      <c r="S32" t="s">
        <v>273</v>
      </c>
      <c r="T32" t="s">
        <v>242</v>
      </c>
      <c r="U32" t="s">
        <v>245</v>
      </c>
      <c r="V32">
        <v>0.33</v>
      </c>
    </row>
    <row r="33" spans="5:22">
      <c r="E33" t="s">
        <v>266</v>
      </c>
      <c r="F33">
        <v>5.1</v>
      </c>
      <c r="G33">
        <v>2.6</v>
      </c>
      <c r="H33">
        <v>1</v>
      </c>
      <c r="S33" t="s">
        <v>273</v>
      </c>
      <c r="T33" t="s">
        <v>242</v>
      </c>
      <c r="U33" t="s">
        <v>247</v>
      </c>
      <c r="V33">
        <v>0.33</v>
      </c>
    </row>
    <row r="34" spans="5:22">
      <c r="E34" t="s">
        <v>267</v>
      </c>
      <c r="F34">
        <v>32.9</v>
      </c>
      <c r="G34">
        <v>16.4</v>
      </c>
      <c r="H34">
        <v>6.6</v>
      </c>
      <c r="S34" t="s">
        <v>273</v>
      </c>
      <c r="T34" t="s">
        <v>242</v>
      </c>
      <c r="U34" t="s">
        <v>249</v>
      </c>
      <c r="V34">
        <v>0.33</v>
      </c>
    </row>
    <row r="35" spans="5:22">
      <c r="E35" t="s">
        <v>268</v>
      </c>
      <c r="F35">
        <v>26.4</v>
      </c>
      <c r="G35">
        <v>13.2</v>
      </c>
      <c r="H35">
        <v>5.3</v>
      </c>
      <c r="S35" t="s">
        <v>273</v>
      </c>
      <c r="T35" t="s">
        <v>242</v>
      </c>
      <c r="U35" t="s">
        <v>250</v>
      </c>
      <c r="V35">
        <v>0.33</v>
      </c>
    </row>
    <row r="36" spans="5:22">
      <c r="E36" t="s">
        <v>270</v>
      </c>
      <c r="F36">
        <v>8.8</v>
      </c>
      <c r="G36">
        <v>4.4</v>
      </c>
      <c r="H36">
        <v>1.8</v>
      </c>
      <c r="S36" t="s">
        <v>273</v>
      </c>
      <c r="T36" t="s">
        <v>242</v>
      </c>
      <c r="U36" t="s">
        <v>251</v>
      </c>
      <c r="V36">
        <v>0.33</v>
      </c>
    </row>
    <row r="37" spans="5:22">
      <c r="E37" t="s">
        <v>274</v>
      </c>
      <c r="F37">
        <v>6.1</v>
      </c>
      <c r="G37">
        <v>3.1</v>
      </c>
      <c r="H37">
        <v>1.2</v>
      </c>
      <c r="S37" t="s">
        <v>273</v>
      </c>
      <c r="T37" t="s">
        <v>242</v>
      </c>
      <c r="U37" t="s">
        <v>252</v>
      </c>
      <c r="V37">
        <v>0.33</v>
      </c>
    </row>
    <row r="38" spans="5:22">
      <c r="S38" t="s">
        <v>273</v>
      </c>
      <c r="T38" t="s">
        <v>242</v>
      </c>
      <c r="U38" t="s">
        <v>253</v>
      </c>
      <c r="V38">
        <v>0.33</v>
      </c>
    </row>
    <row r="39" spans="5:22">
      <c r="S39" t="s">
        <v>273</v>
      </c>
      <c r="T39" t="s">
        <v>242</v>
      </c>
      <c r="U39" t="s">
        <v>254</v>
      </c>
      <c r="V39">
        <v>0.33</v>
      </c>
    </row>
    <row r="40" spans="5:22">
      <c r="S40" t="s">
        <v>273</v>
      </c>
      <c r="T40" t="s">
        <v>242</v>
      </c>
      <c r="U40" t="s">
        <v>255</v>
      </c>
      <c r="V40">
        <v>0.33</v>
      </c>
    </row>
    <row r="41" spans="5:22">
      <c r="S41" t="s">
        <v>273</v>
      </c>
      <c r="T41" t="s">
        <v>242</v>
      </c>
      <c r="U41" t="s">
        <v>256</v>
      </c>
      <c r="V41">
        <v>0.33</v>
      </c>
    </row>
    <row r="42" spans="5:22">
      <c r="S42" t="s">
        <v>273</v>
      </c>
      <c r="T42" t="s">
        <v>242</v>
      </c>
      <c r="U42" t="s">
        <v>258</v>
      </c>
      <c r="V42">
        <v>0.33</v>
      </c>
    </row>
    <row r="43" spans="5:22">
      <c r="S43" t="s">
        <v>273</v>
      </c>
      <c r="T43" t="s">
        <v>242</v>
      </c>
      <c r="U43" t="s">
        <v>259</v>
      </c>
      <c r="V43">
        <v>0.33</v>
      </c>
    </row>
    <row r="44" spans="5:22">
      <c r="S44" t="s">
        <v>273</v>
      </c>
      <c r="T44" t="s">
        <v>242</v>
      </c>
      <c r="U44" t="s">
        <v>260</v>
      </c>
      <c r="V44">
        <v>0.33</v>
      </c>
    </row>
    <row r="45" spans="5:22">
      <c r="S45" t="s">
        <v>273</v>
      </c>
      <c r="T45" t="s">
        <v>242</v>
      </c>
      <c r="U45" t="s">
        <v>262</v>
      </c>
      <c r="V45">
        <v>0.33</v>
      </c>
    </row>
    <row r="46" spans="5:22">
      <c r="S46" t="s">
        <v>273</v>
      </c>
      <c r="T46" t="s">
        <v>242</v>
      </c>
      <c r="U46" t="s">
        <v>264</v>
      </c>
      <c r="V46">
        <v>0.33</v>
      </c>
    </row>
    <row r="47" spans="5:22">
      <c r="S47" t="s">
        <v>273</v>
      </c>
      <c r="T47" t="s">
        <v>242</v>
      </c>
      <c r="U47" t="s">
        <v>265</v>
      </c>
      <c r="V47">
        <v>0.33</v>
      </c>
    </row>
    <row r="48" spans="5:22">
      <c r="S48" t="s">
        <v>273</v>
      </c>
      <c r="T48" t="s">
        <v>242</v>
      </c>
      <c r="U48" t="s">
        <v>266</v>
      </c>
      <c r="V48">
        <v>0.33</v>
      </c>
    </row>
    <row r="49" spans="19:22">
      <c r="S49" t="s">
        <v>273</v>
      </c>
      <c r="T49" t="s">
        <v>242</v>
      </c>
      <c r="U49" t="s">
        <v>267</v>
      </c>
      <c r="V49">
        <v>0.33</v>
      </c>
    </row>
    <row r="50" spans="19:22">
      <c r="S50" t="s">
        <v>273</v>
      </c>
      <c r="T50" t="s">
        <v>242</v>
      </c>
      <c r="U50" t="s">
        <v>268</v>
      </c>
      <c r="V50">
        <v>0.33</v>
      </c>
    </row>
    <row r="51" spans="19:22">
      <c r="S51" t="s">
        <v>273</v>
      </c>
      <c r="T51" t="s">
        <v>242</v>
      </c>
      <c r="U51" t="s">
        <v>270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275</v>
      </c>
    </row>
    <row r="2" spans="1:36">
      <c r="A2" t="s">
        <v>276</v>
      </c>
      <c r="B2" t="s">
        <v>235</v>
      </c>
      <c r="C2" t="s">
        <v>240</v>
      </c>
      <c r="D2" t="s">
        <v>244</v>
      </c>
      <c r="E2" t="s">
        <v>246</v>
      </c>
      <c r="F2" t="s">
        <v>248</v>
      </c>
      <c r="G2" t="s">
        <v>239</v>
      </c>
      <c r="H2" t="s">
        <v>243</v>
      </c>
      <c r="I2" t="s">
        <v>245</v>
      </c>
      <c r="J2" t="s">
        <v>247</v>
      </c>
      <c r="K2" t="s">
        <v>249</v>
      </c>
      <c r="L2" t="s">
        <v>250</v>
      </c>
      <c r="M2" t="s">
        <v>251</v>
      </c>
      <c r="N2" t="s">
        <v>257</v>
      </c>
      <c r="O2" t="s">
        <v>252</v>
      </c>
      <c r="P2" t="s">
        <v>277</v>
      </c>
      <c r="Q2" t="s">
        <v>253</v>
      </c>
      <c r="R2" t="s">
        <v>261</v>
      </c>
      <c r="S2" t="s">
        <v>263</v>
      </c>
      <c r="T2" t="s">
        <v>254</v>
      </c>
      <c r="U2" t="s">
        <v>255</v>
      </c>
      <c r="V2" t="s">
        <v>256</v>
      </c>
      <c r="W2" t="s">
        <v>258</v>
      </c>
      <c r="X2" t="s">
        <v>269</v>
      </c>
      <c r="Y2" t="s">
        <v>271</v>
      </c>
      <c r="Z2" t="s">
        <v>259</v>
      </c>
      <c r="AA2" t="s">
        <v>260</v>
      </c>
      <c r="AB2" t="s">
        <v>272</v>
      </c>
      <c r="AC2" t="s">
        <v>262</v>
      </c>
      <c r="AD2" t="s">
        <v>264</v>
      </c>
      <c r="AE2" t="s">
        <v>265</v>
      </c>
      <c r="AF2" t="s">
        <v>266</v>
      </c>
      <c r="AG2" t="s">
        <v>267</v>
      </c>
      <c r="AH2" t="s">
        <v>268</v>
      </c>
      <c r="AI2" t="s">
        <v>270</v>
      </c>
      <c r="AJ2" t="s">
        <v>274</v>
      </c>
    </row>
    <row r="3" spans="1:36">
      <c r="A3" t="s">
        <v>278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279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280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281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282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283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284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285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286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287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288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289</v>
      </c>
    </row>
    <row r="18" spans="1:36">
      <c r="A18" t="s">
        <v>276</v>
      </c>
      <c r="B18" t="s">
        <v>235</v>
      </c>
      <c r="C18" t="s">
        <v>240</v>
      </c>
      <c r="D18" t="s">
        <v>244</v>
      </c>
      <c r="E18" t="s">
        <v>246</v>
      </c>
      <c r="F18" t="s">
        <v>248</v>
      </c>
      <c r="G18" t="s">
        <v>239</v>
      </c>
      <c r="H18" t="s">
        <v>243</v>
      </c>
      <c r="I18" t="s">
        <v>245</v>
      </c>
      <c r="J18" t="s">
        <v>247</v>
      </c>
      <c r="K18" t="s">
        <v>249</v>
      </c>
      <c r="L18" t="s">
        <v>250</v>
      </c>
      <c r="M18" t="s">
        <v>251</v>
      </c>
      <c r="N18" t="s">
        <v>257</v>
      </c>
      <c r="O18" t="s">
        <v>252</v>
      </c>
      <c r="P18" t="s">
        <v>277</v>
      </c>
      <c r="Q18" t="s">
        <v>253</v>
      </c>
      <c r="R18" t="s">
        <v>261</v>
      </c>
      <c r="S18" t="s">
        <v>263</v>
      </c>
      <c r="T18" t="s">
        <v>254</v>
      </c>
      <c r="U18" t="s">
        <v>255</v>
      </c>
      <c r="V18" t="s">
        <v>256</v>
      </c>
      <c r="W18" t="s">
        <v>258</v>
      </c>
      <c r="X18" t="s">
        <v>269</v>
      </c>
      <c r="Y18" t="s">
        <v>271</v>
      </c>
      <c r="Z18" t="s">
        <v>259</v>
      </c>
      <c r="AA18" t="s">
        <v>260</v>
      </c>
      <c r="AB18" t="s">
        <v>272</v>
      </c>
      <c r="AC18" t="s">
        <v>262</v>
      </c>
      <c r="AD18" t="s">
        <v>264</v>
      </c>
      <c r="AE18" t="s">
        <v>265</v>
      </c>
      <c r="AF18" t="s">
        <v>266</v>
      </c>
      <c r="AG18" t="s">
        <v>267</v>
      </c>
      <c r="AH18" t="s">
        <v>268</v>
      </c>
      <c r="AI18" t="s">
        <v>270</v>
      </c>
      <c r="AJ18" t="s">
        <v>274</v>
      </c>
    </row>
    <row r="19" spans="1:36">
      <c r="A19" t="s">
        <v>290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291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292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288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293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294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295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296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297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298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299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300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31" t="s">
        <v>301</v>
      </c>
    </row>
    <row r="37" ht="16" spans="1:40">
      <c r="A37" s="32" t="s">
        <v>238</v>
      </c>
      <c r="B37" s="32" t="s">
        <v>302</v>
      </c>
      <c r="C37" s="32" t="str">
        <f t="shared" ref="C37:AK37" si="0">B18</f>
        <v>Africa_North</v>
      </c>
      <c r="D37" s="32" t="str">
        <f t="shared" si="0"/>
        <v>Africa_Other</v>
      </c>
      <c r="E37" s="32" t="str">
        <f t="shared" si="0"/>
        <v>Australia</v>
      </c>
      <c r="F37" s="32" t="str">
        <f t="shared" si="0"/>
        <v>Austria</v>
      </c>
      <c r="G37" s="32" t="str">
        <f t="shared" si="0"/>
        <v>Baltics</v>
      </c>
      <c r="H37" s="32" t="str">
        <f t="shared" si="0"/>
        <v>BeNeLux</v>
      </c>
      <c r="I37" s="32" t="str">
        <f t="shared" si="0"/>
        <v>Brazil</v>
      </c>
      <c r="J37" s="32" t="str">
        <f t="shared" si="0"/>
        <v>China</v>
      </c>
      <c r="K37" s="32" t="str">
        <f t="shared" si="0"/>
        <v>CroSloven</v>
      </c>
      <c r="L37" s="32" t="str">
        <f t="shared" si="0"/>
        <v>CzechSlovak</v>
      </c>
      <c r="M37" s="32" t="str">
        <f t="shared" si="0"/>
        <v>France</v>
      </c>
      <c r="N37" s="32" t="str">
        <f t="shared" si="0"/>
        <v>Germany</v>
      </c>
      <c r="O37" s="32" t="str">
        <f t="shared" si="0"/>
        <v>GreeceCyp</v>
      </c>
      <c r="P37" s="32" t="str">
        <f t="shared" si="0"/>
        <v>HunRomBul</v>
      </c>
      <c r="Q37" s="32" t="str">
        <f t="shared" si="0"/>
        <v>Iceland</v>
      </c>
      <c r="R37" s="32" t="str">
        <f t="shared" si="0"/>
        <v>India</v>
      </c>
      <c r="S37" s="32" t="str">
        <f t="shared" si="0"/>
        <v>Ireland</v>
      </c>
      <c r="T37" s="32" t="str">
        <f t="shared" si="0"/>
        <v>ItalyMal</v>
      </c>
      <c r="U37" s="32" t="str">
        <f t="shared" si="0"/>
        <v>Japan</v>
      </c>
      <c r="V37" s="32" t="str">
        <f t="shared" si="0"/>
        <v>LatAm</v>
      </c>
      <c r="W37" s="32" t="str">
        <f t="shared" si="0"/>
        <v>MidEast</v>
      </c>
      <c r="X37" s="32" t="str">
        <f t="shared" si="0"/>
        <v>NorthAm</v>
      </c>
      <c r="Y37" s="32" t="str">
        <f t="shared" si="0"/>
        <v>Norway</v>
      </c>
      <c r="Z37" s="32" t="str">
        <f t="shared" si="0"/>
        <v>Poland</v>
      </c>
      <c r="AA37" s="32" t="str">
        <f t="shared" si="0"/>
        <v>ROW</v>
      </c>
      <c r="AB37" s="32" t="str">
        <f t="shared" si="0"/>
        <v>Russia</v>
      </c>
      <c r="AC37" s="32" t="str">
        <f t="shared" si="0"/>
        <v>SaudiArabia</v>
      </c>
      <c r="AD37" s="32" t="str">
        <f t="shared" si="0"/>
        <v>SouthAfrica</v>
      </c>
      <c r="AE37" s="32" t="str">
        <f t="shared" si="0"/>
        <v>SpainPor</v>
      </c>
      <c r="AF37" s="32" t="str">
        <f t="shared" si="0"/>
        <v>SweFinDen</v>
      </c>
      <c r="AG37" s="32" t="str">
        <f t="shared" si="0"/>
        <v>Switzerland</v>
      </c>
      <c r="AH37" s="32" t="str">
        <f t="shared" si="0"/>
        <v>Turkey</v>
      </c>
      <c r="AI37" s="32" t="str">
        <f t="shared" si="0"/>
        <v>UK</v>
      </c>
      <c r="AJ37" s="32" t="str">
        <f t="shared" si="0"/>
        <v>Ukraine</v>
      </c>
      <c r="AK37" s="32" t="str">
        <f t="shared" si="0"/>
        <v>WestBalkans</v>
      </c>
      <c r="AL37" s="32" t="s">
        <v>27</v>
      </c>
      <c r="AM37" s="32" t="s">
        <v>28</v>
      </c>
      <c r="AN37" s="32" t="s">
        <v>13</v>
      </c>
    </row>
    <row r="38" spans="1:40">
      <c r="A38" t="s">
        <v>303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303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304</v>
      </c>
    </row>
    <row r="40" spans="1:40">
      <c r="A40" t="s">
        <v>66</v>
      </c>
    </row>
    <row r="41" spans="1:40">
      <c r="A41" t="s">
        <v>305</v>
      </c>
      <c r="C41" s="33">
        <f>1-B25/100</f>
        <v>0.781</v>
      </c>
      <c r="D41" s="33">
        <f t="shared" ref="D41:AK41" si="4">1-C25/100</f>
        <v>0.8018</v>
      </c>
      <c r="E41" s="33">
        <f t="shared" si="4"/>
        <v>0.9012</v>
      </c>
      <c r="F41" s="33">
        <f t="shared" si="4"/>
        <v>0.9157</v>
      </c>
      <c r="G41" s="33">
        <f t="shared" si="4"/>
        <v>0.7593</v>
      </c>
      <c r="H41" s="33">
        <f t="shared" si="4"/>
        <v>0.9248</v>
      </c>
      <c r="I41" s="33">
        <f t="shared" si="4"/>
        <v>0.8378</v>
      </c>
      <c r="J41" s="33">
        <f t="shared" si="4"/>
        <v>0.9004</v>
      </c>
      <c r="K41" s="33">
        <f t="shared" si="4"/>
        <v>0.8597</v>
      </c>
      <c r="L41" s="33">
        <f t="shared" si="4"/>
        <v>0.8738</v>
      </c>
      <c r="M41" s="33">
        <f t="shared" si="4"/>
        <v>0.8802</v>
      </c>
      <c r="N41" s="33">
        <f t="shared" si="4"/>
        <v>0.9038</v>
      </c>
      <c r="O41" s="33">
        <f t="shared" si="4"/>
        <v>0.8756</v>
      </c>
      <c r="P41" s="33">
        <f t="shared" si="4"/>
        <v>0.8429</v>
      </c>
      <c r="Q41" s="33">
        <f t="shared" si="4"/>
        <v>0.9532</v>
      </c>
      <c r="R41" s="33">
        <f t="shared" si="4"/>
        <v>0.7732</v>
      </c>
      <c r="S41" s="33">
        <f t="shared" si="4"/>
        <v>0.8973</v>
      </c>
      <c r="T41" s="33">
        <f t="shared" si="4"/>
        <v>0.899</v>
      </c>
      <c r="U41" s="33">
        <f t="shared" si="4"/>
        <v>0.9173</v>
      </c>
      <c r="V41" s="33">
        <f t="shared" si="4"/>
        <v>0.8421</v>
      </c>
      <c r="W41" s="33">
        <f t="shared" si="4"/>
        <v>0.8113</v>
      </c>
      <c r="X41" s="33">
        <f t="shared" si="4"/>
        <v>0.9117</v>
      </c>
      <c r="Y41" s="33">
        <f t="shared" si="4"/>
        <v>0.9496</v>
      </c>
      <c r="Z41" s="33">
        <f t="shared" si="4"/>
        <v>0.8708</v>
      </c>
      <c r="AA41" s="33">
        <f t="shared" si="4"/>
        <v>0.895</v>
      </c>
      <c r="AB41" s="33">
        <f t="shared" si="4"/>
        <v>0.8521</v>
      </c>
      <c r="AC41" s="33">
        <f t="shared" si="4"/>
        <v>0.8649</v>
      </c>
      <c r="AD41" s="33">
        <f t="shared" si="4"/>
        <v>0.844</v>
      </c>
      <c r="AE41" s="33">
        <f t="shared" si="4"/>
        <v>0.8802</v>
      </c>
      <c r="AF41" s="33">
        <f t="shared" si="4"/>
        <v>0.9225</v>
      </c>
      <c r="AG41" s="33">
        <f t="shared" si="4"/>
        <v>0.8956</v>
      </c>
      <c r="AH41" s="33">
        <f t="shared" si="4"/>
        <v>0.8644</v>
      </c>
      <c r="AI41" s="33">
        <f t="shared" si="4"/>
        <v>0.8994</v>
      </c>
      <c r="AJ41" s="33">
        <f t="shared" si="4"/>
        <v>0.827</v>
      </c>
      <c r="AK41" s="33">
        <f t="shared" si="4"/>
        <v>0.8198</v>
      </c>
      <c r="AM41" t="s">
        <v>10</v>
      </c>
      <c r="AN41">
        <v>2020</v>
      </c>
    </row>
    <row r="42" spans="1:40">
      <c r="A42" t="s">
        <v>305</v>
      </c>
      <c r="C42" s="23">
        <f t="shared" ref="C42:AK42" si="5">MAX($C$41:$AL$41)</f>
        <v>0.9532</v>
      </c>
      <c r="D42" s="23">
        <f t="shared" si="5"/>
        <v>0.9532</v>
      </c>
      <c r="E42" s="23">
        <f t="shared" si="5"/>
        <v>0.9532</v>
      </c>
      <c r="F42" s="23">
        <f t="shared" si="5"/>
        <v>0.9532</v>
      </c>
      <c r="G42" s="23">
        <f t="shared" si="5"/>
        <v>0.9532</v>
      </c>
      <c r="H42" s="23">
        <f t="shared" si="5"/>
        <v>0.9532</v>
      </c>
      <c r="I42" s="23">
        <f t="shared" si="5"/>
        <v>0.9532</v>
      </c>
      <c r="J42" s="23">
        <f t="shared" si="5"/>
        <v>0.9532</v>
      </c>
      <c r="K42" s="23">
        <f t="shared" si="5"/>
        <v>0.9532</v>
      </c>
      <c r="L42" s="23">
        <f t="shared" si="5"/>
        <v>0.9532</v>
      </c>
      <c r="M42" s="23">
        <f t="shared" si="5"/>
        <v>0.9532</v>
      </c>
      <c r="N42" s="23">
        <f t="shared" si="5"/>
        <v>0.9532</v>
      </c>
      <c r="O42" s="23">
        <f t="shared" si="5"/>
        <v>0.9532</v>
      </c>
      <c r="P42" s="23">
        <f t="shared" si="5"/>
        <v>0.9532</v>
      </c>
      <c r="Q42" s="23">
        <f t="shared" si="5"/>
        <v>0.9532</v>
      </c>
      <c r="R42" s="23">
        <f t="shared" si="5"/>
        <v>0.9532</v>
      </c>
      <c r="S42" s="23">
        <f t="shared" si="5"/>
        <v>0.9532</v>
      </c>
      <c r="T42" s="23">
        <f t="shared" si="5"/>
        <v>0.9532</v>
      </c>
      <c r="U42" s="23">
        <f t="shared" si="5"/>
        <v>0.9532</v>
      </c>
      <c r="V42" s="23">
        <f t="shared" si="5"/>
        <v>0.9532</v>
      </c>
      <c r="W42" s="23">
        <f t="shared" si="5"/>
        <v>0.9532</v>
      </c>
      <c r="X42" s="23">
        <f t="shared" si="5"/>
        <v>0.9532</v>
      </c>
      <c r="Y42" s="23">
        <f t="shared" si="5"/>
        <v>0.9532</v>
      </c>
      <c r="Z42" s="23">
        <f t="shared" si="5"/>
        <v>0.9532</v>
      </c>
      <c r="AA42" s="23">
        <f t="shared" si="5"/>
        <v>0.9532</v>
      </c>
      <c r="AB42" s="23">
        <f t="shared" si="5"/>
        <v>0.9532</v>
      </c>
      <c r="AC42" s="23">
        <f t="shared" si="5"/>
        <v>0.9532</v>
      </c>
      <c r="AD42" s="23">
        <f t="shared" si="5"/>
        <v>0.9532</v>
      </c>
      <c r="AE42" s="23">
        <f t="shared" si="5"/>
        <v>0.9532</v>
      </c>
      <c r="AF42" s="23">
        <f t="shared" si="5"/>
        <v>0.9532</v>
      </c>
      <c r="AG42" s="23">
        <f t="shared" si="5"/>
        <v>0.9532</v>
      </c>
      <c r="AH42" s="23">
        <f t="shared" si="5"/>
        <v>0.9532</v>
      </c>
      <c r="AI42" s="23">
        <f t="shared" si="5"/>
        <v>0.9532</v>
      </c>
      <c r="AJ42" s="23">
        <f t="shared" si="5"/>
        <v>0.9532</v>
      </c>
      <c r="AK42" s="23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306</v>
      </c>
      <c r="D1" t="s">
        <v>307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277</v>
      </c>
      <c r="T1" t="s">
        <v>253</v>
      </c>
      <c r="U1" t="s">
        <v>261</v>
      </c>
      <c r="V1" t="s">
        <v>263</v>
      </c>
      <c r="W1" t="s">
        <v>254</v>
      </c>
      <c r="X1" t="s">
        <v>255</v>
      </c>
      <c r="Y1" t="s">
        <v>256</v>
      </c>
      <c r="Z1" t="s">
        <v>258</v>
      </c>
      <c r="AA1" t="s">
        <v>269</v>
      </c>
      <c r="AB1" t="s">
        <v>271</v>
      </c>
      <c r="AC1" t="s">
        <v>259</v>
      </c>
      <c r="AD1" t="s">
        <v>260</v>
      </c>
      <c r="AE1" t="s">
        <v>272</v>
      </c>
      <c r="AF1" t="s">
        <v>262</v>
      </c>
      <c r="AG1" t="s">
        <v>264</v>
      </c>
      <c r="AH1" t="s">
        <v>265</v>
      </c>
      <c r="AI1" t="s">
        <v>266</v>
      </c>
      <c r="AJ1" t="s">
        <v>267</v>
      </c>
      <c r="AK1" t="s">
        <v>268</v>
      </c>
      <c r="AL1" t="s">
        <v>270</v>
      </c>
      <c r="AM1" t="s">
        <v>274</v>
      </c>
    </row>
    <row r="2" spans="2:39">
      <c r="B2" t="s">
        <v>308</v>
      </c>
      <c r="C2" t="s">
        <v>309</v>
      </c>
      <c r="D2" t="s">
        <v>310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311</v>
      </c>
      <c r="C3" t="s">
        <v>312</v>
      </c>
      <c r="D3" t="s">
        <v>310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313</v>
      </c>
      <c r="C4" t="s">
        <v>314</v>
      </c>
      <c r="D4" t="s">
        <v>310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315</v>
      </c>
      <c r="C5" t="s">
        <v>316</v>
      </c>
      <c r="D5" t="s">
        <v>310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317</v>
      </c>
      <c r="C6" t="s">
        <v>318</v>
      </c>
      <c r="D6" t="s">
        <v>310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309</v>
      </c>
      <c r="D7" t="s">
        <v>319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312</v>
      </c>
      <c r="D8" t="s">
        <v>319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314</v>
      </c>
      <c r="D9" t="s">
        <v>319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316</v>
      </c>
      <c r="D10" t="s">
        <v>319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318</v>
      </c>
      <c r="D11" t="s">
        <v>319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309</v>
      </c>
      <c r="D12" t="s">
        <v>320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312</v>
      </c>
      <c r="D13" t="s">
        <v>320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314</v>
      </c>
      <c r="D14" t="s">
        <v>320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316</v>
      </c>
      <c r="D15" t="s">
        <v>320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318</v>
      </c>
      <c r="D16" t="s">
        <v>320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230</v>
      </c>
    </row>
    <row r="20" spans="1:46">
      <c r="D20" s="22" t="s">
        <v>321</v>
      </c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</row>
    <row r="21" spans="1:46">
      <c r="A21" t="s">
        <v>66</v>
      </c>
      <c r="B21" t="s">
        <v>44</v>
      </c>
      <c r="C21" t="s">
        <v>322</v>
      </c>
      <c r="D21" s="24" t="s">
        <v>4</v>
      </c>
      <c r="E21" s="23" t="str">
        <f>E1</f>
        <v>Africa_North</v>
      </c>
      <c r="F21" s="23" t="str">
        <f t="shared" ref="F21:AM21" si="1">F1</f>
        <v>Africa_Other</v>
      </c>
      <c r="G21" s="23" t="str">
        <f t="shared" si="1"/>
        <v>Australia</v>
      </c>
      <c r="H21" s="23" t="str">
        <f t="shared" si="1"/>
        <v>Austria</v>
      </c>
      <c r="I21" s="23" t="str">
        <f t="shared" si="1"/>
        <v>Baltics</v>
      </c>
      <c r="J21" s="23" t="str">
        <f t="shared" si="1"/>
        <v>BeNeLux</v>
      </c>
      <c r="K21" s="23" t="str">
        <f t="shared" si="1"/>
        <v>Brazil</v>
      </c>
      <c r="L21" s="23" t="str">
        <f t="shared" si="1"/>
        <v>China</v>
      </c>
      <c r="M21" s="23" t="str">
        <f t="shared" si="1"/>
        <v>CroSloven</v>
      </c>
      <c r="N21" s="23" t="str">
        <f t="shared" si="1"/>
        <v>CzechSlovak</v>
      </c>
      <c r="O21" s="23" t="str">
        <f t="shared" si="1"/>
        <v>France</v>
      </c>
      <c r="P21" s="23" t="str">
        <f t="shared" si="1"/>
        <v>Germany</v>
      </c>
      <c r="Q21" s="23" t="str">
        <f t="shared" si="1"/>
        <v>GreeceCyp</v>
      </c>
      <c r="R21" s="23" t="str">
        <f t="shared" si="1"/>
        <v>HunRomBul</v>
      </c>
      <c r="S21" s="23" t="str">
        <f t="shared" si="1"/>
        <v>Iceland</v>
      </c>
      <c r="T21" s="23" t="str">
        <f t="shared" si="1"/>
        <v>India</v>
      </c>
      <c r="U21" s="23" t="str">
        <f t="shared" si="1"/>
        <v>Ireland</v>
      </c>
      <c r="V21" s="23" t="str">
        <f t="shared" si="1"/>
        <v>ItalyMal</v>
      </c>
      <c r="W21" s="23" t="str">
        <f t="shared" si="1"/>
        <v>Japan</v>
      </c>
      <c r="X21" s="23" t="str">
        <f t="shared" si="1"/>
        <v>LatAm</v>
      </c>
      <c r="Y21" s="23" t="str">
        <f t="shared" si="1"/>
        <v>MidEast</v>
      </c>
      <c r="Z21" s="23" t="str">
        <f t="shared" si="1"/>
        <v>NorthAm</v>
      </c>
      <c r="AA21" s="23" t="str">
        <f t="shared" si="1"/>
        <v>Norway</v>
      </c>
      <c r="AB21" s="23" t="str">
        <f t="shared" si="1"/>
        <v>Poland</v>
      </c>
      <c r="AC21" s="23" t="str">
        <f t="shared" si="1"/>
        <v>ROW</v>
      </c>
      <c r="AD21" s="23" t="str">
        <f t="shared" si="1"/>
        <v>Russia</v>
      </c>
      <c r="AE21" s="23" t="str">
        <f t="shared" si="1"/>
        <v>SaudiArabia</v>
      </c>
      <c r="AF21" s="23" t="str">
        <f t="shared" si="1"/>
        <v>SouthAfrica</v>
      </c>
      <c r="AG21" s="23" t="str">
        <f t="shared" si="1"/>
        <v>SpainPor</v>
      </c>
      <c r="AH21" s="23" t="str">
        <f t="shared" si="1"/>
        <v>SweFinDen</v>
      </c>
      <c r="AI21" s="23" t="str">
        <f t="shared" si="1"/>
        <v>Switzerland</v>
      </c>
      <c r="AJ21" s="23" t="str">
        <f t="shared" si="1"/>
        <v>Turkey</v>
      </c>
      <c r="AK21" s="23" t="str">
        <f t="shared" si="1"/>
        <v>UK</v>
      </c>
      <c r="AL21" s="23" t="str">
        <f t="shared" si="1"/>
        <v>Ukraine</v>
      </c>
      <c r="AM21" s="23" t="str">
        <f t="shared" si="1"/>
        <v>WestBalkans</v>
      </c>
      <c r="AN21" s="23" t="s">
        <v>323</v>
      </c>
      <c r="AO21" t="s">
        <v>45</v>
      </c>
      <c r="AP21" t="s">
        <v>324</v>
      </c>
      <c r="AQ21" s="23" t="s">
        <v>52</v>
      </c>
      <c r="AR21" s="23" t="s">
        <v>325</v>
      </c>
      <c r="AS21" s="23" t="s">
        <v>326</v>
      </c>
      <c r="AT21" s="23" t="s">
        <v>327</v>
      </c>
    </row>
    <row r="22" spans="1:46">
      <c r="A22" s="25">
        <v>0.95</v>
      </c>
      <c r="B22" t="str">
        <f>"UCE_utilization_"&amp;C2&amp;"_"&amp;C22</f>
        <v>UCE_utilization_bioenergy_LO</v>
      </c>
      <c r="C22" t="s">
        <v>328</v>
      </c>
      <c r="D22" s="26">
        <v>2023</v>
      </c>
      <c r="E22" s="23">
        <f>IF(E2="","",-MIN(E2,0.8)*$A22)</f>
        <v>-0.03135</v>
      </c>
      <c r="F22" s="23">
        <f t="shared" ref="F22:AM26" si="2">IF(F2="","",-MIN(F2,0.8)*$A22)</f>
        <v>-0.2527</v>
      </c>
      <c r="G22" s="23">
        <f t="shared" si="2"/>
        <v>-0.3857</v>
      </c>
      <c r="H22" s="23">
        <f t="shared" si="2"/>
        <v>-0.40755</v>
      </c>
      <c r="I22" s="23">
        <f t="shared" si="2"/>
        <v>-0.5282</v>
      </c>
      <c r="J22" s="23">
        <f t="shared" si="2"/>
        <v>-0.76</v>
      </c>
      <c r="K22" s="23">
        <f t="shared" si="2"/>
        <v>-0.34485</v>
      </c>
      <c r="L22" s="23">
        <f t="shared" si="2"/>
        <v>-0.76</v>
      </c>
      <c r="M22" s="23">
        <f t="shared" si="2"/>
        <v>-0.5586</v>
      </c>
      <c r="N22" s="23">
        <f t="shared" si="2"/>
        <v>-0.6669</v>
      </c>
      <c r="O22" s="23">
        <f t="shared" si="2"/>
        <v>-0.66025</v>
      </c>
      <c r="P22" s="23">
        <f t="shared" si="2"/>
        <v>-0.55955</v>
      </c>
      <c r="Q22" s="23">
        <f t="shared" si="2"/>
        <v>-0.4883</v>
      </c>
      <c r="R22" s="23">
        <f t="shared" si="2"/>
        <v>-0.64315</v>
      </c>
      <c r="S22" s="23" t="str">
        <f t="shared" si="2"/>
        <v/>
      </c>
      <c r="T22" s="23">
        <f t="shared" si="2"/>
        <v>-0.38665</v>
      </c>
      <c r="U22" s="23">
        <f t="shared" si="2"/>
        <v>-0.76</v>
      </c>
      <c r="V22" s="23">
        <f t="shared" si="2"/>
        <v>-0.5928</v>
      </c>
      <c r="W22" s="23">
        <f t="shared" si="2"/>
        <v>-0.76</v>
      </c>
      <c r="X22" s="23">
        <f t="shared" si="2"/>
        <v>-0.4389</v>
      </c>
      <c r="Y22" s="23">
        <f t="shared" si="2"/>
        <v>-0.76</v>
      </c>
      <c r="Z22" s="23">
        <f t="shared" si="2"/>
        <v>-0.51965</v>
      </c>
      <c r="AA22" s="23">
        <f t="shared" si="2"/>
        <v>-0.76</v>
      </c>
      <c r="AB22" s="23">
        <f t="shared" si="2"/>
        <v>-0.741</v>
      </c>
      <c r="AC22" s="23">
        <f t="shared" si="2"/>
        <v>-0.5358</v>
      </c>
      <c r="AD22" s="23">
        <f t="shared" si="2"/>
        <v>-0.06745</v>
      </c>
      <c r="AE22" s="23" t="str">
        <f t="shared" si="2"/>
        <v/>
      </c>
      <c r="AF22" s="23">
        <f t="shared" si="2"/>
        <v>-0.171</v>
      </c>
      <c r="AG22" s="23">
        <f t="shared" si="2"/>
        <v>-0.5738</v>
      </c>
      <c r="AH22" s="23">
        <f t="shared" si="2"/>
        <v>-0.36575</v>
      </c>
      <c r="AI22" s="23">
        <f t="shared" si="2"/>
        <v>-0.76</v>
      </c>
      <c r="AJ22" s="23">
        <f t="shared" si="2"/>
        <v>-0.45695</v>
      </c>
      <c r="AK22" s="23">
        <f t="shared" si="2"/>
        <v>-0.55005</v>
      </c>
      <c r="AL22" s="23">
        <f t="shared" si="2"/>
        <v>-0.16245</v>
      </c>
      <c r="AM22" s="23">
        <f t="shared" si="2"/>
        <v>-0.60705</v>
      </c>
      <c r="AN22" s="27">
        <f>1/31.536</f>
        <v>0.0317097919837646</v>
      </c>
      <c r="AO22" t="s">
        <v>55</v>
      </c>
      <c r="AP22" t="str">
        <f>B2</f>
        <v>elcbsl,indbio</v>
      </c>
      <c r="AQ22">
        <v>2</v>
      </c>
      <c r="AR22" s="43" t="s">
        <v>329</v>
      </c>
    </row>
    <row r="23" spans="1:46">
      <c r="A23" s="28">
        <v>0.8</v>
      </c>
      <c r="B23" t="str">
        <f t="shared" ref="B23:B26" si="3">"UCE_utilization_"&amp;C3&amp;"_"&amp;C23</f>
        <v>UCE_utilization_coal_LO</v>
      </c>
      <c r="C23" t="s">
        <v>328</v>
      </c>
      <c r="D23" s="26">
        <f>D22</f>
        <v>2023</v>
      </c>
      <c r="E23" s="23">
        <f t="shared" ref="E23:T26" si="4">IF(E3="","",-MIN(E3,0.8)*$A23)</f>
        <v>-0.5864</v>
      </c>
      <c r="F23" s="23">
        <f t="shared" si="4"/>
        <v>0</v>
      </c>
      <c r="G23" s="23">
        <f t="shared" si="4"/>
        <v>-0.5016</v>
      </c>
      <c r="H23" s="23">
        <f t="shared" si="4"/>
        <v>-0.64</v>
      </c>
      <c r="I23" s="23" t="str">
        <f t="shared" si="4"/>
        <v/>
      </c>
      <c r="J23" s="23">
        <f t="shared" si="4"/>
        <v>-0.2224</v>
      </c>
      <c r="K23" s="23">
        <f t="shared" si="4"/>
        <v>-0.4072</v>
      </c>
      <c r="L23" s="23">
        <f t="shared" si="4"/>
        <v>-0.4608</v>
      </c>
      <c r="M23" s="23">
        <f t="shared" si="4"/>
        <v>-0.2944</v>
      </c>
      <c r="N23" s="23">
        <f t="shared" si="4"/>
        <v>-0.3656</v>
      </c>
      <c r="O23" s="23">
        <f t="shared" si="4"/>
        <v>-0.0784</v>
      </c>
      <c r="P23" s="23">
        <f t="shared" si="4"/>
        <v>-0.3056</v>
      </c>
      <c r="Q23" s="23">
        <f t="shared" si="4"/>
        <v>-0.1496</v>
      </c>
      <c r="R23" s="23">
        <f t="shared" si="4"/>
        <v>-0.2216</v>
      </c>
      <c r="S23" s="23" t="str">
        <f t="shared" si="4"/>
        <v/>
      </c>
      <c r="T23" s="23">
        <f t="shared" si="4"/>
        <v>-0.5656</v>
      </c>
      <c r="U23" s="23">
        <f t="shared" si="2"/>
        <v>-0.1056</v>
      </c>
      <c r="V23" s="23">
        <f t="shared" si="2"/>
        <v>-0.2056</v>
      </c>
      <c r="W23" s="23">
        <f t="shared" si="2"/>
        <v>-0.5392</v>
      </c>
      <c r="X23" s="23">
        <f t="shared" si="2"/>
        <v>-0.3984</v>
      </c>
      <c r="Y23" s="23">
        <f t="shared" si="2"/>
        <v>-0.64</v>
      </c>
      <c r="Z23" s="23">
        <f t="shared" si="2"/>
        <v>-0.316</v>
      </c>
      <c r="AA23" s="23">
        <f t="shared" si="2"/>
        <v>-0.64</v>
      </c>
      <c r="AB23" s="23">
        <f t="shared" si="2"/>
        <v>-0.3296</v>
      </c>
      <c r="AC23" s="23">
        <f t="shared" si="2"/>
        <v>-0.452</v>
      </c>
      <c r="AD23" s="23">
        <f t="shared" si="2"/>
        <v>-0.5096</v>
      </c>
      <c r="AE23" s="23" t="str">
        <f t="shared" si="2"/>
        <v/>
      </c>
      <c r="AF23" s="23">
        <f t="shared" si="2"/>
        <v>-0.3792</v>
      </c>
      <c r="AG23" s="23">
        <f t="shared" si="2"/>
        <v>-0.1208</v>
      </c>
      <c r="AH23" s="23">
        <f t="shared" si="2"/>
        <v>-0.1328</v>
      </c>
      <c r="AI23" s="23" t="str">
        <f t="shared" si="2"/>
        <v/>
      </c>
      <c r="AJ23" s="23">
        <f t="shared" si="2"/>
        <v>-0.5168</v>
      </c>
      <c r="AK23" s="23">
        <f t="shared" si="2"/>
        <v>-0.1472</v>
      </c>
      <c r="AL23" s="23">
        <f t="shared" si="2"/>
        <v>0</v>
      </c>
      <c r="AM23" s="23">
        <f t="shared" si="2"/>
        <v>-0.472</v>
      </c>
      <c r="AN23" s="27">
        <f t="shared" ref="AN23:AN31" si="5">1/31.536</f>
        <v>0.0317097919837646</v>
      </c>
      <c r="AO23" t="s">
        <v>55</v>
      </c>
      <c r="AP23" t="str">
        <f>B3</f>
        <v>???coa,elccob</v>
      </c>
      <c r="AQ23">
        <v>2</v>
      </c>
      <c r="AR23" s="43" t="s">
        <v>329</v>
      </c>
    </row>
    <row r="24" spans="1:46">
      <c r="A24" s="25">
        <v>0.95</v>
      </c>
      <c r="B24" t="str">
        <f t="shared" si="3"/>
        <v>UCE_utilization_gas_LO</v>
      </c>
      <c r="C24" t="s">
        <v>328</v>
      </c>
      <c r="D24" s="26">
        <f t="shared" ref="D24:D31" si="6">D23</f>
        <v>2023</v>
      </c>
      <c r="E24" s="23">
        <f t="shared" si="4"/>
        <v>-0.36765</v>
      </c>
      <c r="F24" s="23">
        <f t="shared" si="2"/>
        <v>-0.31065</v>
      </c>
      <c r="G24" s="23">
        <f t="shared" si="2"/>
        <v>-0.18715</v>
      </c>
      <c r="H24" s="23">
        <f t="shared" si="2"/>
        <v>-0.1501</v>
      </c>
      <c r="I24" s="23">
        <f t="shared" si="2"/>
        <v>-0.07315</v>
      </c>
      <c r="J24" s="23">
        <f t="shared" si="2"/>
        <v>-0.2964</v>
      </c>
      <c r="K24" s="23">
        <f t="shared" si="2"/>
        <v>-0.2204</v>
      </c>
      <c r="L24" s="23">
        <f t="shared" si="2"/>
        <v>-0.24605</v>
      </c>
      <c r="M24" s="23">
        <f t="shared" si="2"/>
        <v>-0.6536</v>
      </c>
      <c r="N24" s="23">
        <f t="shared" si="2"/>
        <v>-0.13775</v>
      </c>
      <c r="O24" s="23">
        <f t="shared" si="2"/>
        <v>-0.1843</v>
      </c>
      <c r="P24" s="23">
        <f t="shared" si="2"/>
        <v>-0.24795</v>
      </c>
      <c r="Q24" s="23">
        <f t="shared" si="2"/>
        <v>-0.26885</v>
      </c>
      <c r="R24" s="23">
        <f t="shared" si="2"/>
        <v>-0.18905</v>
      </c>
      <c r="S24" s="23" t="str">
        <f t="shared" si="2"/>
        <v/>
      </c>
      <c r="T24" s="23">
        <f t="shared" si="2"/>
        <v>-0.17575</v>
      </c>
      <c r="U24" s="23">
        <f t="shared" si="2"/>
        <v>-0.39045</v>
      </c>
      <c r="V24" s="23">
        <f t="shared" si="2"/>
        <v>-0.2261</v>
      </c>
      <c r="W24" s="23">
        <f t="shared" si="2"/>
        <v>-0.44175</v>
      </c>
      <c r="X24" s="23">
        <f t="shared" si="2"/>
        <v>-0.38</v>
      </c>
      <c r="Y24" s="23">
        <f t="shared" si="2"/>
        <v>-0.41515</v>
      </c>
      <c r="Z24" s="23">
        <f t="shared" si="2"/>
        <v>-0.37335</v>
      </c>
      <c r="AA24" s="23">
        <f t="shared" si="2"/>
        <v>-0.24985</v>
      </c>
      <c r="AB24" s="23">
        <f t="shared" si="2"/>
        <v>-0.4579</v>
      </c>
      <c r="AC24" s="23">
        <f t="shared" si="2"/>
        <v>-0.43415</v>
      </c>
      <c r="AD24" s="23">
        <f t="shared" si="2"/>
        <v>-0.51015</v>
      </c>
      <c r="AE24" s="23">
        <f t="shared" si="2"/>
        <v>-0.4104</v>
      </c>
      <c r="AF24" s="23">
        <f t="shared" si="2"/>
        <v>0</v>
      </c>
      <c r="AG24" s="23">
        <f t="shared" si="2"/>
        <v>-0.25555</v>
      </c>
      <c r="AH24" s="23">
        <f t="shared" si="2"/>
        <v>-0.0456</v>
      </c>
      <c r="AI24" s="23">
        <f t="shared" si="2"/>
        <v>-0.2356</v>
      </c>
      <c r="AJ24" s="23">
        <f t="shared" si="2"/>
        <v>-0.26125</v>
      </c>
      <c r="AK24" s="23">
        <f t="shared" si="2"/>
        <v>-0.28595</v>
      </c>
      <c r="AL24" s="23">
        <f t="shared" si="2"/>
        <v>-0.47025</v>
      </c>
      <c r="AM24" s="23">
        <f t="shared" si="2"/>
        <v>-0.2489</v>
      </c>
      <c r="AN24" s="27">
        <f t="shared" si="5"/>
        <v>0.0317097919837646</v>
      </c>
      <c r="AO24" t="s">
        <v>55</v>
      </c>
      <c r="AP24" t="str">
        <f>B4</f>
        <v>???nga</v>
      </c>
      <c r="AQ24">
        <v>2</v>
      </c>
      <c r="AR24" s="43" t="s">
        <v>329</v>
      </c>
      <c r="AS24" s="43" t="s">
        <v>330</v>
      </c>
      <c r="AT24" t="s">
        <v>331</v>
      </c>
    </row>
    <row r="25" spans="1:46">
      <c r="A25" s="25">
        <v>0.95</v>
      </c>
      <c r="B25" t="str">
        <f t="shared" si="3"/>
        <v>UCE_utilization_nuclear_LO</v>
      </c>
      <c r="C25" t="s">
        <v>328</v>
      </c>
      <c r="D25" s="26">
        <f t="shared" si="6"/>
        <v>2023</v>
      </c>
      <c r="E25" s="23" t="str">
        <f t="shared" si="4"/>
        <v/>
      </c>
      <c r="F25" s="23" t="str">
        <f t="shared" si="2"/>
        <v/>
      </c>
      <c r="G25" s="23" t="str">
        <f t="shared" si="2"/>
        <v/>
      </c>
      <c r="H25" s="23" t="str">
        <f t="shared" si="2"/>
        <v/>
      </c>
      <c r="I25" s="23" t="str">
        <f t="shared" si="2"/>
        <v/>
      </c>
      <c r="J25" s="23">
        <f t="shared" si="2"/>
        <v>-0.76</v>
      </c>
      <c r="K25" s="23">
        <f t="shared" si="2"/>
        <v>-0.76</v>
      </c>
      <c r="L25" s="23">
        <f t="shared" si="2"/>
        <v>-0.76</v>
      </c>
      <c r="M25" s="23">
        <f t="shared" si="2"/>
        <v>-0.76</v>
      </c>
      <c r="N25" s="23">
        <f t="shared" si="2"/>
        <v>-0.76</v>
      </c>
      <c r="O25" s="23">
        <f t="shared" si="2"/>
        <v>-0.5928</v>
      </c>
      <c r="P25" s="23">
        <f t="shared" si="2"/>
        <v>-0.76</v>
      </c>
      <c r="Q25" s="23" t="str">
        <f t="shared" si="2"/>
        <v/>
      </c>
      <c r="R25" s="23">
        <f t="shared" si="2"/>
        <v>-0.76</v>
      </c>
      <c r="S25" s="23" t="str">
        <f t="shared" si="2"/>
        <v/>
      </c>
      <c r="T25" s="23">
        <f t="shared" si="2"/>
        <v>-0.6992</v>
      </c>
      <c r="U25" s="23" t="str">
        <f t="shared" si="2"/>
        <v/>
      </c>
      <c r="V25" s="23" t="str">
        <f t="shared" si="2"/>
        <v/>
      </c>
      <c r="W25" s="23">
        <f t="shared" si="2"/>
        <v>-0.25365</v>
      </c>
      <c r="X25" s="23">
        <f t="shared" si="2"/>
        <v>-0.5548</v>
      </c>
      <c r="Y25" s="23">
        <f t="shared" si="2"/>
        <v>-0.76</v>
      </c>
      <c r="Z25" s="23">
        <f t="shared" si="2"/>
        <v>-0.76</v>
      </c>
      <c r="AA25" s="23" t="str">
        <f t="shared" si="2"/>
        <v/>
      </c>
      <c r="AB25" s="23" t="str">
        <f t="shared" si="2"/>
        <v/>
      </c>
      <c r="AC25" s="23">
        <f t="shared" si="2"/>
        <v>-0.76</v>
      </c>
      <c r="AD25" s="23">
        <f t="shared" si="2"/>
        <v>-0.76</v>
      </c>
      <c r="AE25" s="23" t="str">
        <f t="shared" si="2"/>
        <v/>
      </c>
      <c r="AF25" s="23">
        <f t="shared" si="2"/>
        <v>-0.4997</v>
      </c>
      <c r="AG25" s="23">
        <f t="shared" si="2"/>
        <v>-0.76</v>
      </c>
      <c r="AH25" s="23">
        <f t="shared" si="2"/>
        <v>-0.76</v>
      </c>
      <c r="AI25" s="23">
        <f t="shared" si="2"/>
        <v>-0.76</v>
      </c>
      <c r="AJ25" s="23" t="str">
        <f t="shared" si="2"/>
        <v/>
      </c>
      <c r="AK25" s="23">
        <f t="shared" si="2"/>
        <v>-0.75145</v>
      </c>
      <c r="AL25" s="23" t="str">
        <f t="shared" si="2"/>
        <v/>
      </c>
      <c r="AM25" s="23" t="str">
        <f t="shared" si="2"/>
        <v/>
      </c>
      <c r="AN25" s="27">
        <f t="shared" si="5"/>
        <v>0.0317097919837646</v>
      </c>
      <c r="AO25" t="s">
        <v>55</v>
      </c>
      <c r="AP25" t="str">
        <f>B5</f>
        <v>???nuc</v>
      </c>
      <c r="AQ25">
        <v>2</v>
      </c>
      <c r="AR25" s="43" t="s">
        <v>329</v>
      </c>
    </row>
    <row r="26" spans="1:46">
      <c r="A26" s="25">
        <v>0.95</v>
      </c>
      <c r="B26" t="str">
        <f t="shared" si="3"/>
        <v>UCE_utilization_oil_\I: LO</v>
      </c>
      <c r="C26" t="s">
        <v>332</v>
      </c>
      <c r="D26" s="26">
        <f t="shared" si="6"/>
        <v>2023</v>
      </c>
      <c r="E26" s="23">
        <f t="shared" si="4"/>
        <v>-0.76</v>
      </c>
      <c r="F26" s="23">
        <f t="shared" si="2"/>
        <v>-0.1387</v>
      </c>
      <c r="G26" s="23">
        <f t="shared" si="2"/>
        <v>-0.2489</v>
      </c>
      <c r="H26" s="23">
        <f t="shared" si="2"/>
        <v>-0.54435</v>
      </c>
      <c r="I26" s="23">
        <f t="shared" si="2"/>
        <v>-0.35055</v>
      </c>
      <c r="J26" s="23">
        <f t="shared" si="2"/>
        <v>-0.76</v>
      </c>
      <c r="K26" s="23">
        <f t="shared" si="2"/>
        <v>-0.1577</v>
      </c>
      <c r="L26" s="23">
        <f t="shared" si="2"/>
        <v>-0.5529</v>
      </c>
      <c r="M26" s="23">
        <f t="shared" si="2"/>
        <v>-0.01615</v>
      </c>
      <c r="N26" s="23">
        <f t="shared" si="2"/>
        <v>-0.76</v>
      </c>
      <c r="O26" s="23">
        <f t="shared" si="2"/>
        <v>-0.54245</v>
      </c>
      <c r="P26" s="23">
        <f t="shared" si="2"/>
        <v>-0.76</v>
      </c>
      <c r="Q26" s="23">
        <f t="shared" si="2"/>
        <v>-0.2964</v>
      </c>
      <c r="R26" s="23">
        <f t="shared" si="2"/>
        <v>-0.0836</v>
      </c>
      <c r="S26" s="23" t="str">
        <f t="shared" si="2"/>
        <v/>
      </c>
      <c r="T26" s="23">
        <f t="shared" ref="T26:AM26" si="7">IF(T6="","",-MIN(T6,0.8)*$A26)</f>
        <v>-0.0247</v>
      </c>
      <c r="U26" s="23">
        <f t="shared" si="7"/>
        <v>-0.10545</v>
      </c>
      <c r="V26" s="23">
        <f t="shared" si="7"/>
        <v>-0.76</v>
      </c>
      <c r="W26" s="23">
        <f t="shared" si="7"/>
        <v>-0.1843</v>
      </c>
      <c r="X26" s="23">
        <f t="shared" si="7"/>
        <v>-0.20995</v>
      </c>
      <c r="Y26" s="23">
        <f t="shared" si="7"/>
        <v>-0.76</v>
      </c>
      <c r="Z26" s="23">
        <f t="shared" si="7"/>
        <v>-0.12825</v>
      </c>
      <c r="AA26" s="23">
        <f t="shared" si="7"/>
        <v>-0.684</v>
      </c>
      <c r="AB26" s="23">
        <f t="shared" si="7"/>
        <v>-0.76</v>
      </c>
      <c r="AC26" s="23">
        <f t="shared" si="7"/>
        <v>-0.19</v>
      </c>
      <c r="AD26" s="23">
        <f t="shared" si="7"/>
        <v>-0.76</v>
      </c>
      <c r="AE26" s="23">
        <f t="shared" si="7"/>
        <v>-0.608</v>
      </c>
      <c r="AF26" s="23">
        <f t="shared" si="7"/>
        <v>-0.21945</v>
      </c>
      <c r="AG26" s="23">
        <f t="shared" si="7"/>
        <v>-0.3553</v>
      </c>
      <c r="AH26" s="23">
        <f t="shared" si="7"/>
        <v>-0.095</v>
      </c>
      <c r="AI26" s="23">
        <f t="shared" si="7"/>
        <v>-0.26505</v>
      </c>
      <c r="AJ26" s="23">
        <f t="shared" si="7"/>
        <v>-0.15485</v>
      </c>
      <c r="AK26" s="23">
        <f t="shared" si="7"/>
        <v>-0.40375</v>
      </c>
      <c r="AL26" s="23">
        <f t="shared" si="7"/>
        <v>-0.76</v>
      </c>
      <c r="AM26" s="23">
        <f t="shared" si="7"/>
        <v>-0.76</v>
      </c>
      <c r="AN26" s="27">
        <f t="shared" si="5"/>
        <v>0.0317097919837646</v>
      </c>
      <c r="AO26" t="s">
        <v>55</v>
      </c>
      <c r="AP26" t="str">
        <f>B6</f>
        <v>???oil*</v>
      </c>
      <c r="AQ26">
        <v>2</v>
      </c>
      <c r="AR26" s="43" t="s">
        <v>329</v>
      </c>
    </row>
    <row r="27" spans="1:46">
      <c r="A27" s="25">
        <v>1.05</v>
      </c>
      <c r="B27" t="str">
        <f>"UCE_utilization_"&amp;C2&amp;"_"&amp;C27</f>
        <v>UCE_utilization_bioenergy_UP</v>
      </c>
      <c r="C27" t="s">
        <v>333</v>
      </c>
      <c r="D27" s="26">
        <f t="shared" si="6"/>
        <v>2023</v>
      </c>
      <c r="E27" s="23">
        <f>IF(E2="","",-E2*$A27)</f>
        <v>-0.03465</v>
      </c>
      <c r="F27" s="23">
        <f>IF(F2="","",-F2*$A27)</f>
        <v>-0.2793</v>
      </c>
      <c r="G27" s="23">
        <f t="shared" ref="G27:AM30" si="8">IF(G2="","",-G2*$A27)</f>
        <v>-0.4263</v>
      </c>
      <c r="H27" s="23">
        <f t="shared" si="8"/>
        <v>-0.45045</v>
      </c>
      <c r="I27" s="23">
        <f t="shared" si="8"/>
        <v>-0.5838</v>
      </c>
      <c r="J27" s="23">
        <f t="shared" si="8"/>
        <v>-0.9975</v>
      </c>
      <c r="K27" s="23">
        <f t="shared" si="8"/>
        <v>-0.38115</v>
      </c>
      <c r="L27" s="23">
        <f t="shared" si="8"/>
        <v>-0.9975</v>
      </c>
      <c r="M27" s="23">
        <f t="shared" si="8"/>
        <v>-0.6174</v>
      </c>
      <c r="N27" s="23">
        <f t="shared" si="8"/>
        <v>-0.7371</v>
      </c>
      <c r="O27" s="23">
        <f t="shared" si="8"/>
        <v>-0.72975</v>
      </c>
      <c r="P27" s="23">
        <f t="shared" si="8"/>
        <v>-0.61845</v>
      </c>
      <c r="Q27" s="23">
        <f t="shared" si="8"/>
        <v>-0.5397</v>
      </c>
      <c r="R27" s="23">
        <f t="shared" si="8"/>
        <v>-0.71085</v>
      </c>
      <c r="S27" s="23" t="str">
        <f t="shared" si="8"/>
        <v/>
      </c>
      <c r="T27" s="23">
        <f t="shared" si="8"/>
        <v>-0.42735</v>
      </c>
      <c r="U27" s="23">
        <f t="shared" si="8"/>
        <v>-0.9975</v>
      </c>
      <c r="V27" s="23">
        <f t="shared" si="8"/>
        <v>-0.6552</v>
      </c>
      <c r="W27" s="23">
        <f t="shared" si="8"/>
        <v>-0.9408</v>
      </c>
      <c r="X27" s="23">
        <f t="shared" si="8"/>
        <v>-0.4851</v>
      </c>
      <c r="Y27" s="23">
        <f t="shared" si="8"/>
        <v>-0.9975</v>
      </c>
      <c r="Z27" s="23">
        <f t="shared" si="8"/>
        <v>-0.57435</v>
      </c>
      <c r="AA27" s="23">
        <f t="shared" si="8"/>
        <v>-0.95865</v>
      </c>
      <c r="AB27" s="23">
        <f t="shared" si="8"/>
        <v>-0.819</v>
      </c>
      <c r="AC27" s="23">
        <f t="shared" si="8"/>
        <v>-0.5922</v>
      </c>
      <c r="AD27" s="23">
        <f t="shared" si="8"/>
        <v>-0.07455</v>
      </c>
      <c r="AE27" s="23" t="str">
        <f t="shared" si="8"/>
        <v/>
      </c>
      <c r="AF27" s="23">
        <f t="shared" si="8"/>
        <v>-0.189</v>
      </c>
      <c r="AG27" s="23">
        <f t="shared" si="8"/>
        <v>-0.6342</v>
      </c>
      <c r="AH27" s="23">
        <f t="shared" si="8"/>
        <v>-0.40425</v>
      </c>
      <c r="AI27" s="23">
        <f t="shared" si="8"/>
        <v>-0.9975</v>
      </c>
      <c r="AJ27" s="23">
        <f t="shared" si="8"/>
        <v>-0.50505</v>
      </c>
      <c r="AK27" s="23">
        <f t="shared" si="8"/>
        <v>-0.60795</v>
      </c>
      <c r="AL27" s="23">
        <f t="shared" si="8"/>
        <v>-0.17955</v>
      </c>
      <c r="AM27" s="23">
        <f t="shared" si="8"/>
        <v>-0.67095</v>
      </c>
      <c r="AN27" s="27">
        <f t="shared" si="5"/>
        <v>0.0317097919837646</v>
      </c>
      <c r="AO27" t="s">
        <v>55</v>
      </c>
      <c r="AP27" t="str">
        <f>AP22</f>
        <v>elcbsl,indbio</v>
      </c>
      <c r="AQ27">
        <v>2</v>
      </c>
      <c r="AR27" s="43" t="s">
        <v>329</v>
      </c>
    </row>
    <row r="28" spans="1:46">
      <c r="A28" s="25">
        <v>1.05</v>
      </c>
      <c r="B28" t="str">
        <f t="shared" ref="B28:B31" si="9">"UCE_utilization_"&amp;C3&amp;"_"&amp;C28</f>
        <v>UCE_utilization_coal_UP</v>
      </c>
      <c r="C28" t="s">
        <v>333</v>
      </c>
      <c r="D28" s="26">
        <f t="shared" si="6"/>
        <v>2023</v>
      </c>
      <c r="E28" s="23">
        <f t="shared" ref="E28:T31" si="10">IF(E3="","",-E3*$A28)</f>
        <v>-0.76965</v>
      </c>
      <c r="F28" s="23">
        <f t="shared" si="10"/>
        <v>0</v>
      </c>
      <c r="G28" s="23">
        <f t="shared" si="8"/>
        <v>-0.65835</v>
      </c>
      <c r="H28" s="23">
        <f t="shared" si="8"/>
        <v>-0.9975</v>
      </c>
      <c r="I28" s="23" t="str">
        <f t="shared" si="8"/>
        <v/>
      </c>
      <c r="J28" s="23">
        <f t="shared" si="8"/>
        <v>-0.2919</v>
      </c>
      <c r="K28" s="23">
        <f t="shared" si="8"/>
        <v>-0.53445</v>
      </c>
      <c r="L28" s="23">
        <f t="shared" si="8"/>
        <v>-0.6048</v>
      </c>
      <c r="M28" s="23">
        <f t="shared" si="8"/>
        <v>-0.3864</v>
      </c>
      <c r="N28" s="23">
        <f t="shared" si="8"/>
        <v>-0.47985</v>
      </c>
      <c r="O28" s="23">
        <f t="shared" si="8"/>
        <v>-0.1029</v>
      </c>
      <c r="P28" s="23">
        <f t="shared" si="8"/>
        <v>-0.4011</v>
      </c>
      <c r="Q28" s="23">
        <f t="shared" si="8"/>
        <v>-0.19635</v>
      </c>
      <c r="R28" s="23">
        <f t="shared" si="8"/>
        <v>-0.29085</v>
      </c>
      <c r="S28" s="23" t="str">
        <f t="shared" si="8"/>
        <v/>
      </c>
      <c r="T28" s="23">
        <f t="shared" si="8"/>
        <v>-0.74235</v>
      </c>
      <c r="U28" s="23">
        <f t="shared" si="8"/>
        <v>-0.1386</v>
      </c>
      <c r="V28" s="23">
        <f t="shared" si="8"/>
        <v>-0.26985</v>
      </c>
      <c r="W28" s="23">
        <f t="shared" si="8"/>
        <v>-0.7077</v>
      </c>
      <c r="X28" s="23">
        <f t="shared" si="8"/>
        <v>-0.5229</v>
      </c>
      <c r="Y28" s="23">
        <f t="shared" si="8"/>
        <v>-0.9975</v>
      </c>
      <c r="Z28" s="23">
        <f t="shared" si="8"/>
        <v>-0.41475</v>
      </c>
      <c r="AA28" s="23">
        <f t="shared" si="8"/>
        <v>-0.9975</v>
      </c>
      <c r="AB28" s="23">
        <f t="shared" si="8"/>
        <v>-0.4326</v>
      </c>
      <c r="AC28" s="23">
        <f t="shared" si="8"/>
        <v>-0.59325</v>
      </c>
      <c r="AD28" s="23">
        <f t="shared" si="8"/>
        <v>-0.66885</v>
      </c>
      <c r="AE28" s="23" t="str">
        <f t="shared" si="8"/>
        <v/>
      </c>
      <c r="AF28" s="23">
        <f t="shared" si="8"/>
        <v>-0.4977</v>
      </c>
      <c r="AG28" s="23">
        <f t="shared" si="8"/>
        <v>-0.15855</v>
      </c>
      <c r="AH28" s="23">
        <f t="shared" si="8"/>
        <v>-0.1743</v>
      </c>
      <c r="AI28" s="23" t="str">
        <f t="shared" si="8"/>
        <v/>
      </c>
      <c r="AJ28" s="23">
        <f t="shared" si="8"/>
        <v>-0.6783</v>
      </c>
      <c r="AK28" s="23">
        <f t="shared" si="8"/>
        <v>-0.1932</v>
      </c>
      <c r="AL28" s="23">
        <f t="shared" si="8"/>
        <v>0</v>
      </c>
      <c r="AM28" s="23">
        <f t="shared" si="8"/>
        <v>-0.6195</v>
      </c>
      <c r="AN28" s="27">
        <f t="shared" si="5"/>
        <v>0.0317097919837646</v>
      </c>
      <c r="AO28" t="s">
        <v>55</v>
      </c>
      <c r="AP28" t="str">
        <f t="shared" ref="AP28:AP31" si="11">AP23</f>
        <v>???coa,elccob</v>
      </c>
      <c r="AQ28">
        <v>2</v>
      </c>
      <c r="AR28" s="43" t="s">
        <v>329</v>
      </c>
    </row>
    <row r="29" spans="1:46">
      <c r="A29" s="25">
        <v>1.05</v>
      </c>
      <c r="B29" t="str">
        <f t="shared" si="9"/>
        <v>UCE_utilization_gas_UP</v>
      </c>
      <c r="C29" t="s">
        <v>333</v>
      </c>
      <c r="D29" s="26">
        <f t="shared" si="6"/>
        <v>2023</v>
      </c>
      <c r="E29" s="23">
        <f t="shared" si="10"/>
        <v>-0.40635</v>
      </c>
      <c r="F29" s="23">
        <f t="shared" si="10"/>
        <v>-0.34335</v>
      </c>
      <c r="G29" s="23">
        <f t="shared" si="8"/>
        <v>-0.20685</v>
      </c>
      <c r="H29" s="23">
        <f t="shared" si="8"/>
        <v>-0.1659</v>
      </c>
      <c r="I29" s="23">
        <f t="shared" si="8"/>
        <v>-0.08085</v>
      </c>
      <c r="J29" s="23">
        <f t="shared" si="8"/>
        <v>-0.3276</v>
      </c>
      <c r="K29" s="23">
        <f t="shared" si="8"/>
        <v>-0.2436</v>
      </c>
      <c r="L29" s="23">
        <f t="shared" si="8"/>
        <v>-0.27195</v>
      </c>
      <c r="M29" s="23">
        <f t="shared" si="8"/>
        <v>-0.7224</v>
      </c>
      <c r="N29" s="23">
        <f t="shared" si="8"/>
        <v>-0.15225</v>
      </c>
      <c r="O29" s="23">
        <f t="shared" si="8"/>
        <v>-0.2037</v>
      </c>
      <c r="P29" s="23">
        <f t="shared" si="8"/>
        <v>-0.27405</v>
      </c>
      <c r="Q29" s="23">
        <f t="shared" si="8"/>
        <v>-0.29715</v>
      </c>
      <c r="R29" s="23">
        <f t="shared" si="8"/>
        <v>-0.20895</v>
      </c>
      <c r="S29" s="23" t="str">
        <f t="shared" si="8"/>
        <v/>
      </c>
      <c r="T29" s="23">
        <f t="shared" si="8"/>
        <v>-0.19425</v>
      </c>
      <c r="U29" s="23">
        <f t="shared" si="8"/>
        <v>-0.43155</v>
      </c>
      <c r="V29" s="23">
        <f t="shared" si="8"/>
        <v>-0.2499</v>
      </c>
      <c r="W29" s="23">
        <f t="shared" si="8"/>
        <v>-0.48825</v>
      </c>
      <c r="X29" s="23">
        <f t="shared" si="8"/>
        <v>-0.42</v>
      </c>
      <c r="Y29" s="23">
        <f t="shared" si="8"/>
        <v>-0.45885</v>
      </c>
      <c r="Z29" s="23">
        <f t="shared" si="8"/>
        <v>-0.41265</v>
      </c>
      <c r="AA29" s="23">
        <f t="shared" si="8"/>
        <v>-0.27615</v>
      </c>
      <c r="AB29" s="23">
        <f t="shared" si="8"/>
        <v>-0.5061</v>
      </c>
      <c r="AC29" s="23">
        <f t="shared" si="8"/>
        <v>-0.47985</v>
      </c>
      <c r="AD29" s="23">
        <f t="shared" si="8"/>
        <v>-0.56385</v>
      </c>
      <c r="AE29" s="23">
        <f t="shared" si="8"/>
        <v>-0.4536</v>
      </c>
      <c r="AF29" s="23">
        <f t="shared" si="8"/>
        <v>0</v>
      </c>
      <c r="AG29" s="23">
        <f t="shared" si="8"/>
        <v>-0.28245</v>
      </c>
      <c r="AH29" s="23">
        <f t="shared" si="8"/>
        <v>-0.0504</v>
      </c>
      <c r="AI29" s="23">
        <f t="shared" si="8"/>
        <v>-0.2604</v>
      </c>
      <c r="AJ29" s="23">
        <f t="shared" si="8"/>
        <v>-0.28875</v>
      </c>
      <c r="AK29" s="23">
        <f t="shared" si="8"/>
        <v>-0.31605</v>
      </c>
      <c r="AL29" s="23">
        <f t="shared" si="8"/>
        <v>-0.51975</v>
      </c>
      <c r="AM29" s="23">
        <f t="shared" si="8"/>
        <v>-0.2751</v>
      </c>
      <c r="AN29" s="27">
        <f t="shared" si="5"/>
        <v>0.0317097919837646</v>
      </c>
      <c r="AO29" t="s">
        <v>55</v>
      </c>
      <c r="AP29" t="str">
        <f t="shared" si="11"/>
        <v>???nga</v>
      </c>
      <c r="AQ29">
        <v>2</v>
      </c>
      <c r="AR29" s="43" t="s">
        <v>329</v>
      </c>
    </row>
    <row r="30" spans="1:46">
      <c r="A30" s="25">
        <v>1.05</v>
      </c>
      <c r="B30" t="str">
        <f t="shared" si="9"/>
        <v>UCE_utilization_nuclear_UP</v>
      </c>
      <c r="C30" t="s">
        <v>333</v>
      </c>
      <c r="D30" s="26">
        <f t="shared" si="6"/>
        <v>2023</v>
      </c>
      <c r="E30" s="23" t="str">
        <f t="shared" si="10"/>
        <v/>
      </c>
      <c r="F30" s="23" t="str">
        <f t="shared" si="10"/>
        <v/>
      </c>
      <c r="G30" s="23" t="str">
        <f t="shared" si="8"/>
        <v/>
      </c>
      <c r="H30" s="23" t="str">
        <f t="shared" si="8"/>
        <v/>
      </c>
      <c r="I30" s="23" t="str">
        <f t="shared" si="8"/>
        <v/>
      </c>
      <c r="J30" s="23">
        <f t="shared" si="8"/>
        <v>-0.9975</v>
      </c>
      <c r="K30" s="23">
        <f t="shared" si="8"/>
        <v>-0.8736</v>
      </c>
      <c r="L30" s="23">
        <f t="shared" si="8"/>
        <v>-0.9156</v>
      </c>
      <c r="M30" s="23">
        <f t="shared" si="8"/>
        <v>-0.97965</v>
      </c>
      <c r="N30" s="23">
        <f t="shared" si="8"/>
        <v>-0.92925</v>
      </c>
      <c r="O30" s="23">
        <f t="shared" si="8"/>
        <v>-0.6552</v>
      </c>
      <c r="P30" s="23">
        <f t="shared" si="8"/>
        <v>-0.9975</v>
      </c>
      <c r="Q30" s="23" t="str">
        <f t="shared" si="8"/>
        <v/>
      </c>
      <c r="R30" s="23">
        <f t="shared" si="8"/>
        <v>-0.97125</v>
      </c>
      <c r="S30" s="23" t="str">
        <f t="shared" si="8"/>
        <v/>
      </c>
      <c r="T30" s="23">
        <f t="shared" si="8"/>
        <v>-0.7728</v>
      </c>
      <c r="U30" s="23" t="str">
        <f t="shared" si="8"/>
        <v/>
      </c>
      <c r="V30" s="23" t="str">
        <f t="shared" si="8"/>
        <v/>
      </c>
      <c r="W30" s="23">
        <f t="shared" si="8"/>
        <v>-0.28035</v>
      </c>
      <c r="X30" s="23">
        <f t="shared" si="8"/>
        <v>-0.6132</v>
      </c>
      <c r="Y30" s="23">
        <f t="shared" si="8"/>
        <v>-0.8988</v>
      </c>
      <c r="Z30" s="23">
        <f t="shared" si="8"/>
        <v>-0.94815</v>
      </c>
      <c r="AA30" s="23" t="str">
        <f t="shared" si="8"/>
        <v/>
      </c>
      <c r="AB30" s="23" t="str">
        <f t="shared" si="8"/>
        <v/>
      </c>
      <c r="AC30" s="23">
        <f t="shared" si="8"/>
        <v>-0.87675</v>
      </c>
      <c r="AD30" s="23">
        <f t="shared" si="8"/>
        <v>-0.882</v>
      </c>
      <c r="AE30" s="23" t="str">
        <f t="shared" si="8"/>
        <v/>
      </c>
      <c r="AF30" s="23">
        <f t="shared" si="8"/>
        <v>-0.5523</v>
      </c>
      <c r="AG30" s="23">
        <f t="shared" si="8"/>
        <v>-0.95655</v>
      </c>
      <c r="AH30" s="23">
        <f t="shared" si="8"/>
        <v>-0.8736</v>
      </c>
      <c r="AI30" s="23">
        <f t="shared" si="8"/>
        <v>-0.97965</v>
      </c>
      <c r="AJ30" s="23" t="str">
        <f t="shared" si="8"/>
        <v/>
      </c>
      <c r="AK30" s="23">
        <f t="shared" si="8"/>
        <v>-0.83055</v>
      </c>
      <c r="AL30" s="23" t="str">
        <f t="shared" si="8"/>
        <v/>
      </c>
      <c r="AM30" s="23" t="str">
        <f t="shared" si="8"/>
        <v/>
      </c>
      <c r="AN30" s="27">
        <f t="shared" si="5"/>
        <v>0.0317097919837646</v>
      </c>
      <c r="AO30" t="s">
        <v>55</v>
      </c>
      <c r="AP30" t="str">
        <f t="shared" si="11"/>
        <v>???nuc</v>
      </c>
      <c r="AQ30">
        <v>2</v>
      </c>
      <c r="AR30" s="43" t="s">
        <v>329</v>
      </c>
    </row>
    <row r="31" spans="1:46">
      <c r="A31" s="25">
        <v>1.05</v>
      </c>
      <c r="B31" t="str">
        <f t="shared" si="9"/>
        <v>UCE_utilization_oil_UP</v>
      </c>
      <c r="C31" t="s">
        <v>333</v>
      </c>
      <c r="D31" s="26">
        <f t="shared" si="6"/>
        <v>2023</v>
      </c>
      <c r="E31" s="23">
        <f t="shared" si="10"/>
        <v>-0.9975</v>
      </c>
      <c r="F31" s="23">
        <f t="shared" si="10"/>
        <v>-0.1533</v>
      </c>
      <c r="G31" s="23">
        <f t="shared" si="10"/>
        <v>-0.2751</v>
      </c>
      <c r="H31" s="23">
        <f t="shared" si="10"/>
        <v>-0.60165</v>
      </c>
      <c r="I31" s="23">
        <f t="shared" si="10"/>
        <v>-0.38745</v>
      </c>
      <c r="J31" s="23">
        <f t="shared" si="10"/>
        <v>-0.9975</v>
      </c>
      <c r="K31" s="23">
        <f t="shared" si="10"/>
        <v>-0.1743</v>
      </c>
      <c r="L31" s="23">
        <f t="shared" si="10"/>
        <v>-0.6111</v>
      </c>
      <c r="M31" s="23">
        <f t="shared" si="10"/>
        <v>-0.01785</v>
      </c>
      <c r="N31" s="23">
        <f t="shared" si="10"/>
        <v>-0.9975</v>
      </c>
      <c r="O31" s="23">
        <f t="shared" si="10"/>
        <v>-0.59955</v>
      </c>
      <c r="P31" s="23">
        <f t="shared" si="10"/>
        <v>-0.9975</v>
      </c>
      <c r="Q31" s="23">
        <f t="shared" si="10"/>
        <v>-0.3276</v>
      </c>
      <c r="R31" s="23">
        <f t="shared" si="10"/>
        <v>-0.0924</v>
      </c>
      <c r="S31" s="23" t="str">
        <f t="shared" si="10"/>
        <v/>
      </c>
      <c r="T31" s="23">
        <f t="shared" si="10"/>
        <v>-0.0273</v>
      </c>
      <c r="U31" s="23">
        <f t="shared" ref="U31:AM31" si="12">IF(U6="","",-U6*$A31)</f>
        <v>-0.11655</v>
      </c>
      <c r="V31" s="23">
        <f t="shared" si="12"/>
        <v>-0.9975</v>
      </c>
      <c r="W31" s="23">
        <f t="shared" si="12"/>
        <v>-0.2037</v>
      </c>
      <c r="X31" s="23">
        <f t="shared" si="12"/>
        <v>-0.23205</v>
      </c>
      <c r="Y31" s="23">
        <f t="shared" si="12"/>
        <v>-0.93975</v>
      </c>
      <c r="Z31" s="23">
        <f t="shared" si="12"/>
        <v>-0.14175</v>
      </c>
      <c r="AA31" s="23">
        <f t="shared" si="12"/>
        <v>-0.756</v>
      </c>
      <c r="AB31" s="23">
        <f t="shared" si="12"/>
        <v>-0.9975</v>
      </c>
      <c r="AC31" s="23">
        <f t="shared" si="12"/>
        <v>-0.21</v>
      </c>
      <c r="AD31" s="23">
        <f t="shared" si="12"/>
        <v>-0.9975</v>
      </c>
      <c r="AE31" s="23">
        <f t="shared" si="12"/>
        <v>-0.672</v>
      </c>
      <c r="AF31" s="23">
        <f t="shared" si="12"/>
        <v>-0.24255</v>
      </c>
      <c r="AG31" s="23">
        <f t="shared" si="12"/>
        <v>-0.3927</v>
      </c>
      <c r="AH31" s="23">
        <f t="shared" si="12"/>
        <v>-0.105</v>
      </c>
      <c r="AI31" s="23">
        <f t="shared" si="12"/>
        <v>-0.29295</v>
      </c>
      <c r="AJ31" s="23">
        <f t="shared" si="12"/>
        <v>-0.17115</v>
      </c>
      <c r="AK31" s="23">
        <f t="shared" si="12"/>
        <v>-0.44625</v>
      </c>
      <c r="AL31" s="23">
        <f t="shared" si="12"/>
        <v>-0.9975</v>
      </c>
      <c r="AM31" s="23">
        <f t="shared" si="12"/>
        <v>-0.9975</v>
      </c>
      <c r="AN31" s="27">
        <f t="shared" si="5"/>
        <v>0.0317097919837646</v>
      </c>
      <c r="AO31" t="s">
        <v>55</v>
      </c>
      <c r="AP31" t="str">
        <f t="shared" si="11"/>
        <v>???oil*</v>
      </c>
      <c r="AQ31">
        <v>2</v>
      </c>
      <c r="AR31" s="43" t="s">
        <v>329</v>
      </c>
    </row>
    <row r="32" spans="1:46">
      <c r="B32" t="s">
        <v>66</v>
      </c>
    </row>
    <row r="33" spans="1:46">
      <c r="A33" s="29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27">
        <f>IF(E7="","",-MIN(E7,E2,0.8)*$A33)</f>
        <v>-0.0042</v>
      </c>
      <c r="F33" s="27">
        <f t="shared" ref="F33:AM37" si="13">IF(F7="","",-MIN(F7,F2,0.8)*$A33)</f>
        <v>-0.0525</v>
      </c>
      <c r="G33" s="27">
        <f t="shared" si="13"/>
        <v>-0.1218</v>
      </c>
      <c r="H33" s="27">
        <f t="shared" si="13"/>
        <v>-0.1287</v>
      </c>
      <c r="I33" s="27">
        <f t="shared" si="13"/>
        <v>-0.1668</v>
      </c>
      <c r="J33" s="27">
        <f t="shared" si="13"/>
        <v>-0.24</v>
      </c>
      <c r="K33" s="27">
        <f t="shared" si="13"/>
        <v>-0.1089</v>
      </c>
      <c r="L33" s="27">
        <f t="shared" si="13"/>
        <v>-0.24</v>
      </c>
      <c r="M33" s="27">
        <f t="shared" si="13"/>
        <v>-0.165</v>
      </c>
      <c r="N33" s="27">
        <f t="shared" si="13"/>
        <v>-0.2106</v>
      </c>
      <c r="O33" s="27">
        <f t="shared" si="13"/>
        <v>-0.2085</v>
      </c>
      <c r="P33" s="27">
        <f t="shared" si="13"/>
        <v>-0.1767</v>
      </c>
      <c r="Q33" s="27">
        <f t="shared" si="13"/>
        <v>-0.1407</v>
      </c>
      <c r="R33" s="27">
        <f t="shared" si="13"/>
        <v>-0.1467</v>
      </c>
      <c r="S33" s="27" t="str">
        <f t="shared" si="13"/>
        <v/>
      </c>
      <c r="T33" s="27">
        <f t="shared" si="13"/>
        <v>-0.0921</v>
      </c>
      <c r="U33" s="27">
        <f t="shared" si="13"/>
        <v>-0.24</v>
      </c>
      <c r="V33" s="27">
        <f t="shared" si="13"/>
        <v>-0.1872</v>
      </c>
      <c r="W33" s="27">
        <f t="shared" si="13"/>
        <v>-0.24</v>
      </c>
      <c r="X33" s="27">
        <f t="shared" si="13"/>
        <v>-0.1044</v>
      </c>
      <c r="Y33" s="27">
        <f t="shared" si="13"/>
        <v>-0.0882</v>
      </c>
      <c r="Z33" s="27">
        <f t="shared" si="13"/>
        <v>-0.1641</v>
      </c>
      <c r="AA33" s="27">
        <f t="shared" si="13"/>
        <v>-0.0855</v>
      </c>
      <c r="AB33" s="27">
        <f t="shared" si="13"/>
        <v>-0.2232</v>
      </c>
      <c r="AC33" s="27">
        <f t="shared" si="13"/>
        <v>-0.1248</v>
      </c>
      <c r="AD33" s="27">
        <f t="shared" si="13"/>
        <v>-0.0153</v>
      </c>
      <c r="AE33" s="27" t="str">
        <f t="shared" si="13"/>
        <v/>
      </c>
      <c r="AF33" s="27">
        <f t="shared" si="13"/>
        <v>-0.0435</v>
      </c>
      <c r="AG33" s="27">
        <f t="shared" si="13"/>
        <v>-0.1812</v>
      </c>
      <c r="AH33" s="27">
        <f t="shared" si="13"/>
        <v>-0.1155</v>
      </c>
      <c r="AI33" s="27">
        <f t="shared" si="13"/>
        <v>-0.24</v>
      </c>
      <c r="AJ33" s="27">
        <f t="shared" si="13"/>
        <v>-0.135</v>
      </c>
      <c r="AK33" s="27">
        <f t="shared" si="13"/>
        <v>-0.1737</v>
      </c>
      <c r="AL33" s="27">
        <f t="shared" si="13"/>
        <v>-0.0513</v>
      </c>
      <c r="AM33" s="27">
        <f t="shared" si="13"/>
        <v>-0.0684</v>
      </c>
      <c r="AO33" s="27" t="str">
        <f>AO22</f>
        <v>ELE,CHP</v>
      </c>
      <c r="AP33" s="27" t="str">
        <f t="shared" ref="AP33:AP42" si="14">AP22</f>
        <v>elcbsl,indbio</v>
      </c>
      <c r="AR33" s="43" t="s">
        <v>329</v>
      </c>
    </row>
    <row r="34" spans="1:46">
      <c r="A34" s="29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27">
        <f t="shared" ref="E34:AG37" si="17">IF(E8="","",-MIN(E8,E3,0.8)*$A34)</f>
        <v>-0.171</v>
      </c>
      <c r="F34" s="27">
        <f t="shared" si="17"/>
        <v>0</v>
      </c>
      <c r="G34" s="27">
        <f t="shared" si="17"/>
        <v>-0.1815</v>
      </c>
      <c r="H34" s="27">
        <f t="shared" si="17"/>
        <v>-0.0831</v>
      </c>
      <c r="I34" s="27">
        <f t="shared" si="17"/>
        <v>-0.24</v>
      </c>
      <c r="J34" s="27">
        <f t="shared" si="17"/>
        <v>-0.0753</v>
      </c>
      <c r="K34" s="27">
        <f t="shared" si="17"/>
        <v>-0.1527</v>
      </c>
      <c r="L34" s="27">
        <f t="shared" si="17"/>
        <v>-0.1545</v>
      </c>
      <c r="M34" s="27">
        <f t="shared" si="17"/>
        <v>-0.1104</v>
      </c>
      <c r="N34" s="27">
        <f t="shared" si="17"/>
        <v>-0.1284</v>
      </c>
      <c r="O34" s="27">
        <f t="shared" si="17"/>
        <v>-0.0282</v>
      </c>
      <c r="P34" s="27">
        <f t="shared" si="17"/>
        <v>-0.0984</v>
      </c>
      <c r="Q34" s="27">
        <f t="shared" si="17"/>
        <v>-0.0561</v>
      </c>
      <c r="R34" s="27">
        <f t="shared" si="17"/>
        <v>-0.0804</v>
      </c>
      <c r="S34" s="27" t="str">
        <f t="shared" si="17"/>
        <v/>
      </c>
      <c r="T34" s="27">
        <f t="shared" si="17"/>
        <v>-0.1734</v>
      </c>
      <c r="U34" s="27">
        <f t="shared" si="17"/>
        <v>-0.0189</v>
      </c>
      <c r="V34" s="27">
        <f t="shared" si="17"/>
        <v>-0.0591</v>
      </c>
      <c r="W34" s="27">
        <f t="shared" si="17"/>
        <v>-0.2022</v>
      </c>
      <c r="X34" s="27">
        <f t="shared" si="17"/>
        <v>-0.1494</v>
      </c>
      <c r="Y34" s="27">
        <f t="shared" si="17"/>
        <v>-0.1155</v>
      </c>
      <c r="Z34" s="27">
        <f t="shared" si="17"/>
        <v>-0.1152</v>
      </c>
      <c r="AA34" s="27">
        <f t="shared" si="17"/>
        <v>-0.24</v>
      </c>
      <c r="AB34" s="27">
        <f t="shared" si="17"/>
        <v>-0.1236</v>
      </c>
      <c r="AC34" s="27">
        <f t="shared" si="17"/>
        <v>-0.1671</v>
      </c>
      <c r="AD34" s="27">
        <f t="shared" si="17"/>
        <v>-0.126</v>
      </c>
      <c r="AE34" s="27" t="str">
        <f t="shared" si="17"/>
        <v/>
      </c>
      <c r="AF34" s="27">
        <f t="shared" si="17"/>
        <v>-0.1422</v>
      </c>
      <c r="AG34" s="27">
        <f t="shared" si="17"/>
        <v>-0.0375</v>
      </c>
      <c r="AH34" s="27">
        <f t="shared" si="13"/>
        <v>-0.0498</v>
      </c>
      <c r="AI34" s="27" t="str">
        <f t="shared" si="13"/>
        <v/>
      </c>
      <c r="AJ34" s="27">
        <f t="shared" si="13"/>
        <v>-0.1704</v>
      </c>
      <c r="AK34" s="27">
        <f t="shared" si="13"/>
        <v>-0.0246</v>
      </c>
      <c r="AL34" s="27">
        <f t="shared" si="13"/>
        <v>0</v>
      </c>
      <c r="AM34" s="27">
        <f t="shared" si="13"/>
        <v>-0.177</v>
      </c>
      <c r="AO34" s="27" t="str">
        <f t="shared" ref="AO34:AO42" si="18">AO23</f>
        <v>ELE,CHP</v>
      </c>
      <c r="AP34" s="27" t="str">
        <f t="shared" si="14"/>
        <v>???coa,elccob</v>
      </c>
      <c r="AR34" s="43" t="s">
        <v>329</v>
      </c>
    </row>
    <row r="35" spans="1:46">
      <c r="A35" s="29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27">
        <f t="shared" si="17"/>
        <v>-0.1119</v>
      </c>
      <c r="F35" s="27">
        <f t="shared" si="17"/>
        <v>-0.0954</v>
      </c>
      <c r="G35" s="27">
        <f t="shared" si="17"/>
        <v>-0.0591</v>
      </c>
      <c r="H35" s="27">
        <f t="shared" si="17"/>
        <v>-0.0381</v>
      </c>
      <c r="I35" s="27">
        <f t="shared" si="17"/>
        <v>-0.0189</v>
      </c>
      <c r="J35" s="27">
        <f t="shared" si="17"/>
        <v>-0.0936</v>
      </c>
      <c r="K35" s="27">
        <f t="shared" si="17"/>
        <v>-0.0696</v>
      </c>
      <c r="L35" s="27">
        <f t="shared" si="17"/>
        <v>-0.0777</v>
      </c>
      <c r="M35" s="27">
        <f t="shared" si="17"/>
        <v>-0.087</v>
      </c>
      <c r="N35" s="27">
        <f t="shared" si="17"/>
        <v>-0.0264</v>
      </c>
      <c r="O35" s="27">
        <f t="shared" si="17"/>
        <v>-0.0189</v>
      </c>
      <c r="P35" s="27">
        <f t="shared" si="17"/>
        <v>-0.0762</v>
      </c>
      <c r="Q35" s="27">
        <f t="shared" si="17"/>
        <v>-0.0462</v>
      </c>
      <c r="R35" s="27">
        <f t="shared" si="17"/>
        <v>-0.0492</v>
      </c>
      <c r="S35" s="27" t="str">
        <f t="shared" si="17"/>
        <v/>
      </c>
      <c r="T35" s="27">
        <f t="shared" si="17"/>
        <v>-0.0495</v>
      </c>
      <c r="U35" s="27">
        <f t="shared" si="17"/>
        <v>-0.0966</v>
      </c>
      <c r="V35" s="27">
        <f t="shared" si="17"/>
        <v>-0.0474</v>
      </c>
      <c r="W35" s="27">
        <f t="shared" si="17"/>
        <v>-0.1395</v>
      </c>
      <c r="X35" s="27">
        <f t="shared" si="17"/>
        <v>-0.1056</v>
      </c>
      <c r="Y35" s="27">
        <f t="shared" si="17"/>
        <v>-0.1167</v>
      </c>
      <c r="Z35" s="27">
        <f t="shared" si="17"/>
        <v>-0.0942</v>
      </c>
      <c r="AA35" s="27">
        <f t="shared" si="17"/>
        <v>-0.0138</v>
      </c>
      <c r="AB35" s="27">
        <f t="shared" si="17"/>
        <v>-0.1116</v>
      </c>
      <c r="AC35" s="27">
        <f t="shared" si="17"/>
        <v>-0.1371</v>
      </c>
      <c r="AD35" s="27">
        <f t="shared" si="17"/>
        <v>-0.1425</v>
      </c>
      <c r="AE35" s="27">
        <f t="shared" si="17"/>
        <v>-0.1158</v>
      </c>
      <c r="AF35" s="27">
        <f t="shared" si="17"/>
        <v>0</v>
      </c>
      <c r="AG35" s="27">
        <f t="shared" si="17"/>
        <v>-0.0585</v>
      </c>
      <c r="AH35" s="27">
        <f t="shared" si="13"/>
        <v>-0.0144</v>
      </c>
      <c r="AI35" s="27">
        <f t="shared" si="13"/>
        <v>-0.0714</v>
      </c>
      <c r="AJ35" s="27">
        <f t="shared" si="13"/>
        <v>-0.0681</v>
      </c>
      <c r="AK35" s="27">
        <f t="shared" si="13"/>
        <v>-0.0903</v>
      </c>
      <c r="AL35" s="27">
        <f t="shared" si="13"/>
        <v>-0.042</v>
      </c>
      <c r="AM35" s="27">
        <f t="shared" si="13"/>
        <v>-0.0186</v>
      </c>
      <c r="AO35" s="27" t="str">
        <f t="shared" si="18"/>
        <v>ELE,CHP</v>
      </c>
      <c r="AP35" s="27" t="str">
        <f t="shared" si="14"/>
        <v>???nga</v>
      </c>
      <c r="AR35" s="43" t="s">
        <v>329</v>
      </c>
      <c r="AS35" s="43" t="s">
        <v>330</v>
      </c>
      <c r="AT35" t="s">
        <v>331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27" t="str">
        <f t="shared" si="17"/>
        <v/>
      </c>
      <c r="F36" s="27" t="str">
        <f t="shared" si="17"/>
        <v/>
      </c>
      <c r="G36" s="27" t="str">
        <f t="shared" si="17"/>
        <v/>
      </c>
      <c r="H36" s="27" t="str">
        <f t="shared" si="17"/>
        <v/>
      </c>
      <c r="I36" s="27" t="str">
        <f t="shared" si="17"/>
        <v/>
      </c>
      <c r="J36" s="27">
        <f t="shared" si="17"/>
        <v>0</v>
      </c>
      <c r="K36" s="27">
        <f t="shared" si="17"/>
        <v>0</v>
      </c>
      <c r="L36" s="27">
        <f t="shared" si="17"/>
        <v>0</v>
      </c>
      <c r="M36" s="27">
        <f t="shared" si="17"/>
        <v>0</v>
      </c>
      <c r="N36" s="27">
        <f t="shared" si="17"/>
        <v>0</v>
      </c>
      <c r="O36" s="27">
        <f t="shared" si="17"/>
        <v>0</v>
      </c>
      <c r="P36" s="27">
        <f t="shared" si="17"/>
        <v>0</v>
      </c>
      <c r="Q36" s="27" t="str">
        <f t="shared" si="17"/>
        <v/>
      </c>
      <c r="R36" s="27">
        <f t="shared" si="17"/>
        <v>0</v>
      </c>
      <c r="S36" s="27" t="str">
        <f t="shared" si="17"/>
        <v/>
      </c>
      <c r="T36" s="27">
        <f t="shared" si="17"/>
        <v>0</v>
      </c>
      <c r="U36" s="27" t="str">
        <f t="shared" si="17"/>
        <v/>
      </c>
      <c r="V36" s="27" t="str">
        <f t="shared" si="17"/>
        <v/>
      </c>
      <c r="W36" s="27">
        <f t="shared" si="17"/>
        <v>0</v>
      </c>
      <c r="X36" s="27">
        <f t="shared" si="17"/>
        <v>0</v>
      </c>
      <c r="Y36" s="27">
        <f t="shared" si="17"/>
        <v>0</v>
      </c>
      <c r="Z36" s="27">
        <f t="shared" si="17"/>
        <v>0</v>
      </c>
      <c r="AA36" s="27" t="str">
        <f t="shared" si="17"/>
        <v/>
      </c>
      <c r="AB36" s="27" t="str">
        <f t="shared" si="17"/>
        <v/>
      </c>
      <c r="AC36" s="27">
        <f t="shared" si="17"/>
        <v>0</v>
      </c>
      <c r="AD36" s="27">
        <f t="shared" si="17"/>
        <v>0</v>
      </c>
      <c r="AE36" s="27" t="str">
        <f t="shared" si="17"/>
        <v/>
      </c>
      <c r="AF36" s="27">
        <f t="shared" si="17"/>
        <v>0</v>
      </c>
      <c r="AG36" s="27">
        <f t="shared" si="17"/>
        <v>0</v>
      </c>
      <c r="AH36" s="27">
        <f t="shared" si="13"/>
        <v>0</v>
      </c>
      <c r="AI36" s="27">
        <f t="shared" si="13"/>
        <v>0</v>
      </c>
      <c r="AJ36" s="27" t="str">
        <f t="shared" si="13"/>
        <v/>
      </c>
      <c r="AK36" s="27">
        <f t="shared" si="13"/>
        <v>0</v>
      </c>
      <c r="AL36" s="27">
        <f t="shared" si="13"/>
        <v>0</v>
      </c>
      <c r="AM36" s="27" t="str">
        <f t="shared" si="13"/>
        <v/>
      </c>
      <c r="AO36" s="27" t="str">
        <f t="shared" si="18"/>
        <v>ELE,CHP</v>
      </c>
      <c r="AP36" s="27" t="str">
        <f t="shared" si="14"/>
        <v>???nuc</v>
      </c>
      <c r="AR36" s="43" t="s">
        <v>329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27">
        <f t="shared" si="17"/>
        <v>0</v>
      </c>
      <c r="F37" s="27">
        <f t="shared" si="17"/>
        <v>0</v>
      </c>
      <c r="G37" s="27">
        <f t="shared" si="17"/>
        <v>0</v>
      </c>
      <c r="H37" s="27">
        <f t="shared" si="17"/>
        <v>0</v>
      </c>
      <c r="I37" s="27">
        <f t="shared" si="17"/>
        <v>0</v>
      </c>
      <c r="J37" s="27">
        <f t="shared" si="17"/>
        <v>0</v>
      </c>
      <c r="K37" s="27">
        <f t="shared" si="17"/>
        <v>0</v>
      </c>
      <c r="L37" s="27">
        <f t="shared" si="17"/>
        <v>0</v>
      </c>
      <c r="M37" s="27">
        <f t="shared" si="17"/>
        <v>0</v>
      </c>
      <c r="N37" s="27">
        <f t="shared" si="17"/>
        <v>0</v>
      </c>
      <c r="O37" s="27">
        <f t="shared" si="17"/>
        <v>0</v>
      </c>
      <c r="P37" s="27">
        <f t="shared" si="17"/>
        <v>0</v>
      </c>
      <c r="Q37" s="27">
        <f t="shared" si="17"/>
        <v>0</v>
      </c>
      <c r="R37" s="27">
        <f t="shared" si="17"/>
        <v>0</v>
      </c>
      <c r="S37" s="27">
        <f t="shared" si="17"/>
        <v>0</v>
      </c>
      <c r="T37" s="27">
        <f t="shared" si="17"/>
        <v>0</v>
      </c>
      <c r="U37" s="27">
        <f t="shared" si="17"/>
        <v>0</v>
      </c>
      <c r="V37" s="27">
        <f t="shared" si="17"/>
        <v>0</v>
      </c>
      <c r="W37" s="27">
        <f t="shared" si="17"/>
        <v>0</v>
      </c>
      <c r="X37" s="27">
        <f t="shared" si="17"/>
        <v>0</v>
      </c>
      <c r="Y37" s="27">
        <f t="shared" si="17"/>
        <v>0</v>
      </c>
      <c r="Z37" s="27">
        <f t="shared" si="17"/>
        <v>0</v>
      </c>
      <c r="AA37" s="27">
        <f t="shared" si="17"/>
        <v>0</v>
      </c>
      <c r="AB37" s="27">
        <f t="shared" si="17"/>
        <v>0</v>
      </c>
      <c r="AC37" s="27">
        <f t="shared" si="17"/>
        <v>0</v>
      </c>
      <c r="AD37" s="27">
        <f t="shared" si="17"/>
        <v>0</v>
      </c>
      <c r="AE37" s="27">
        <f t="shared" si="17"/>
        <v>0</v>
      </c>
      <c r="AF37" s="27">
        <f t="shared" si="17"/>
        <v>0</v>
      </c>
      <c r="AG37" s="27">
        <f t="shared" si="17"/>
        <v>0</v>
      </c>
      <c r="AH37" s="27">
        <f t="shared" si="13"/>
        <v>0</v>
      </c>
      <c r="AI37" s="27">
        <f t="shared" si="13"/>
        <v>0</v>
      </c>
      <c r="AJ37" s="27">
        <f t="shared" si="13"/>
        <v>0</v>
      </c>
      <c r="AK37" s="27">
        <f t="shared" si="13"/>
        <v>0</v>
      </c>
      <c r="AL37" s="27">
        <f t="shared" si="13"/>
        <v>0</v>
      </c>
      <c r="AM37" s="27">
        <f t="shared" si="13"/>
        <v>0</v>
      </c>
      <c r="AO37" s="27" t="str">
        <f t="shared" si="18"/>
        <v>ELE,CHP</v>
      </c>
      <c r="AP37" s="27" t="str">
        <f t="shared" si="14"/>
        <v>???oil*</v>
      </c>
      <c r="AR37" s="43" t="s">
        <v>329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30">
        <f>IF(E12="","",-E12)</f>
        <v>-0.057</v>
      </c>
      <c r="F38" s="30">
        <f t="shared" ref="F38:AM39" si="19">IF(F12="","",-F12)</f>
        <v>-0.287</v>
      </c>
      <c r="G38" s="30">
        <f t="shared" si="19"/>
        <v>-0.506</v>
      </c>
      <c r="H38" s="30">
        <f t="shared" si="19"/>
        <v>-0.564</v>
      </c>
      <c r="I38" s="30">
        <f t="shared" si="19"/>
        <v>-0.842</v>
      </c>
      <c r="J38" s="30">
        <f t="shared" si="19"/>
        <v>-0.95</v>
      </c>
      <c r="K38" s="30">
        <f t="shared" si="19"/>
        <v>-0.436</v>
      </c>
      <c r="L38" s="30">
        <f t="shared" si="19"/>
        <v>-0.95</v>
      </c>
      <c r="M38" s="30">
        <f t="shared" si="19"/>
        <v>-0.711</v>
      </c>
      <c r="N38" s="30">
        <f t="shared" si="19"/>
        <v>-0.77</v>
      </c>
      <c r="O38" s="30">
        <f t="shared" si="19"/>
        <v>-0.834</v>
      </c>
      <c r="P38" s="30">
        <f t="shared" si="19"/>
        <v>-0.769</v>
      </c>
      <c r="Q38" s="30">
        <f t="shared" si="19"/>
        <v>-0.587</v>
      </c>
      <c r="R38" s="30">
        <f t="shared" si="19"/>
        <v>-0.879</v>
      </c>
      <c r="S38" s="30" t="str">
        <f t="shared" si="19"/>
        <v/>
      </c>
      <c r="T38" s="30">
        <f t="shared" si="19"/>
        <v>-0.655</v>
      </c>
      <c r="U38" s="30">
        <f t="shared" si="19"/>
        <v>-0.95</v>
      </c>
      <c r="V38" s="30">
        <f t="shared" si="19"/>
        <v>-0.751</v>
      </c>
      <c r="W38" s="30">
        <f t="shared" si="19"/>
        <v>-0.95</v>
      </c>
      <c r="X38" s="30">
        <f t="shared" si="19"/>
        <v>-0.462</v>
      </c>
      <c r="Y38" s="30">
        <f t="shared" si="19"/>
        <v>-0.95</v>
      </c>
      <c r="Z38" s="30">
        <f t="shared" si="19"/>
        <v>-0.644</v>
      </c>
      <c r="AA38" s="30">
        <f t="shared" si="19"/>
        <v>-0.95</v>
      </c>
      <c r="AB38" s="30">
        <f t="shared" si="19"/>
        <v>-0.95</v>
      </c>
      <c r="AC38" s="30">
        <f t="shared" si="19"/>
        <v>-0.564</v>
      </c>
      <c r="AD38" s="30">
        <f t="shared" si="19"/>
        <v>-0.107</v>
      </c>
      <c r="AE38" s="30" t="str">
        <f t="shared" si="19"/>
        <v/>
      </c>
      <c r="AF38" s="30">
        <f t="shared" si="19"/>
        <v>-0.189</v>
      </c>
      <c r="AG38" s="30">
        <f t="shared" si="19"/>
        <v>-0.727</v>
      </c>
      <c r="AH38" s="30">
        <f t="shared" si="19"/>
        <v>-0.476</v>
      </c>
      <c r="AI38" s="30">
        <f t="shared" si="19"/>
        <v>-0.95</v>
      </c>
      <c r="AJ38" s="30">
        <f t="shared" si="19"/>
        <v>-0.56</v>
      </c>
      <c r="AK38" s="30">
        <f t="shared" si="19"/>
        <v>-0.77</v>
      </c>
      <c r="AL38" s="30">
        <f t="shared" si="19"/>
        <v>-0.41</v>
      </c>
      <c r="AM38" s="30">
        <f t="shared" si="19"/>
        <v>-0.95</v>
      </c>
      <c r="AO38" s="27" t="str">
        <f t="shared" si="18"/>
        <v>ELE,CHP</v>
      </c>
      <c r="AP38" s="27" t="str">
        <f t="shared" si="14"/>
        <v>elcbsl,indbio</v>
      </c>
      <c r="AR38" s="43" t="s">
        <v>329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30">
        <f t="shared" ref="E39:AG39" si="20">IF(E13="","",-E13)</f>
        <v>-0.777</v>
      </c>
      <c r="F39" s="30">
        <f t="shared" si="20"/>
        <v>-0.47</v>
      </c>
      <c r="G39" s="30">
        <f t="shared" si="20"/>
        <v>-0.724</v>
      </c>
      <c r="H39" s="30">
        <f t="shared" si="20"/>
        <v>-0.95</v>
      </c>
      <c r="I39" s="30">
        <f t="shared" si="20"/>
        <v>-0.95</v>
      </c>
      <c r="J39" s="30">
        <f t="shared" si="20"/>
        <v>-0.95</v>
      </c>
      <c r="K39" s="30">
        <f t="shared" si="20"/>
        <v>-0.922</v>
      </c>
      <c r="L39" s="30">
        <f t="shared" si="20"/>
        <v>-0.587</v>
      </c>
      <c r="M39" s="30">
        <f t="shared" si="20"/>
        <v>-0.578</v>
      </c>
      <c r="N39" s="30">
        <f t="shared" si="20"/>
        <v>-0.544</v>
      </c>
      <c r="O39" s="30">
        <f t="shared" si="20"/>
        <v>-0.391</v>
      </c>
      <c r="P39" s="30">
        <f t="shared" si="20"/>
        <v>-0.625</v>
      </c>
      <c r="Q39" s="30">
        <f t="shared" si="20"/>
        <v>-0.597</v>
      </c>
      <c r="R39" s="30">
        <f t="shared" si="20"/>
        <v>-0.431</v>
      </c>
      <c r="S39" s="30" t="str">
        <f t="shared" si="20"/>
        <v/>
      </c>
      <c r="T39" s="30">
        <f t="shared" si="20"/>
        <v>-0.707</v>
      </c>
      <c r="U39" s="30">
        <f t="shared" si="20"/>
        <v>-0.604</v>
      </c>
      <c r="V39" s="30">
        <f t="shared" si="20"/>
        <v>-0.509</v>
      </c>
      <c r="W39" s="30">
        <f t="shared" si="20"/>
        <v>-0.9</v>
      </c>
      <c r="X39" s="30">
        <f t="shared" si="20"/>
        <v>-0.777</v>
      </c>
      <c r="Y39" s="30">
        <f t="shared" si="20"/>
        <v>-0.95</v>
      </c>
      <c r="Z39" s="30">
        <f t="shared" si="20"/>
        <v>-0.568</v>
      </c>
      <c r="AA39" s="30">
        <f t="shared" si="20"/>
        <v>-0.95</v>
      </c>
      <c r="AB39" s="30">
        <f t="shared" si="20"/>
        <v>-0.522</v>
      </c>
      <c r="AC39" s="30">
        <f t="shared" si="20"/>
        <v>-0.7</v>
      </c>
      <c r="AD39" s="30">
        <f t="shared" si="20"/>
        <v>-0.637</v>
      </c>
      <c r="AE39" s="30" t="str">
        <f t="shared" si="20"/>
        <v/>
      </c>
      <c r="AF39" s="30">
        <f t="shared" si="20"/>
        <v>-0.671</v>
      </c>
      <c r="AG39" s="30">
        <f t="shared" si="20"/>
        <v>-0.575</v>
      </c>
      <c r="AH39" s="30">
        <f t="shared" si="19"/>
        <v>-0.351</v>
      </c>
      <c r="AI39" s="30" t="str">
        <f t="shared" si="19"/>
        <v/>
      </c>
      <c r="AJ39" s="30">
        <f t="shared" si="19"/>
        <v>-0.679</v>
      </c>
      <c r="AK39" s="30">
        <f t="shared" si="19"/>
        <v>-0.539</v>
      </c>
      <c r="AL39" s="30">
        <f t="shared" si="19"/>
        <v>-0.319</v>
      </c>
      <c r="AM39" s="30">
        <f t="shared" si="19"/>
        <v>-0.695</v>
      </c>
      <c r="AO39" s="27" t="str">
        <f t="shared" si="18"/>
        <v>ELE,CHP</v>
      </c>
      <c r="AP39" s="27" t="str">
        <f t="shared" si="14"/>
        <v>???coa,elccob</v>
      </c>
      <c r="AR39" s="43" t="s">
        <v>329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27" t="str">
        <f t="shared" si="18"/>
        <v>ELE,CHP</v>
      </c>
      <c r="AP40" s="27" t="str">
        <f t="shared" si="14"/>
        <v>???nga</v>
      </c>
      <c r="AR40" s="43" t="s">
        <v>329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27" t="str">
        <f t="shared" si="18"/>
        <v>ELE,CHP</v>
      </c>
      <c r="AP41" s="27" t="str">
        <f t="shared" si="14"/>
        <v>???nuc</v>
      </c>
      <c r="AR41" s="43" t="s">
        <v>329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27" t="str">
        <f t="shared" si="18"/>
        <v>ELE,CHP</v>
      </c>
      <c r="AP42" s="27" t="str">
        <f t="shared" si="14"/>
        <v>???oil*</v>
      </c>
      <c r="AR42" s="43" t="s">
        <v>329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tabSelected="1" zoomScale="52" zoomScaleNormal="52" topLeftCell="A15" workbookViewId="0">
      <selection activeCell="J44" sqref="J44"/>
    </sheetView>
  </sheetViews>
  <sheetFormatPr defaultColWidth="9" defaultRowHeight="14.5"/>
  <cols>
    <col min="1" max="1" width="21.4636363636364" customWidth="1"/>
    <col min="3" max="3" width="15.4545454545455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4545454545455" customWidth="1"/>
  </cols>
  <sheetData>
    <row r="1" spans="1:39">
      <c r="C1" t="s">
        <v>334</v>
      </c>
      <c r="D1" t="s">
        <v>335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253</v>
      </c>
      <c r="T1" t="s">
        <v>261</v>
      </c>
      <c r="U1" t="s">
        <v>263</v>
      </c>
      <c r="V1" t="s">
        <v>254</v>
      </c>
      <c r="W1" t="s">
        <v>255</v>
      </c>
      <c r="X1" t="s">
        <v>256</v>
      </c>
      <c r="Y1" t="s">
        <v>258</v>
      </c>
      <c r="Z1" t="s">
        <v>269</v>
      </c>
      <c r="AA1" t="s">
        <v>271</v>
      </c>
      <c r="AB1" t="s">
        <v>259</v>
      </c>
      <c r="AC1" t="s">
        <v>260</v>
      </c>
      <c r="AD1" t="s">
        <v>272</v>
      </c>
      <c r="AE1" t="s">
        <v>262</v>
      </c>
      <c r="AF1" t="s">
        <v>264</v>
      </c>
      <c r="AG1" t="s">
        <v>265</v>
      </c>
      <c r="AH1" t="s">
        <v>266</v>
      </c>
      <c r="AI1" t="s">
        <v>267</v>
      </c>
      <c r="AJ1" t="s">
        <v>268</v>
      </c>
      <c r="AK1" t="s">
        <v>274</v>
      </c>
    </row>
    <row r="2" spans="1:39">
      <c r="C2" t="s">
        <v>336</v>
      </c>
      <c r="D2" t="s">
        <v>337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336</v>
      </c>
      <c r="D3" t="s">
        <v>338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336</v>
      </c>
      <c r="D4" t="s">
        <v>339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336</v>
      </c>
      <c r="D5" t="s">
        <v>340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341</v>
      </c>
      <c r="D6" t="s">
        <v>337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341</v>
      </c>
      <c r="D7" t="s">
        <v>338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341</v>
      </c>
      <c r="D8" t="s">
        <v>339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341</v>
      </c>
      <c r="D9" t="s">
        <v>340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42</v>
      </c>
    </row>
    <row r="14" spans="1:39">
      <c r="A14" t="s">
        <v>342</v>
      </c>
    </row>
    <row r="15" spans="1:39">
      <c r="A15" t="s">
        <v>67</v>
      </c>
      <c r="B15" t="s">
        <v>39</v>
      </c>
      <c r="C15" t="s">
        <v>13</v>
      </c>
      <c r="D15" t="s">
        <v>343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344</v>
      </c>
      <c r="AM15">
        <v>0</v>
      </c>
    </row>
    <row r="16" spans="1:39">
      <c r="A16" t="s">
        <v>345</v>
      </c>
      <c r="B16" t="s">
        <v>346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347</v>
      </c>
      <c r="AM16">
        <v>3</v>
      </c>
    </row>
    <row r="17" spans="1:41">
      <c r="A17" t="s">
        <v>348</v>
      </c>
      <c r="B17" t="s">
        <v>349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347</v>
      </c>
      <c r="AM17">
        <v>3</v>
      </c>
    </row>
    <row r="18" spans="1:41">
      <c r="A18" t="s">
        <v>350</v>
      </c>
      <c r="B18" t="s">
        <v>351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347</v>
      </c>
      <c r="AM18">
        <v>3</v>
      </c>
    </row>
    <row r="19" spans="1:41">
      <c r="A19" t="s">
        <v>352</v>
      </c>
      <c r="B19" t="s">
        <v>353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347</v>
      </c>
      <c r="AM19">
        <v>3</v>
      </c>
    </row>
    <row r="20" spans="1:41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X20:AK23" si="3">AK6</f>
        <v>0.2</v>
      </c>
    </row>
    <row r="21" spans="1:41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41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41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9" spans="1:41">
      <c r="A29" s="13" t="s">
        <v>342</v>
      </c>
    </row>
    <row r="30" spans="1:41"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</row>
    <row r="31" spans="1:4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</row>
    <row r="32" spans="1:41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4"/>
      <c r="AN32" s="14"/>
      <c r="AO32" s="14"/>
    </row>
    <row r="33" spans="1:41">
      <c r="A33" s="13" t="s">
        <v>67</v>
      </c>
      <c r="B33" s="13" t="s">
        <v>39</v>
      </c>
      <c r="C33" s="13" t="s">
        <v>13</v>
      </c>
      <c r="D33" s="13" t="s">
        <v>343</v>
      </c>
      <c r="E33" s="13" t="s">
        <v>235</v>
      </c>
      <c r="F33" s="13" t="s">
        <v>240</v>
      </c>
      <c r="G33" s="13" t="s">
        <v>244</v>
      </c>
      <c r="H33" s="13" t="s">
        <v>246</v>
      </c>
      <c r="I33" s="13" t="s">
        <v>248</v>
      </c>
      <c r="J33" s="13" t="s">
        <v>239</v>
      </c>
      <c r="K33" s="13" t="s">
        <v>243</v>
      </c>
      <c r="L33" s="13" t="s">
        <v>245</v>
      </c>
      <c r="M33" s="13" t="s">
        <v>247</v>
      </c>
      <c r="N33" s="13" t="s">
        <v>249</v>
      </c>
      <c r="O33" s="13" t="s">
        <v>250</v>
      </c>
      <c r="P33" s="13" t="s">
        <v>251</v>
      </c>
      <c r="Q33" s="13" t="s">
        <v>257</v>
      </c>
      <c r="R33" s="13" t="s">
        <v>252</v>
      </c>
      <c r="S33" s="13" t="s">
        <v>253</v>
      </c>
      <c r="T33" s="13" t="s">
        <v>261</v>
      </c>
      <c r="U33" s="13" t="s">
        <v>263</v>
      </c>
      <c r="V33" s="13" t="s">
        <v>254</v>
      </c>
      <c r="W33" s="13" t="s">
        <v>255</v>
      </c>
      <c r="X33" s="13" t="s">
        <v>256</v>
      </c>
      <c r="Y33" s="13" t="s">
        <v>258</v>
      </c>
      <c r="Z33" s="13" t="s">
        <v>269</v>
      </c>
      <c r="AA33" s="13" t="s">
        <v>271</v>
      </c>
      <c r="AB33" s="13" t="s">
        <v>259</v>
      </c>
      <c r="AC33" s="13" t="s">
        <v>260</v>
      </c>
      <c r="AD33" s="13" t="s">
        <v>272</v>
      </c>
      <c r="AE33" s="13" t="s">
        <v>262</v>
      </c>
      <c r="AF33" s="13" t="s">
        <v>264</v>
      </c>
      <c r="AG33" s="13" t="s">
        <v>265</v>
      </c>
      <c r="AH33" s="13" t="s">
        <v>266</v>
      </c>
      <c r="AI33" s="13" t="s">
        <v>267</v>
      </c>
      <c r="AJ33" s="13" t="s">
        <v>268</v>
      </c>
      <c r="AK33" s="13" t="s">
        <v>274</v>
      </c>
      <c r="AL33" s="15" t="s">
        <v>270</v>
      </c>
      <c r="AM33" s="14" t="s">
        <v>277</v>
      </c>
      <c r="AN33" s="13" t="s">
        <v>344</v>
      </c>
      <c r="AO33" s="14">
        <v>0</v>
      </c>
    </row>
    <row r="34" spans="1:41">
      <c r="A34" s="14" t="s">
        <v>354</v>
      </c>
      <c r="B34" s="13" t="s">
        <v>355</v>
      </c>
      <c r="C34" s="13">
        <v>2030</v>
      </c>
      <c r="D34" s="13">
        <v>1</v>
      </c>
      <c r="E34" s="13">
        <v>3</v>
      </c>
      <c r="F34" s="13">
        <v>4</v>
      </c>
      <c r="G34" s="13">
        <v>1.5</v>
      </c>
      <c r="H34" s="13">
        <v>0.3</v>
      </c>
      <c r="I34" s="13">
        <v>0.2</v>
      </c>
      <c r="J34" s="13">
        <v>0.5</v>
      </c>
      <c r="K34" s="13">
        <v>2</v>
      </c>
      <c r="L34" s="13">
        <v>12</v>
      </c>
      <c r="M34" s="13">
        <v>0.2</v>
      </c>
      <c r="N34" s="13">
        <v>0.3</v>
      </c>
      <c r="O34" s="13">
        <v>1</v>
      </c>
      <c r="P34" s="13">
        <v>2</v>
      </c>
      <c r="Q34" s="13">
        <v>0.4</v>
      </c>
      <c r="R34" s="13">
        <v>0.6</v>
      </c>
      <c r="S34" s="13">
        <v>2</v>
      </c>
      <c r="T34" s="13">
        <v>0.3</v>
      </c>
      <c r="U34" s="13">
        <v>1.2</v>
      </c>
      <c r="V34" s="13">
        <v>2</v>
      </c>
      <c r="W34" s="13">
        <v>5</v>
      </c>
      <c r="X34" s="13">
        <v>8</v>
      </c>
      <c r="Y34" s="13">
        <v>10</v>
      </c>
      <c r="Z34" s="13">
        <v>0.1</v>
      </c>
      <c r="AA34" s="13">
        <v>0.8</v>
      </c>
      <c r="AB34" s="13">
        <v>10</v>
      </c>
      <c r="AC34" s="13">
        <v>4</v>
      </c>
      <c r="AD34" s="13">
        <v>3</v>
      </c>
      <c r="AE34" s="13">
        <v>1.5</v>
      </c>
      <c r="AF34" s="13">
        <v>1</v>
      </c>
      <c r="AG34" s="13">
        <v>0.4</v>
      </c>
      <c r="AH34" s="13">
        <v>0.1</v>
      </c>
      <c r="AI34" s="13">
        <v>2.5</v>
      </c>
      <c r="AJ34" s="13">
        <v>1.5</v>
      </c>
      <c r="AK34" s="13">
        <v>0.3</v>
      </c>
      <c r="AL34" s="14">
        <v>1.5</v>
      </c>
      <c r="AM34" s="14">
        <v>0</v>
      </c>
      <c r="AN34" s="14" t="s">
        <v>347</v>
      </c>
      <c r="AO34" s="14">
        <v>3</v>
      </c>
    </row>
    <row r="35" spans="1:41">
      <c r="A35" s="14" t="s">
        <v>354</v>
      </c>
      <c r="B35" s="13" t="s">
        <v>355</v>
      </c>
      <c r="C35" s="13">
        <v>2040</v>
      </c>
      <c r="D35" s="13">
        <v>1</v>
      </c>
      <c r="E35" s="13">
        <v>2.4</v>
      </c>
      <c r="F35" s="13">
        <v>3.2</v>
      </c>
      <c r="G35" s="13">
        <v>1.2</v>
      </c>
      <c r="H35" s="13">
        <v>0.24</v>
      </c>
      <c r="I35" s="13">
        <v>0.16</v>
      </c>
      <c r="J35" s="13">
        <v>0.4</v>
      </c>
      <c r="K35" s="13">
        <v>1.6</v>
      </c>
      <c r="L35" s="13">
        <v>9.6</v>
      </c>
      <c r="M35" s="13">
        <v>0.16</v>
      </c>
      <c r="N35" s="13">
        <v>0.24</v>
      </c>
      <c r="O35" s="13">
        <v>0.8</v>
      </c>
      <c r="P35" s="13">
        <v>1.6</v>
      </c>
      <c r="Q35" s="13">
        <v>0.32</v>
      </c>
      <c r="R35" s="13">
        <v>0.48</v>
      </c>
      <c r="S35" s="13">
        <v>1.6</v>
      </c>
      <c r="T35" s="13">
        <v>0.24</v>
      </c>
      <c r="U35" s="13">
        <v>0.96</v>
      </c>
      <c r="V35" s="13">
        <v>1.6</v>
      </c>
      <c r="W35" s="13">
        <v>4</v>
      </c>
      <c r="X35" s="13">
        <v>6.4</v>
      </c>
      <c r="Y35" s="13">
        <v>8</v>
      </c>
      <c r="Z35" s="13">
        <v>0.08</v>
      </c>
      <c r="AA35" s="13">
        <v>0.64</v>
      </c>
      <c r="AB35" s="13">
        <v>8</v>
      </c>
      <c r="AC35" s="13">
        <v>3.2</v>
      </c>
      <c r="AD35" s="13">
        <v>2.4</v>
      </c>
      <c r="AE35" s="13">
        <v>1.2</v>
      </c>
      <c r="AF35" s="13">
        <v>0.8</v>
      </c>
      <c r="AG35" s="13">
        <v>0.32</v>
      </c>
      <c r="AH35" s="13">
        <v>0.08</v>
      </c>
      <c r="AI35" s="13">
        <v>2</v>
      </c>
      <c r="AJ35" s="13">
        <v>1.2</v>
      </c>
      <c r="AK35" s="13">
        <v>0.24</v>
      </c>
      <c r="AL35" s="14">
        <v>1.5</v>
      </c>
      <c r="AM35" s="14">
        <v>0</v>
      </c>
      <c r="AN35" s="14" t="s">
        <v>347</v>
      </c>
      <c r="AO35" s="14">
        <v>3</v>
      </c>
    </row>
    <row r="36" spans="1:41">
      <c r="A36" s="14" t="s">
        <v>356</v>
      </c>
      <c r="B36" s="13" t="s">
        <v>357</v>
      </c>
      <c r="C36" s="13">
        <v>2030</v>
      </c>
      <c r="D36" s="13">
        <v>1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4">
        <v>0</v>
      </c>
      <c r="AM36" s="14">
        <v>0</v>
      </c>
      <c r="AN36" s="14" t="s">
        <v>347</v>
      </c>
      <c r="AO36" s="14">
        <v>3</v>
      </c>
    </row>
    <row r="38" spans="1:41"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</row>
    <row r="39" spans="1:41"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</row>
    <row r="40" spans="1:41"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</row>
    <row r="41" spans="1:41"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</row>
    <row r="47" spans="1:41"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</row>
    <row r="48" spans="1:4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</row>
    <row r="49" spans="1:41"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</row>
    <row r="50" spans="1:41">
      <c r="B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</row>
    <row r="51" spans="1:41"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8"/>
      <c r="AM51" s="18"/>
      <c r="AN51" s="18"/>
    </row>
    <row r="52" spans="1:4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8"/>
      <c r="AM52" s="18"/>
      <c r="AN52" s="18"/>
    </row>
    <row r="53" spans="1:4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8"/>
      <c r="AM53" s="18"/>
      <c r="AN53" s="18"/>
    </row>
    <row r="54" spans="1:41">
      <c r="A54" s="18"/>
      <c r="B54" s="17"/>
      <c r="C54" s="17" t="s">
        <v>342</v>
      </c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8"/>
      <c r="AM54" s="18"/>
      <c r="AN54" s="18"/>
    </row>
    <row r="55" ht="56" spans="1:41">
      <c r="A55" s="19" t="s">
        <v>67</v>
      </c>
      <c r="B55" s="19" t="s">
        <v>39</v>
      </c>
      <c r="C55" t="s">
        <v>358</v>
      </c>
      <c r="D55" s="19" t="s">
        <v>13</v>
      </c>
      <c r="E55" s="19" t="s">
        <v>68</v>
      </c>
      <c r="F55" s="19" t="s">
        <v>235</v>
      </c>
      <c r="G55" s="19" t="s">
        <v>240</v>
      </c>
      <c r="H55" s="19" t="s">
        <v>244</v>
      </c>
      <c r="I55" s="19" t="s">
        <v>246</v>
      </c>
      <c r="J55" s="19" t="s">
        <v>248</v>
      </c>
      <c r="K55" s="19" t="s">
        <v>239</v>
      </c>
      <c r="L55" s="19" t="s">
        <v>243</v>
      </c>
      <c r="M55" s="19" t="s">
        <v>245</v>
      </c>
      <c r="N55" s="19" t="s">
        <v>247</v>
      </c>
      <c r="O55" s="19" t="s">
        <v>249</v>
      </c>
      <c r="P55" s="19" t="s">
        <v>250</v>
      </c>
      <c r="Q55" s="19" t="s">
        <v>251</v>
      </c>
      <c r="R55" s="19" t="s">
        <v>257</v>
      </c>
      <c r="S55" s="19" t="s">
        <v>252</v>
      </c>
      <c r="T55" s="19" t="s">
        <v>253</v>
      </c>
      <c r="U55" s="19" t="s">
        <v>261</v>
      </c>
      <c r="V55" s="19" t="s">
        <v>263</v>
      </c>
      <c r="W55" s="19" t="s">
        <v>254</v>
      </c>
      <c r="X55" s="19" t="s">
        <v>255</v>
      </c>
      <c r="Y55" s="19" t="s">
        <v>256</v>
      </c>
      <c r="Z55" s="19" t="s">
        <v>258</v>
      </c>
      <c r="AA55" s="19" t="s">
        <v>269</v>
      </c>
      <c r="AB55" s="19" t="s">
        <v>271</v>
      </c>
      <c r="AC55" s="19" t="s">
        <v>259</v>
      </c>
      <c r="AD55" s="19" t="s">
        <v>260</v>
      </c>
      <c r="AE55" s="19" t="s">
        <v>272</v>
      </c>
      <c r="AF55" s="19" t="s">
        <v>262</v>
      </c>
      <c r="AG55" s="19" t="s">
        <v>264</v>
      </c>
      <c r="AH55" s="19" t="s">
        <v>265</v>
      </c>
      <c r="AI55" s="19" t="s">
        <v>266</v>
      </c>
      <c r="AJ55" s="19" t="s">
        <v>267</v>
      </c>
      <c r="AK55" s="19" t="s">
        <v>268</v>
      </c>
      <c r="AL55" s="19" t="s">
        <v>270</v>
      </c>
      <c r="AM55" s="19" t="s">
        <v>277</v>
      </c>
      <c r="AN55" s="19" t="s">
        <v>274</v>
      </c>
      <c r="AO55" s="19" t="s">
        <v>359</v>
      </c>
    </row>
    <row r="56" spans="1:41">
      <c r="A56" s="20" t="s">
        <v>360</v>
      </c>
      <c r="B56" s="20" t="s">
        <v>361</v>
      </c>
      <c r="D56" s="20">
        <v>2030</v>
      </c>
      <c r="E56" s="20">
        <v>1</v>
      </c>
      <c r="F56">
        <f>E62/5</f>
        <v>1</v>
      </c>
      <c r="G56">
        <f t="shared" ref="G56:AN56" si="5">F62/5</f>
        <v>6</v>
      </c>
      <c r="H56">
        <f t="shared" si="5"/>
        <v>2</v>
      </c>
      <c r="I56">
        <f t="shared" si="5"/>
        <v>0.6</v>
      </c>
      <c r="J56">
        <f t="shared" si="5"/>
        <v>0.8</v>
      </c>
      <c r="K56">
        <f t="shared" si="5"/>
        <v>1</v>
      </c>
      <c r="L56">
        <f t="shared" si="5"/>
        <v>10</v>
      </c>
      <c r="M56">
        <f t="shared" si="5"/>
        <v>30</v>
      </c>
      <c r="N56">
        <f t="shared" si="5"/>
        <v>0.6</v>
      </c>
      <c r="O56">
        <f t="shared" si="5"/>
        <v>1</v>
      </c>
      <c r="P56">
        <f t="shared" si="5"/>
        <v>3</v>
      </c>
      <c r="Q56">
        <f t="shared" si="5"/>
        <v>5</v>
      </c>
      <c r="R56">
        <f t="shared" si="5"/>
        <v>0.6</v>
      </c>
      <c r="S56">
        <f t="shared" si="5"/>
        <v>1.6</v>
      </c>
      <c r="T56">
        <f t="shared" si="5"/>
        <v>16</v>
      </c>
      <c r="U56">
        <f t="shared" si="5"/>
        <v>0.4</v>
      </c>
      <c r="V56">
        <f t="shared" si="5"/>
        <v>2</v>
      </c>
      <c r="W56">
        <f t="shared" si="5"/>
        <v>3</v>
      </c>
      <c r="X56">
        <f t="shared" si="5"/>
        <v>6</v>
      </c>
      <c r="Y56">
        <f t="shared" si="5"/>
        <v>2</v>
      </c>
      <c r="Z56">
        <f t="shared" si="5"/>
        <v>24</v>
      </c>
      <c r="AA56">
        <f t="shared" si="5"/>
        <v>0.6</v>
      </c>
      <c r="AB56">
        <f t="shared" si="5"/>
        <v>2</v>
      </c>
      <c r="AC56">
        <f t="shared" si="5"/>
        <v>20</v>
      </c>
      <c r="AD56">
        <f t="shared" si="5"/>
        <v>5</v>
      </c>
      <c r="AE56">
        <f t="shared" si="5"/>
        <v>0.6</v>
      </c>
      <c r="AF56">
        <f t="shared" si="5"/>
        <v>2.4</v>
      </c>
      <c r="AG56">
        <f t="shared" si="5"/>
        <v>2.4</v>
      </c>
      <c r="AH56">
        <f t="shared" si="5"/>
        <v>3</v>
      </c>
      <c r="AI56">
        <f t="shared" si="5"/>
        <v>0.4</v>
      </c>
      <c r="AJ56">
        <f t="shared" si="5"/>
        <v>2.4</v>
      </c>
      <c r="AK56">
        <f t="shared" si="5"/>
        <v>3</v>
      </c>
      <c r="AL56">
        <f t="shared" si="5"/>
        <v>1.6</v>
      </c>
      <c r="AM56">
        <f t="shared" si="5"/>
        <v>0.1</v>
      </c>
      <c r="AN56">
        <f t="shared" si="5"/>
        <v>1</v>
      </c>
      <c r="AO56" s="20">
        <v>3</v>
      </c>
    </row>
    <row r="57" spans="1:41">
      <c r="A57" s="20" t="s">
        <v>362</v>
      </c>
      <c r="C57" t="s">
        <v>363</v>
      </c>
      <c r="D57">
        <v>2030</v>
      </c>
      <c r="E57">
        <v>1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3</v>
      </c>
    </row>
    <row r="58" spans="1:41">
      <c r="A58" s="20" t="s">
        <v>364</v>
      </c>
      <c r="B58" t="s">
        <v>357</v>
      </c>
      <c r="C58" t="s">
        <v>365</v>
      </c>
      <c r="D58">
        <v>2030</v>
      </c>
      <c r="E58">
        <v>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3</v>
      </c>
    </row>
    <row r="59" ht="16" spans="1:41">
      <c r="C59" s="21" t="s">
        <v>366</v>
      </c>
      <c r="D59">
        <v>2030</v>
      </c>
      <c r="E59">
        <v>1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3</v>
      </c>
    </row>
    <row r="62" spans="1:41">
      <c r="E62" s="20">
        <v>5</v>
      </c>
      <c r="F62" s="20">
        <v>30</v>
      </c>
      <c r="G62" s="20">
        <v>10</v>
      </c>
      <c r="H62" s="20">
        <v>3</v>
      </c>
      <c r="I62" s="20">
        <v>4</v>
      </c>
      <c r="J62" s="20">
        <v>5</v>
      </c>
      <c r="K62" s="20">
        <v>50</v>
      </c>
      <c r="L62" s="20">
        <v>150</v>
      </c>
      <c r="M62" s="20">
        <v>3</v>
      </c>
      <c r="N62" s="20">
        <v>5</v>
      </c>
      <c r="O62" s="20">
        <v>15</v>
      </c>
      <c r="P62" s="20">
        <v>25</v>
      </c>
      <c r="Q62" s="20">
        <v>3</v>
      </c>
      <c r="R62" s="20">
        <v>8</v>
      </c>
      <c r="S62" s="20">
        <v>80</v>
      </c>
      <c r="T62" s="20">
        <v>2</v>
      </c>
      <c r="U62" s="20">
        <v>10</v>
      </c>
      <c r="V62" s="20">
        <v>15</v>
      </c>
      <c r="W62" s="20">
        <v>30</v>
      </c>
      <c r="X62" s="20">
        <v>10</v>
      </c>
      <c r="Y62" s="20">
        <v>120</v>
      </c>
      <c r="Z62" s="20">
        <v>3</v>
      </c>
      <c r="AA62" s="20">
        <v>10</v>
      </c>
      <c r="AB62" s="20">
        <v>100</v>
      </c>
      <c r="AC62" s="20">
        <v>25</v>
      </c>
      <c r="AD62" s="20">
        <v>3</v>
      </c>
      <c r="AE62" s="20">
        <v>12</v>
      </c>
      <c r="AF62" s="20">
        <v>12</v>
      </c>
      <c r="AG62" s="20">
        <v>15</v>
      </c>
      <c r="AH62" s="20">
        <v>2</v>
      </c>
      <c r="AI62" s="20">
        <v>12</v>
      </c>
      <c r="AJ62" s="20">
        <v>15</v>
      </c>
      <c r="AK62" s="20">
        <v>8</v>
      </c>
      <c r="AL62" s="20">
        <v>0.5</v>
      </c>
      <c r="AM62" s="20">
        <v>5</v>
      </c>
    </row>
  </sheetData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367</v>
      </c>
      <c r="J1" s="2"/>
    </row>
    <row r="3" spans="2:13">
      <c r="D3" t="s">
        <v>368</v>
      </c>
      <c r="K3" s="1" t="s">
        <v>65</v>
      </c>
    </row>
    <row r="4" spans="2:13">
      <c r="B4" s="1" t="s">
        <v>44</v>
      </c>
      <c r="C4" s="1" t="s">
        <v>324</v>
      </c>
      <c r="D4" s="1" t="s">
        <v>46</v>
      </c>
      <c r="E4" s="1" t="s">
        <v>369</v>
      </c>
      <c r="F4" s="1" t="s">
        <v>370</v>
      </c>
      <c r="G4" s="1">
        <v>2030</v>
      </c>
      <c r="J4" s="1" t="s">
        <v>44</v>
      </c>
      <c r="K4" s="1" t="s">
        <v>46</v>
      </c>
      <c r="L4" s="1" t="s">
        <v>323</v>
      </c>
      <c r="M4" t="s">
        <v>53</v>
      </c>
    </row>
    <row r="5" spans="2:13">
      <c r="B5" s="1" t="str">
        <f>"UC_CountryLev_RE_Steps-"&amp;'Grid ext bounds'!A5</f>
        <v>UC_CountryLev_RE_Steps-AFG</v>
      </c>
      <c r="C5" s="1" t="s">
        <v>371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371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371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371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371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371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371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371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371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371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371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371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371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371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371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371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371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371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371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371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371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371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371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371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371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371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371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371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371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371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371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371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371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371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371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371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371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371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371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371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371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371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371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371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371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371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371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371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371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371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371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371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371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371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371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371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371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371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371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371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371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371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371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371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371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371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371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371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371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371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371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371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371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371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371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371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371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371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371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371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371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371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371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371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371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371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371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371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371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371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371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371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371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371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371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371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371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371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371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371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371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371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371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371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371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371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371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371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371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371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371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371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371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371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371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371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371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371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371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371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371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371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371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371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371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371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371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371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371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371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371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371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371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371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371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371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371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371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371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371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371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371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371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371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371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371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371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371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371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371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371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371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371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371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371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371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371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371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371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371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371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371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371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371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371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371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371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371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372</v>
      </c>
      <c r="E3" t="s">
        <v>373</v>
      </c>
      <c r="Q3" s="5" t="s">
        <v>374</v>
      </c>
    </row>
    <row r="4" spans="1:27">
      <c r="A4" s="6" t="s">
        <v>375</v>
      </c>
      <c r="B4" s="6" t="s">
        <v>376</v>
      </c>
      <c r="E4" t="s">
        <v>27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377</v>
      </c>
      <c r="S4" t="s">
        <v>4</v>
      </c>
      <c r="T4" t="s">
        <v>378</v>
      </c>
      <c r="U4" t="s">
        <v>379</v>
      </c>
      <c r="V4" t="s">
        <v>374</v>
      </c>
      <c r="Y4" s="6" t="s">
        <v>380</v>
      </c>
      <c r="Z4" s="6" t="s">
        <v>381</v>
      </c>
    </row>
    <row r="5" spans="1:27">
      <c r="A5" s="6" t="s">
        <v>70</v>
      </c>
      <c r="B5" s="6" t="s">
        <v>382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383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71</v>
      </c>
      <c r="B6" s="6" t="s">
        <v>384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383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72</v>
      </c>
      <c r="B7" s="6" t="s">
        <v>385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383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73</v>
      </c>
      <c r="B8" s="6" t="s">
        <v>386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383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74</v>
      </c>
      <c r="B9" s="6" t="s">
        <v>387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383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76</v>
      </c>
      <c r="B10" s="6" t="s">
        <v>388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383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389</v>
      </c>
      <c r="B11" s="6" t="s">
        <v>390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383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75</v>
      </c>
      <c r="B12" s="6" t="s">
        <v>244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383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79</v>
      </c>
      <c r="B13" s="6" t="s">
        <v>246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383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77</v>
      </c>
      <c r="B14" s="6" t="s">
        <v>391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383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82</v>
      </c>
      <c r="B15" s="6" t="s">
        <v>392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383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84</v>
      </c>
      <c r="B16" s="6" t="s">
        <v>393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383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78</v>
      </c>
      <c r="B17" s="6" t="s">
        <v>394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383</v>
      </c>
      <c r="S17">
        <v>2032</v>
      </c>
      <c r="T17" s="8">
        <v>0.637</v>
      </c>
      <c r="U17" s="8">
        <v>0.639</v>
      </c>
      <c r="V17" s="8">
        <v>0.638</v>
      </c>
      <c r="Y17" t="s">
        <v>395</v>
      </c>
    </row>
    <row r="18" spans="1:26">
      <c r="A18" s="6" t="s">
        <v>87</v>
      </c>
      <c r="B18" s="6" t="s">
        <v>396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383</v>
      </c>
      <c r="S18">
        <v>2033</v>
      </c>
      <c r="T18" s="8">
        <v>0.638</v>
      </c>
      <c r="U18" s="8">
        <v>0.641</v>
      </c>
      <c r="V18" s="8">
        <v>0.639</v>
      </c>
      <c r="Y18" t="s">
        <v>27</v>
      </c>
      <c r="Z18" t="s">
        <v>14</v>
      </c>
    </row>
    <row r="19" spans="1:26">
      <c r="A19" s="6" t="s">
        <v>80</v>
      </c>
      <c r="B19" s="6" t="s">
        <v>397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383</v>
      </c>
      <c r="S19">
        <v>2034</v>
      </c>
      <c r="T19" s="8">
        <v>0.64</v>
      </c>
      <c r="U19" s="8">
        <v>0.643</v>
      </c>
      <c r="V19" s="8">
        <v>0.64</v>
      </c>
      <c r="Y19" t="s">
        <v>398</v>
      </c>
      <c r="Z19">
        <v>0</v>
      </c>
    </row>
    <row r="20" spans="1:26">
      <c r="A20" s="6" t="s">
        <v>81</v>
      </c>
      <c r="B20" s="6" t="s">
        <v>399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383</v>
      </c>
      <c r="S20">
        <v>2035</v>
      </c>
      <c r="T20" s="8">
        <v>0.641</v>
      </c>
      <c r="U20" s="8">
        <v>0.645</v>
      </c>
      <c r="V20" s="8">
        <v>0.642</v>
      </c>
      <c r="Y20" t="s">
        <v>400</v>
      </c>
      <c r="Z20" s="5">
        <f>Z19+25</f>
        <v>25</v>
      </c>
    </row>
    <row r="21" spans="1:26">
      <c r="A21" s="6" t="s">
        <v>401</v>
      </c>
      <c r="B21" s="6" t="s">
        <v>402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383</v>
      </c>
      <c r="S21">
        <v>2036</v>
      </c>
      <c r="T21" s="8">
        <v>0.642</v>
      </c>
      <c r="U21" s="8">
        <v>0.646</v>
      </c>
      <c r="V21" s="8">
        <v>0.642</v>
      </c>
      <c r="Y21" t="s">
        <v>403</v>
      </c>
      <c r="Z21" s="5">
        <f t="shared" ref="Z21:Z28" si="6">Z20+25</f>
        <v>50</v>
      </c>
    </row>
    <row r="22" spans="1:26">
      <c r="A22" s="6" t="s">
        <v>404</v>
      </c>
      <c r="B22" s="6" t="s">
        <v>405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383</v>
      </c>
      <c r="S22">
        <v>2037</v>
      </c>
      <c r="T22" s="8">
        <v>0.643</v>
      </c>
      <c r="U22" s="8">
        <v>0.646</v>
      </c>
      <c r="V22" s="8">
        <v>0.643</v>
      </c>
      <c r="Y22" t="s">
        <v>406</v>
      </c>
      <c r="Z22" s="5">
        <f t="shared" si="6"/>
        <v>75</v>
      </c>
    </row>
    <row r="23" spans="1:26">
      <c r="A23" s="6" t="s">
        <v>91</v>
      </c>
      <c r="B23" s="6" t="s">
        <v>407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383</v>
      </c>
      <c r="S23">
        <v>2038</v>
      </c>
      <c r="T23" s="8">
        <v>0.644</v>
      </c>
      <c r="U23" s="8">
        <v>0.647</v>
      </c>
      <c r="V23" s="8">
        <v>0.643</v>
      </c>
      <c r="Y23" t="s">
        <v>408</v>
      </c>
      <c r="Z23" s="5">
        <f t="shared" si="6"/>
        <v>100</v>
      </c>
    </row>
    <row r="24" spans="1:26">
      <c r="A24" s="6" t="s">
        <v>93</v>
      </c>
      <c r="B24" s="6" t="s">
        <v>409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383</v>
      </c>
      <c r="S24">
        <v>2039</v>
      </c>
      <c r="T24" s="8">
        <v>0.645</v>
      </c>
      <c r="U24" s="8">
        <v>0.647</v>
      </c>
      <c r="V24" s="8">
        <v>0.643</v>
      </c>
      <c r="Y24" t="s">
        <v>410</v>
      </c>
      <c r="Z24" s="5">
        <f t="shared" si="6"/>
        <v>125</v>
      </c>
    </row>
    <row r="25" spans="1:26">
      <c r="A25" s="6" t="s">
        <v>411</v>
      </c>
      <c r="B25" s="6" t="s">
        <v>412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383</v>
      </c>
      <c r="S25">
        <v>2040</v>
      </c>
      <c r="T25" s="8">
        <v>0.645</v>
      </c>
      <c r="U25" s="8">
        <v>0.647</v>
      </c>
      <c r="V25" s="8">
        <v>0.643</v>
      </c>
      <c r="Y25" t="s">
        <v>413</v>
      </c>
      <c r="Z25" s="5">
        <f t="shared" si="6"/>
        <v>150</v>
      </c>
    </row>
    <row r="26" spans="1:26">
      <c r="A26" s="6" t="s">
        <v>95</v>
      </c>
      <c r="B26" s="6" t="s">
        <v>414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383</v>
      </c>
      <c r="S26">
        <v>2041</v>
      </c>
      <c r="T26" s="8">
        <v>0.645</v>
      </c>
      <c r="U26" s="8">
        <v>0.647</v>
      </c>
      <c r="V26" s="8">
        <v>0.642</v>
      </c>
      <c r="Y26" t="s">
        <v>415</v>
      </c>
      <c r="Z26" s="5">
        <f t="shared" si="6"/>
        <v>175</v>
      </c>
    </row>
    <row r="27" spans="1:26">
      <c r="A27" s="6" t="s">
        <v>83</v>
      </c>
      <c r="B27" s="6" t="s">
        <v>243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383</v>
      </c>
      <c r="S27">
        <v>2042</v>
      </c>
      <c r="T27" s="8">
        <v>0.644</v>
      </c>
      <c r="U27" s="8">
        <v>0.647</v>
      </c>
      <c r="V27" s="8">
        <v>0.641</v>
      </c>
      <c r="Y27" t="s">
        <v>416</v>
      </c>
      <c r="Z27" s="5">
        <f t="shared" si="6"/>
        <v>200</v>
      </c>
    </row>
    <row r="28" spans="1:26">
      <c r="A28" s="6" t="s">
        <v>417</v>
      </c>
      <c r="B28" s="6" t="s">
        <v>418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383</v>
      </c>
      <c r="S28">
        <v>2043</v>
      </c>
      <c r="T28" s="8">
        <v>0.644</v>
      </c>
      <c r="U28" s="8">
        <v>0.647</v>
      </c>
      <c r="V28" s="8">
        <v>0.64</v>
      </c>
      <c r="Y28" t="s">
        <v>419</v>
      </c>
      <c r="Z28" s="5">
        <f t="shared" si="6"/>
        <v>225</v>
      </c>
    </row>
    <row r="29" spans="1:26">
      <c r="A29" s="6" t="s">
        <v>420</v>
      </c>
      <c r="B29" s="6" t="s">
        <v>421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383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98</v>
      </c>
      <c r="B30" s="6" t="s">
        <v>422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383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100</v>
      </c>
      <c r="B31" s="6" t="s">
        <v>423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383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85</v>
      </c>
      <c r="B32" s="6" t="s">
        <v>424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383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103</v>
      </c>
      <c r="B33" s="6" t="s">
        <v>266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383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86</v>
      </c>
      <c r="B34" s="6" t="s">
        <v>425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383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88</v>
      </c>
      <c r="B35" s="6" t="s">
        <v>245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383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89</v>
      </c>
      <c r="B36" s="6" t="s">
        <v>426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383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108</v>
      </c>
      <c r="B37" s="6" t="s">
        <v>427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383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90</v>
      </c>
      <c r="B38" s="6" t="s">
        <v>428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383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92</v>
      </c>
      <c r="B39" s="6" t="s">
        <v>429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383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94</v>
      </c>
      <c r="B40" s="6" t="s">
        <v>430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383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96</v>
      </c>
      <c r="B41" s="6" t="s">
        <v>431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383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97</v>
      </c>
      <c r="B42" s="6" t="s">
        <v>432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383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99</v>
      </c>
      <c r="B43" s="6" t="s">
        <v>433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383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115</v>
      </c>
      <c r="B44" s="6" t="s">
        <v>434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383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101</v>
      </c>
      <c r="B45" s="6" t="s">
        <v>251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383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102</v>
      </c>
      <c r="B46" s="6" t="s">
        <v>435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383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104</v>
      </c>
      <c r="B47" s="6" t="s">
        <v>436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383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105</v>
      </c>
      <c r="B48" s="6" t="s">
        <v>437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383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106</v>
      </c>
      <c r="B49" s="6" t="s">
        <v>438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383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107</v>
      </c>
      <c r="B50" s="6" t="s">
        <v>439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383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109</v>
      </c>
      <c r="B51" s="6" t="s">
        <v>440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383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110</v>
      </c>
      <c r="B52" s="6" t="s">
        <v>441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383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442</v>
      </c>
      <c r="B53" s="6" t="s">
        <v>443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383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111</v>
      </c>
      <c r="B54" s="6" t="s">
        <v>444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383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112</v>
      </c>
      <c r="B55" s="6" t="s">
        <v>445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383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127</v>
      </c>
      <c r="B56" s="6" t="s">
        <v>446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383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113</v>
      </c>
      <c r="B57" s="6" t="s">
        <v>447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383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114</v>
      </c>
      <c r="B58" s="6" t="s">
        <v>250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383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116</v>
      </c>
      <c r="B59" s="6" t="s">
        <v>448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383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117</v>
      </c>
      <c r="B60" s="6" t="s">
        <v>449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383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118</v>
      </c>
      <c r="B61" s="6" t="s">
        <v>450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383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119</v>
      </c>
      <c r="B62" s="6" t="s">
        <v>451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383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120</v>
      </c>
      <c r="B63" s="6" t="s">
        <v>452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383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453</v>
      </c>
      <c r="B64" s="6" t="s">
        <v>454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383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121</v>
      </c>
      <c r="B65" s="6" t="s">
        <v>455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383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122</v>
      </c>
      <c r="B66" s="6" t="s">
        <v>456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383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123</v>
      </c>
      <c r="B67" s="6" t="s">
        <v>457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383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124</v>
      </c>
      <c r="B68" s="6" t="s">
        <v>458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383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459</v>
      </c>
      <c r="B69" s="6" t="s">
        <v>460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383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125</v>
      </c>
      <c r="B70" s="6" t="s">
        <v>461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383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126</v>
      </c>
      <c r="B71" s="6" t="s">
        <v>462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383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128</v>
      </c>
      <c r="B72" s="6" t="s">
        <v>463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383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129</v>
      </c>
      <c r="B73" s="6" t="s">
        <v>464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383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145</v>
      </c>
      <c r="B74" s="6" t="s">
        <v>465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383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130</v>
      </c>
      <c r="B75" s="6" t="s">
        <v>466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383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131</v>
      </c>
      <c r="B76" s="6" t="s">
        <v>253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383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132</v>
      </c>
      <c r="B77" s="6" t="s">
        <v>261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383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133</v>
      </c>
      <c r="B78" s="6" t="s">
        <v>467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383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151</v>
      </c>
      <c r="B79" s="6" t="s">
        <v>468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383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469</v>
      </c>
      <c r="B80" s="6" t="s">
        <v>277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383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153</v>
      </c>
      <c r="B81" s="6" t="s">
        <v>470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383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134</v>
      </c>
      <c r="B82" s="6" t="s">
        <v>471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383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135</v>
      </c>
      <c r="B83" s="6" t="s">
        <v>472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383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157</v>
      </c>
      <c r="B84" s="6" t="s">
        <v>473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383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136</v>
      </c>
      <c r="B85" s="6" t="s">
        <v>254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383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137</v>
      </c>
      <c r="B86" s="6" t="s">
        <v>474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70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138</v>
      </c>
      <c r="B87" s="6" t="s">
        <v>475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70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162</v>
      </c>
      <c r="B88" s="6" t="s">
        <v>476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70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139</v>
      </c>
      <c r="B89" s="6" t="s">
        <v>477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70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141</v>
      </c>
      <c r="B90" s="6" t="s">
        <v>478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70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142</v>
      </c>
      <c r="B91" s="6" t="s">
        <v>479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70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167</v>
      </c>
      <c r="B92" s="6" t="s">
        <v>480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70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143</v>
      </c>
      <c r="B93" s="6" t="s">
        <v>481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70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144</v>
      </c>
      <c r="B94" s="6" t="s">
        <v>482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70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146</v>
      </c>
      <c r="B95" s="6" t="s">
        <v>483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70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147</v>
      </c>
      <c r="B96" s="6" t="s">
        <v>484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70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173</v>
      </c>
      <c r="B97" s="6" t="s">
        <v>485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70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148</v>
      </c>
      <c r="B98" s="6" t="s">
        <v>486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70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176</v>
      </c>
      <c r="B99" s="6" t="s">
        <v>487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70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149</v>
      </c>
      <c r="B100" s="6" t="s">
        <v>488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70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150</v>
      </c>
      <c r="B101" s="6" t="s">
        <v>489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70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180</v>
      </c>
      <c r="B102" s="6" t="s">
        <v>490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70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152</v>
      </c>
      <c r="B103" s="6" t="s">
        <v>491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70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154</v>
      </c>
      <c r="B104" s="6" t="s">
        <v>492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70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184</v>
      </c>
      <c r="B105" s="6" t="s">
        <v>493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70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186</v>
      </c>
      <c r="B106" s="6" t="s">
        <v>494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70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156</v>
      </c>
      <c r="B107" s="6" t="s">
        <v>495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70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158</v>
      </c>
      <c r="B108" s="6" t="s">
        <v>496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70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190</v>
      </c>
      <c r="B109" s="6" t="s">
        <v>497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70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159</v>
      </c>
      <c r="B110" s="6" t="s">
        <v>498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70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160</v>
      </c>
      <c r="B111" s="6" t="s">
        <v>499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70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194</v>
      </c>
      <c r="B112" s="6" t="s">
        <v>500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70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161</v>
      </c>
      <c r="B113" s="6" t="s">
        <v>501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70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163</v>
      </c>
      <c r="B114" s="6" t="s">
        <v>502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70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199</v>
      </c>
      <c r="B115" s="6" t="s">
        <v>503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70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165</v>
      </c>
      <c r="B116" s="6" t="s">
        <v>504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70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166</v>
      </c>
      <c r="B117" s="6" t="s">
        <v>505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70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168</v>
      </c>
      <c r="B118" s="6" t="s">
        <v>506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70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169</v>
      </c>
      <c r="B119" s="6" t="s">
        <v>269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70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205</v>
      </c>
      <c r="B120" s="6" t="s">
        <v>507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70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171</v>
      </c>
      <c r="B121" s="6" t="s">
        <v>508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70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172</v>
      </c>
      <c r="B122" s="6" t="s">
        <v>509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70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174</v>
      </c>
      <c r="B123" s="6" t="s">
        <v>510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70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175</v>
      </c>
      <c r="B124" s="6" t="s">
        <v>511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70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177</v>
      </c>
      <c r="B125" s="6" t="s">
        <v>512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70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178</v>
      </c>
      <c r="B126" s="6" t="s">
        <v>513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70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179</v>
      </c>
      <c r="B127" s="6" t="s">
        <v>271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70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182</v>
      </c>
      <c r="B128" s="6" t="s">
        <v>514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70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183</v>
      </c>
      <c r="B129" s="6" t="s">
        <v>515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70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216</v>
      </c>
      <c r="B130" s="6" t="s">
        <v>516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70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517</v>
      </c>
      <c r="B131" s="6" t="s">
        <v>518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70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185</v>
      </c>
      <c r="B132" s="6" t="s">
        <v>519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70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217</v>
      </c>
      <c r="B133" s="6" t="s">
        <v>520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70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187</v>
      </c>
      <c r="B134" s="6" t="s">
        <v>260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70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218</v>
      </c>
      <c r="B135" s="6" t="s">
        <v>521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70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188</v>
      </c>
      <c r="B136" s="6" t="s">
        <v>522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70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191</v>
      </c>
      <c r="B137" s="6" t="s">
        <v>523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70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193</v>
      </c>
      <c r="B138" s="6" t="s">
        <v>524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70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195</v>
      </c>
      <c r="B139" s="6" t="s">
        <v>525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70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196</v>
      </c>
      <c r="B140" s="6" t="s">
        <v>526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70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219</v>
      </c>
      <c r="B141" s="6" t="s">
        <v>527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70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220</v>
      </c>
      <c r="B142" s="6" t="s">
        <v>528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70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197</v>
      </c>
      <c r="B143" s="6" t="s">
        <v>529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70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221</v>
      </c>
      <c r="B144" s="6" t="s">
        <v>530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70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222</v>
      </c>
      <c r="B145" s="6" t="s">
        <v>531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70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198</v>
      </c>
      <c r="B146" s="6" t="s">
        <v>532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70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533</v>
      </c>
      <c r="B147" s="6" t="s">
        <v>534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70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200</v>
      </c>
      <c r="B148" s="6" t="s">
        <v>535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70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223</v>
      </c>
      <c r="B149" s="6" t="s">
        <v>536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70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201</v>
      </c>
      <c r="B150" s="6" t="s">
        <v>537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70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202</v>
      </c>
      <c r="B151" s="6" t="s">
        <v>538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70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224</v>
      </c>
      <c r="B152" s="6" t="s">
        <v>539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70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203</v>
      </c>
      <c r="B153" s="6" t="s">
        <v>540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70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541</v>
      </c>
      <c r="B154" s="6" t="s">
        <v>542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70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543</v>
      </c>
      <c r="B155" s="6" t="s">
        <v>544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70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204</v>
      </c>
      <c r="B156" s="6" t="s">
        <v>545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70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206</v>
      </c>
      <c r="B157" s="6" t="s">
        <v>546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70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207</v>
      </c>
      <c r="B158" s="6" t="s">
        <v>267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70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208</v>
      </c>
      <c r="B159" s="6" t="s">
        <v>547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70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209</v>
      </c>
      <c r="B160" s="6" t="s">
        <v>548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70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225</v>
      </c>
      <c r="B161" s="6" t="s">
        <v>549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70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210</v>
      </c>
      <c r="B162" s="6" t="s">
        <v>270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70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211</v>
      </c>
      <c r="B163" s="6" t="s">
        <v>550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70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551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70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226</v>
      </c>
      <c r="B165" s="6" t="s">
        <v>552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70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212</v>
      </c>
      <c r="B166" s="6" t="s">
        <v>553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70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213</v>
      </c>
      <c r="B167" s="6" t="s">
        <v>554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71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555</v>
      </c>
      <c r="B168" s="6" t="s">
        <v>556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71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214</v>
      </c>
      <c r="B169" s="6" t="s">
        <v>557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71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215</v>
      </c>
      <c r="B170" s="6" t="s">
        <v>558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71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227</v>
      </c>
      <c r="B171" s="6" t="s">
        <v>559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71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228</v>
      </c>
      <c r="B172" s="6" t="s">
        <v>560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71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71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71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71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71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71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71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71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71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71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71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71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71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71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71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71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71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71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71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71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71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71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71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71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71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71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71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71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71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71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71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71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71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71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71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71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71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71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71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71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71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71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71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71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71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71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71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71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71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71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71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71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71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71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71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71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71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71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71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71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71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71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71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71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71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71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71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71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71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71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71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71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71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71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71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71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561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561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561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561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561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561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561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561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561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561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561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561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561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561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561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561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561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561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561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561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561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561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561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561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561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561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561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561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561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561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561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561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561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561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561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561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561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561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561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561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561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561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561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561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561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561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561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561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561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561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561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561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561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561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561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561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561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561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561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561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561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561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561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561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561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561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561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561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561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561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561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561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561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561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561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561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561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561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561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561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561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72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72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72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72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72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72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72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72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72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72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72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72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72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72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72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72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72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72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72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72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72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72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72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72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72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72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72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72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72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72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72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72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72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72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72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72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72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72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72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72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72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72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72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72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72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72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72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72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72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72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72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72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72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72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72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72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72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72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72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72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72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72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72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72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72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72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72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72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72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72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72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72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72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72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72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72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72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72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72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72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72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73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73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73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73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73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73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73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73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73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73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73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73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73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73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73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73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73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73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73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73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73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73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73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73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73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73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73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73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73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73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73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73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73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73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73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73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73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73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73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73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73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73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73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73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73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73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73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73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73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73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73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73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73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73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73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73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73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73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73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73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73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73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73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73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73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73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73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73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73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73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73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73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73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73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73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73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73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73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73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73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73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74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74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74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74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74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74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74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74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74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74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74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74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74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74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74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74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74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74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74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74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74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74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74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74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74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74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74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74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74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74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74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74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74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74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74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74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74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74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74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74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74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74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74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74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74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74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74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74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74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74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74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74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74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74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74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74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74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74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74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74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74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74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74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74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74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74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74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74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74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74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74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74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74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74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74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74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74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74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74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74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74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76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76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76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76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76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76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76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76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76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76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76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76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76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76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76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76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76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76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76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76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76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76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76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76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76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76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76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76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76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76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76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76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76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76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76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76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76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76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76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76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76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76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76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76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76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76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76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76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76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76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76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76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76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76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76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76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76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76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76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76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76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76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76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76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76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76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76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76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76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76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76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76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76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76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76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76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76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76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76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76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76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389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389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389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389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389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389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389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389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389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389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389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389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389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389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389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389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389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389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389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389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389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389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389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389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389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389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389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389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389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389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389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389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389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389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389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389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389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389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389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389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389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389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389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389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389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389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389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389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389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389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389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389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389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389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389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389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389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389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389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389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389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389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389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389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389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389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389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389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389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389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389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389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389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389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389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389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389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389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389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389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389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75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75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75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75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75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75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75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75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75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75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75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75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75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75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75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75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75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75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75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75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75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75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75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75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75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75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75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75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75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75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75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75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75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75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75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75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75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75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75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75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75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75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75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75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75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75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75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75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75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75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75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75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75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75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75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75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75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75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75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75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75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75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75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75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75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75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75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75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75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75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75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75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75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75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75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75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75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75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75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75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75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79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79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79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79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79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79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79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79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79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79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79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79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79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79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79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79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79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79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79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79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79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79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79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79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79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79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79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79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79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79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79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79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79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79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79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79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79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79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79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79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79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79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79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79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79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79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79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79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79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79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79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79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79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79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79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79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79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79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79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79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79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79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79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79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79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79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79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79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79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79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79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79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79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79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79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79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79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79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79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79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79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77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77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77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77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77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77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77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77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77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77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77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77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77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77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77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77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77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77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77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77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77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77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77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77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77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77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77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77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77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77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77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77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77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77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77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77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77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77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77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77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77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77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77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77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77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77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77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77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77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77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77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77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77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77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77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77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77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77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77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77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77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77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77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77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77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77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77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77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77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77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77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77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77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77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77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77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77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77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77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77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77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82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82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82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82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82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82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82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82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82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82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82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82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82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82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82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82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82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82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82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82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82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82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82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82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82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82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82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82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82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82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82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82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82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82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82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82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82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82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82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82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82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82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82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82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82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82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82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82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82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82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82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82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82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82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82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82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82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82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82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82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82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82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82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82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82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82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82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82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82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82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82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82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82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82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82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82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82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82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82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82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82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84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84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84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84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84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84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84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84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84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84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84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84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84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84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84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84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84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84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84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84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84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84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84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84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84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84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84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84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84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84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84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84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84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84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84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84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84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84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84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84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84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84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84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84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84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84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84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84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84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84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84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84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84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84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84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84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84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84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84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84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84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84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84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84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84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84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84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84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84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84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84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84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84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84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84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84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84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84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84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84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84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78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78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78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78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78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78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78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78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78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78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78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78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78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78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78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78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78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78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78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78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78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78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78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78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78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78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78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78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78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78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78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78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78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78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78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78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78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78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78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78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78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78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78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78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78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78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78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78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78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78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78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78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78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78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78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78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78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78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78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78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78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78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78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78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78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78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78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78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78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78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78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78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78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78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78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78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78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78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78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78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78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87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87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87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87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87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87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87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87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87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87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87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87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87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87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87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87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87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87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87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87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87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87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87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87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87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87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87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87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87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87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87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87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87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87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87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87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87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87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87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87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87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87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87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87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87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87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87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87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87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87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87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87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87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87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87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87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87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87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87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87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87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87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87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87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87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87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87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87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87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87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87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87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87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87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87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87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87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87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87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87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87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80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80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80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80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80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80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80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80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80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80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80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80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80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80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80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80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80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80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80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80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80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80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80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80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80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80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80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80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80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80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80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80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80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80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80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80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80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80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80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80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80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80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80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80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80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80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80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80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80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80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80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80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80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80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80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80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80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80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80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80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80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80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80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80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80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80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80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80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80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80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80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80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80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80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80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80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80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80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80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80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80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81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81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81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81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81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81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81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81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81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81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81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81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81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81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81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81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81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81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81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81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81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81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81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81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81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81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81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81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81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81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81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81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81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81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81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81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81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81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81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81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81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81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81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81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81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81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81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81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81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81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81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81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81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81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81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81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81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81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81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81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81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81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81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81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81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81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81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81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81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81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81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81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81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81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81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81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81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81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81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81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81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401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401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401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401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401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401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401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401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401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401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401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401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401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401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401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401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401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401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401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401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401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401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401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401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401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401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401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401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401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401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401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401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401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401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401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401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401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401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401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401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401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401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401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401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401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401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401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401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401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401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401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401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401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401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401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401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401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401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401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401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401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401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401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401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401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401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401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401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401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401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401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401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401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401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401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401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401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401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401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401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401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404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404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404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404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404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404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404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404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404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404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404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404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404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404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404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404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404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404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404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404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404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404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404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404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404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404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404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404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404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404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404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404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404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404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404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404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404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404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404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404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404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404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404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404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404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404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404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404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404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404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404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404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404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404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404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404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404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404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404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404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404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404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404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404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404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404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404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404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404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404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404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404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404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404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404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404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404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404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404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404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404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91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91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91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91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91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91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91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91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91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91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91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91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91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91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91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91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91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91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91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91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91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91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91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91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91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91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91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91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91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91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91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91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91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91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91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91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91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91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91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91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91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91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91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91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91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91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91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91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91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91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91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91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91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91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91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91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91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91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91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91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91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91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91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91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91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91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91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91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91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91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91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91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91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91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91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91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91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91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91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91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91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93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93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93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93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93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93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93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93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93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93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93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93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93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93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93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93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93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93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93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93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93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93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93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93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93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93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93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93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93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93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93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93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93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93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93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93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93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93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93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93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93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93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93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93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93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93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93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93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93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93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93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93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93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93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93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93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93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93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93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93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93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93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93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93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93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93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93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93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93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93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93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93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93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93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93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93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93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93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93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93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93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411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411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411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411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411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411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411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411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411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411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411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411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411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411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411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411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411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411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411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411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411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411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411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411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411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411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411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411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411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411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411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411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411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411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411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411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411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411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411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411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411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411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411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411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411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411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411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411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411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411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411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411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411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411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411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411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411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411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411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411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411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411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411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411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411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411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411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411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411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411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411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411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411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411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411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411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411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411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411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411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411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562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562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562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562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562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562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562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562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562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562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562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562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562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562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562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562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562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562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562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562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562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562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562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562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562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562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562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562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562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562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562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562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562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562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562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562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562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562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562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562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562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562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562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562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562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562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562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562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562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562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562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562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562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562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562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562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562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562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562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562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562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562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562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562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562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562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562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562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562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562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562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562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562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562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562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562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562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562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562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562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562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95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95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95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95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95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95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95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95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95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95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95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95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95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95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95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95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95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95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95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95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95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95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95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95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95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95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95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95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95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95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95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95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95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95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95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95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95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95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95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95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95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95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95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95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95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95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95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95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95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95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95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95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95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95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95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95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95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95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95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95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95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95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95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95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95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95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95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95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95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95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95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95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95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95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95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95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95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95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95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95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95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83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83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83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83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83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83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83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83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83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83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83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83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83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83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83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83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83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83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83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83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83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83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83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83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83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83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83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83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83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83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83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83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83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83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83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83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83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83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83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83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83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83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83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83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83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83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83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83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83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83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83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83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83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83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83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83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83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83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83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83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83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83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83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83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83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83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83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83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83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83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83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83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83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83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83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83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83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83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83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83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83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563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563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563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563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563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563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563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563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563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563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563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563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563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563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563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563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563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563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563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563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563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563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563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563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563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563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563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563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563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563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563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563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563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563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563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563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563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563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563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563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563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563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563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563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563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563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563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563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563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563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563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563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563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563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563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563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563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563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563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563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563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563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563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563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563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563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563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563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563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563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563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563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563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563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563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563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563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563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563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563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563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417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417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417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417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417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417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417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417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417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417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417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417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417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417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417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417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417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417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417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417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417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417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417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417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417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417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417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417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417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417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417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417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417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417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417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417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417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417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417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417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417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417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417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417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417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417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417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417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417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417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417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417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417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417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417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417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417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417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417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417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417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417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417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417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417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417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417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417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417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417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417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417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417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417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417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417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417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417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417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417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417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420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420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420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420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420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420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420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420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420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420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420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420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420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420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420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420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420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420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420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420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420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420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420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420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420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420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420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420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420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420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420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420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420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420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420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420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420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420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420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420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420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420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420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420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420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420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420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420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420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420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420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420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420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420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420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420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420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420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420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420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420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420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420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420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420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420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420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420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420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420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420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420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420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420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420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420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420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420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420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420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420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98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98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98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98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98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98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98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98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98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98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98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98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98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98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98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98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98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98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98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98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98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98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98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98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98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98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98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98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98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98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98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98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98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98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98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98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98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98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98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98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98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98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98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98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98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98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98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98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98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98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98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98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98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98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98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98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98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98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98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98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98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98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98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98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98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98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98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98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98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98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98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98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98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98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98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98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98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98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98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98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98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100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100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100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100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100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100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100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100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100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100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100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100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100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100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100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100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100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100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100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100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100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100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100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100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100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100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100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100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100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100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100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100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100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100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100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100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100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100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100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100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100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100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100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100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100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100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100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100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100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100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100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100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100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100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100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100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100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100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100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100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100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100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100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100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100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100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100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100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100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100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100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100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100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100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100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100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100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100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100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100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100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85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85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85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85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85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85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85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85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85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85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85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85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85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85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85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85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85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85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85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85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85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85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85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85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85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85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85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85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85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85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85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85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85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85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85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85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85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85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85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85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85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85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85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85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85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85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85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85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85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85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85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85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85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85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85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85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85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85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85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85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85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85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85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85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85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85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85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85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85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85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85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85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85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85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85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85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85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85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85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85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85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103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103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103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103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103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103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103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103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103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103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103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103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103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103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103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103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103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103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103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103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103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103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103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103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103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103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103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103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103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103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103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103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103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103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103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103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103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103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103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103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103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103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103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103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103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103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103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103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103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103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103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103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103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103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103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103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103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103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103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103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103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103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103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103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103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103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103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103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103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103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103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103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103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103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103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103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103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103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103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103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103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86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86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86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86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86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86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86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86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86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86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86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86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86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86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86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86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86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86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86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86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86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86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86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86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86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86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86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86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86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86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86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86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86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86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86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86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86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86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86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86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86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86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86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86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86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86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86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86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86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86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86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86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86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86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86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86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86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86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86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86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86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86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86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86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86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86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86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86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86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86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86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86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86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86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86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86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86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86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86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86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86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88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88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88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88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88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88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88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88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88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88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88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88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88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88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88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88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88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88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88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88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88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88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88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88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88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88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88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88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88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88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88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88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88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88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88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88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88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88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88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88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88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88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88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88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88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88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88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88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88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88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88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88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88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88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88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88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88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88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88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88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88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88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88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88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88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88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88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88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88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88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88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88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88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88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88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88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88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88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88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88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88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89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89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89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89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89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89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89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89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89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89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89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89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89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89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89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89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89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89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89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89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89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89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89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89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89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89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89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89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89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89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89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89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89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89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89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89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89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89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89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89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89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89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89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89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89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89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89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89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89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89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89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89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89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89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89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89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89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89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89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89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89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89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89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89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89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89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89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89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89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89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89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89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89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89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89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89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89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89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89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89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89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108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108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108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108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108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108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108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108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108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108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108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108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108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108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108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108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108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108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108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108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108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108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108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108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108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108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108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108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108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108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108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108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108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108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108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108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108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108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108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108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108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108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108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108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108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108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108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108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108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108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108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108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108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108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108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108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108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108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108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108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108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108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108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108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108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108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108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108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108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108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108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108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108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108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108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108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108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108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108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108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108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90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90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90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90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90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90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90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90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90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90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90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90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90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90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90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90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90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90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90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90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90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90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90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90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90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90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90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90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90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90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90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90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90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90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90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90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90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90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90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90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90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90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90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90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90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90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90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90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90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90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90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90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90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90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90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90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90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90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90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90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90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90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90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90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90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90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90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90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90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90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90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90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90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90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90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90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90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90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90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90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90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92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92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92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92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92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92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92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92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92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92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92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92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92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92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92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92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92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92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92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92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92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92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92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92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92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92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92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92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92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92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92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92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92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92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92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92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92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92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92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92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92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92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92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92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92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92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92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92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92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92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92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92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92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92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92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92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92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92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92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92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92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92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92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92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92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92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92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92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92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92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92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92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92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92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92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92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92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92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92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92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92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564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564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564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564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564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564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564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564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564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564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564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564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564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564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564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564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564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564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564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564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564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564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564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564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564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564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564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564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564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564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564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564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564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564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564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564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564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564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564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564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564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564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564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564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564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564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564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564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564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564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564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564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564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564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564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564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564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564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564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564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564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564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564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564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564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564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564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564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564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564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564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564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564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564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564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564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564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564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564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564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564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94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94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94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94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94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94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94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94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94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94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94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94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94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94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94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94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94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94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94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94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94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94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94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94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94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94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94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94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94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94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94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94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94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94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94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94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94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94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94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94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94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94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94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94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94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94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94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94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94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94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94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94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94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94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94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94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94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94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94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94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94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94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94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94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94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94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94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94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94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94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94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94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94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94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94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94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94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94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94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94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94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565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565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565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565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565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565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565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565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565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565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565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565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565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565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565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565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565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565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565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565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565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565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565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565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565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565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565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565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565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565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565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565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565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565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565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565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565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565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565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565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565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565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565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565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565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565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565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565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565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565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565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565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565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565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565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565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565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565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565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565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565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565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565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565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565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565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565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565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565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565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565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565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565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565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565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565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565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565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565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565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565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566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566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566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566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566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566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566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566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566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566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566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566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566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566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566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566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566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566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566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566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566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566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566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566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566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566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566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566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566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566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566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566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566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566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566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566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566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566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566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566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566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566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566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566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566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566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566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566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566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566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566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566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566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566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566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566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566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566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566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566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566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566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566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566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566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566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566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566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566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566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566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566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566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566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566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566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566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566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566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566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566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96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96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96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96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96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96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96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96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96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96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96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96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96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96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96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96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96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96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96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96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96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96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96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96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96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96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96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96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96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96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96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96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96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96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96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96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96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96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96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96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96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96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96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96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96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96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96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96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96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96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96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96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96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96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96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96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96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96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96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96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96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96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96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96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96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96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96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96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96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96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96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96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96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96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96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96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96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96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96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96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96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97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97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97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97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97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97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97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97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97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97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97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97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97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97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97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97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97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97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97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97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97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97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97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97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97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97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97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97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97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97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97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97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97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97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97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97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97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97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97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97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97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97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97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97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97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97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97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97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97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97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97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97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97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97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97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97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97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97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97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97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97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97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97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97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97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97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97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97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97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97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97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97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97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97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97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97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97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97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97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97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97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567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567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567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567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567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567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567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567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567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567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567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567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567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567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567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567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567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567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567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567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567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567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567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567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567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567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567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567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567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567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567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567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567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567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567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567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567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567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567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567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567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567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567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567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567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567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567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567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567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567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567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567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567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567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567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567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567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567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567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567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567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567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567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567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567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567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567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567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567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567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567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567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567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567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567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567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567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567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567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567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567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99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99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99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99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99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99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99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99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99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99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99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99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99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99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99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99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99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99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99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99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99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99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99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99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99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99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99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99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99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99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99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99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99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99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99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99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99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99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99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99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99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99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99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99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99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99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99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99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99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99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99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99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99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99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99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99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99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99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99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99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99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99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99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99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99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99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99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99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99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99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99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99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99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99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99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99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99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99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99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99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99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115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115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115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115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115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115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115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115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115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115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115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115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115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115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115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115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115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115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115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115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115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115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115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115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115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115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115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115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115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115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115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115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115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115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115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115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115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115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115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115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115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115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115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115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115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115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115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115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115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115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115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115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115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115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115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115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115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115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115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115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115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115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115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115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115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115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115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115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115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115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115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115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115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115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115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115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115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115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115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115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115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101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101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101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101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101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101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101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101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101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101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101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101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101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101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101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101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101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101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101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101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101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101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101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101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101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101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101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101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101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101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101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101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101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101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101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101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101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101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101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101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101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101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101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101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101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101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101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101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101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101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101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101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101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101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101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101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101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101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101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101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101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101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101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101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101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101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101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101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101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101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101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101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101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101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101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101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101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101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101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101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101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102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102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102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102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102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102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102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102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102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102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102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102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102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102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102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102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102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102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102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102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102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102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102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102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102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102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102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102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102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102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102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102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102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102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102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102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102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102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102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102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102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102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102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102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102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102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102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102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102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102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102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102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102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102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102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102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102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102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102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102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102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102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102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102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102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102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102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102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102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102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102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102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102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102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102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102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102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102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102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102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102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568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568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568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568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568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568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568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568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568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568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568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568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568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568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568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568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568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568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568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568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568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568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568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568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568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568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568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568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568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568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568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568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568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568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568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568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568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568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568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568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568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568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568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568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568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568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568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568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568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568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568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568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568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568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568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568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568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568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568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568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568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568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568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568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568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568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568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568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568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568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568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568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568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568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568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568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568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568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568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568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568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104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104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104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104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104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104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104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104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104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104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104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104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104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104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104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104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104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104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104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104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104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104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104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104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104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104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104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104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104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104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104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104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104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104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104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104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104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104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104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104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104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104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104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104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104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104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104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104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104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104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104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104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104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104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104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104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104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104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104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104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104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104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104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104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104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104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104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104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104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104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104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104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104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104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104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104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104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104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104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104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104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105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105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105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105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105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105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105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105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105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105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105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105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105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105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105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105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105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105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105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105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105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105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105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105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105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105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105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105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105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105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105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105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105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105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105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105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105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105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105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105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105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105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105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105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105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105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105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105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105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105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105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105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105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105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105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105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105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105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105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105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105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105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105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105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105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105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105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105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105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105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105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105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105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105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105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105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105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105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105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105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105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106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106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106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106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106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106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106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106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106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106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106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106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106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106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106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106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106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106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106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106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106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106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106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106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106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106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106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106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106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106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106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106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106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106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106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106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106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106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106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106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106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106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106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106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106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106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106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106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106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106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106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106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106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106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106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106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106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106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106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106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106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106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106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106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106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106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106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106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106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106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106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106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106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106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106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106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106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106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106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106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106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107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107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107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107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107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107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107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107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107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107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107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107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107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107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107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107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107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107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107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107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107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107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107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107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107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107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107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107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107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107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107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107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107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107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107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107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107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107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107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107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107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107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107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107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107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107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107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107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107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107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107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107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107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107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107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107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107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107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107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107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107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107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107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107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107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107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107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107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107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107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107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107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107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107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107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107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107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107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107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107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107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109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109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109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109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109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109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109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109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109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109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109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109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109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109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109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109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109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109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109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109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109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109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109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109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109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109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109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109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109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109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109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109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109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109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109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109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109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109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109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109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109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109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109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109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109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109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109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109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109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109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109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109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109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109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109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109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109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109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109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109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109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109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109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109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109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109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109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109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109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109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109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109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109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109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109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109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109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109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109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109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109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110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110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110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110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110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110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110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110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110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110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110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110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110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110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110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110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110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110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110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110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110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110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110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110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110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110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110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110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110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110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110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110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110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110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110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110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110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110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110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110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110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110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110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110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110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110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110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110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110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110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110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110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110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110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110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110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110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110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110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110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110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110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110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110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110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110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110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110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110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110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110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110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110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110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110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110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110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110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110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110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110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111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111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111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111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111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111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111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111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111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111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111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111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111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111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111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111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111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111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111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111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111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111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111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111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111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111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111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111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111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111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111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111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111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111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111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111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111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111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111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111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111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111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111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111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111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111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111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111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111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111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111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111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111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111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111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111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111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111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111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111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111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111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111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111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111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111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111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111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111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111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111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111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111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111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111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111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111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111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111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111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111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112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112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112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112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112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112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112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112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112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112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112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112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112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112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112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112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112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112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112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112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112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112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112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112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112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112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112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112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112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112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112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112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112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112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112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112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112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112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112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112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112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112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112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112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112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112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112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112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112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112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112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112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112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112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112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112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112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112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112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112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112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112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112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112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112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112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112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112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112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112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112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112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112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112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112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112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112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112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112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112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112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127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127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127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127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127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127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127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127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127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127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127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127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127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127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127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127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127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127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127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127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127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127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127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127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127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127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127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127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127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127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127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127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127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127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127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127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127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127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127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127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127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127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127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127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127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127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127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127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127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127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127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127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127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127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127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127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127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127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127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127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127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127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127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127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127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127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127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127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127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127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127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127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127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127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127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127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127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127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127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127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127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113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113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113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113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113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113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113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113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113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113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113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113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113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113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113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113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113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113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113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113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113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113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113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113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113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113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113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113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113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113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113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113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113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113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113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113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113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113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113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113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113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113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113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113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113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113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113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113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113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113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113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113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113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113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113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113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113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113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113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113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113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113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113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113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113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113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113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113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113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113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113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113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113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113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113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113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113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113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113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113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113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569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569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569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569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569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569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569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569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569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569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569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569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569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569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569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569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569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569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569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569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569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569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569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569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569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569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569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569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569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569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569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569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569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569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569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569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569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569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569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569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569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569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569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569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569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569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569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569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569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569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569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569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569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569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569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569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569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569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569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569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569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569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569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569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569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569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569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569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569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569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569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569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569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569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569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569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569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569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569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569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569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570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570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570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570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570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570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570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570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570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570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570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570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570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570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570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570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570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570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570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570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570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570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570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570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570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570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570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570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570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570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570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570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570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570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570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570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570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570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570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570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570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570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570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570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570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570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570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570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570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570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570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570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570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570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570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570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570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570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570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570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570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570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570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570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570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570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570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570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570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570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570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570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570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570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570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570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570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570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570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570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570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114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114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114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114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114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114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114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114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114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114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114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114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114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114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114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114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114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114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114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114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114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114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114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114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114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114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114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114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114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114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114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114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114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114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114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114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114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114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114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114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114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114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114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114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114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114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114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114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114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114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114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114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114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114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114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114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114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114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114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114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114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114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114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114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114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114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114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114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114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114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114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114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114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114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114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114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114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114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114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114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114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116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116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116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116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116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116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116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116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116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116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116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116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116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116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116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116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116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116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116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116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116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116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116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116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116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116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116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116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116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116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116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116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116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116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116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116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116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116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116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116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116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116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116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116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116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116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116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116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116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116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116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116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116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116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116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116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116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116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116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116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116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116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116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116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116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116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116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116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116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116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116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116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116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116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116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116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116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116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116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116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116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117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117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117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117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117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117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117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117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117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117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117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117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117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117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117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117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117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117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117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117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117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117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117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117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117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117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117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117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117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117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117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117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117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117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117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117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117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117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117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117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117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117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117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117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117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117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117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117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117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117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117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117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117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117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117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117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117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117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117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117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117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117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117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117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117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117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117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117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117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117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117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117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117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117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117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117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117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117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117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117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117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118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118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118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118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118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118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118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118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118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118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118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118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118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118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118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118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118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118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118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118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118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118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118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118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118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118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118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118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118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118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118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118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118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118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118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118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118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118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118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118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118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118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118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118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118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118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118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118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118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118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118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118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118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118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118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118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118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118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118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118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118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118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118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118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118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118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118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118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118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118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118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118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118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118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118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118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118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118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118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118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118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119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119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119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119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119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119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119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119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119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119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119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119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119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119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119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119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119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119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119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119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119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119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119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119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119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119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119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119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119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119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119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119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119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119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119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119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119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119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119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119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119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119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119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119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119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119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119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119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119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119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119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119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119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119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119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119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119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119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119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119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119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119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119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119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119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119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119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119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119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119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119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119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119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119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119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119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119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119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119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119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119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571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571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571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571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571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571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571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571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571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571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571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571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571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571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571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571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571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571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571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571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571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571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571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571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571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571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571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571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571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571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571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571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571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571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571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571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571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571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571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571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571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571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571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571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571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571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571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571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571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571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571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571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571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571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571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571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571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571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571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571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571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571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571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571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571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571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571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571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571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571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571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571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571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571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571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571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571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571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571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571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571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120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120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120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120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120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120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120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120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120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120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120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120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120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120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120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120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120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120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120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120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120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120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120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120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120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120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120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120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120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120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120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120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120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120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120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120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120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120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120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120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120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120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120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120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120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120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120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120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120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120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120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120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120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120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120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120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120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120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120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120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120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120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120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120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120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120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120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120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120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120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120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120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120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120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120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120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120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120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120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120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120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572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572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572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572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572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572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572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572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572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572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572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572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572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572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572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572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572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572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572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572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572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572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572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572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572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572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572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572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572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572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572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572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572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572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572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572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572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572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572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572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572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572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572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572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572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572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572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572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572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572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572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572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572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572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572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572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572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572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572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572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572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572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572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572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572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572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572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572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572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572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572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572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572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572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572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572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572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572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572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572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572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453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453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453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453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453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453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453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453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453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453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453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453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453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453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453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453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453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453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453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453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453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453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453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453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453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453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453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453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453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453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453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453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453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453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453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453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453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453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453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453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453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453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453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453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453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453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453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453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453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453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453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453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453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453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453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453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453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453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453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453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453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453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453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453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453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453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453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453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453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453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453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453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453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453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453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453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453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453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453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453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453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121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121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121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121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121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121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121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121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121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121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121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121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121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121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121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121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121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121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121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121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121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121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121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121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121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121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121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121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121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121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121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121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121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121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121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121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121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121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121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121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121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121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121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121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121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121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121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121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121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121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121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121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121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121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121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121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121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121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121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121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121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121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121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121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121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121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121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121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121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121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121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121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121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121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121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121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121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121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121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121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121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122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122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122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122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122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122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122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122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122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122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122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122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122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122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122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122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122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122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122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122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122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122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122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122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122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122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122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122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122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122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122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122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122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122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122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122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122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122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122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122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122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122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122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122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122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122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122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122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122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122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122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122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122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122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122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122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122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122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122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122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122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122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122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122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122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122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122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122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122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122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122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122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122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122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122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122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122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122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122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122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122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123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123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123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123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123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123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123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123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123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123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123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123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123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123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123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123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123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123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123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123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123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123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123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123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123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123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123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123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123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123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123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123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123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123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123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123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123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123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123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123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123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123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123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123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123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123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123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123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123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123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123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123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123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123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123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123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123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123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123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123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123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123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123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123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123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123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123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123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123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123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123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123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123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123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123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123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123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123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123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123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123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573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573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573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573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573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573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573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573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573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573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573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573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573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573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573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573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573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573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573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573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573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573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573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573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573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573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573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573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573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573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573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573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573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573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573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573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573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573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573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573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573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573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573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573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573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573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573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573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573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573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573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573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573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573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573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573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573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573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573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573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573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573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573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573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573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573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573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573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573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573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573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573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573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573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573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573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573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573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573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573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573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124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124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124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124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124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124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124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124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124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124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124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124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124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124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124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124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124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124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124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124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124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124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124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124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124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124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124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124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124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124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124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124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124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124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124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124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124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124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124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124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124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124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124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124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124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124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124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124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124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124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124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124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124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124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124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124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124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124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124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124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124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124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124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124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124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124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124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124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124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124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124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124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124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124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124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124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124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124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124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124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124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459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459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459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459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459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459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459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459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459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459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459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459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459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459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459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459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459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459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459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459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459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459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459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459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459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459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459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459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459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459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459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459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459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459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459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459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459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459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459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459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459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459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459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459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459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459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459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459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459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459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459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459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459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459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459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459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459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459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459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459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459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459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459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459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459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459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459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459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459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459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459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459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459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459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459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459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459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459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459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459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459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125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125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125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125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125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125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125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125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125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125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125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125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125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125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125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125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125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125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125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125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125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125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125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125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125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125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125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125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125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125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125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125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125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125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125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125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125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125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125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125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125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125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125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125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125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125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125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125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125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125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125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125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125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125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125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125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125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125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125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125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125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125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125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125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125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125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125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125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125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125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125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125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125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125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125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125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125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125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125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125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125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140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140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140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140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140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140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140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140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140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140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140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140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140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140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140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140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140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140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140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140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140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140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140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140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140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140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140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140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140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140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140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140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140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140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140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140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140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140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140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140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140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140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140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140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140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140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140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140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140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140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140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140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140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140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140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140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140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140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140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140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140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140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140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140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140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140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140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140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140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140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140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140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140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140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140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140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140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140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140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140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140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126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126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126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126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126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126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126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126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126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126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126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126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126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126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126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126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126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126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126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126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126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126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126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126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126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126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126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126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126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126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126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126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126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126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126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126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126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126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126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126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126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126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126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126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126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126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126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126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126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126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126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126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126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126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126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126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126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126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126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126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126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126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126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126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126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126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126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126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126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126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126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126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126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126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126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126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126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126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126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126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126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128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128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128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128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128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128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128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128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128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128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128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128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128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128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128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128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128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128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128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128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128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128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128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128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128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128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128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128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128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128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128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128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128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128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128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128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128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128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128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128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128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128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128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128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128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128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128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128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128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128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128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128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128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128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128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128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128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128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128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128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128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128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128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128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128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128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128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128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128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128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128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128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128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128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128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128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128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128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128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128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128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129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129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129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129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129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129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129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129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129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129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129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129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129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129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129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129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129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129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129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129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129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129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129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129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129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129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129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129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129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129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129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129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129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129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129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129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129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129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129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129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129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129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129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129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129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129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129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129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129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129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129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129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129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129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129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129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129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129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129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129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129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129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129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129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129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129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129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129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129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129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129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129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129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129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129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129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129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129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129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129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129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145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145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145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145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145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145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145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145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145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145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145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145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145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145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145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145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145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145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145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145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145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145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145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145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145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145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145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145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145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145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145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145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145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145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145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145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145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145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145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145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145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145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145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145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145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145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145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145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145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145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145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145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145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145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145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145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145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145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145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145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145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145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145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145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145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145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145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145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145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145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145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145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145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145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145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145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145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145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145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145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145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130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130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130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130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130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130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130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130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130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130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130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130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130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130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130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130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130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130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130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130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130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130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130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130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130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130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130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130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130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130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130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130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130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130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130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130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130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130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130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130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130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130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130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130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130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130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130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130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130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130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130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130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130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130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130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130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130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130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130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130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130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130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130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130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130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130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130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130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130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130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130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130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130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130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130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130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130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130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130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130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130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131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131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131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131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131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131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131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131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131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131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131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131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131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131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131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131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131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131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131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131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131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131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131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131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131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131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131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131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131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131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131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131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131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131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131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131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131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131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131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131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131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131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131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131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131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131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131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131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131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131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131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131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131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131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131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131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131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131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131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131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131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131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131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131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131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131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131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131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131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131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131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131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131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131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131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131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131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131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131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131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131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132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132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132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132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132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132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132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132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132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132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132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132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132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132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132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132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132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132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132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132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132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132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132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132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132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132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132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132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132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132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132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132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132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132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132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132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132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132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132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132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132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132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132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132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132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132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132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132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132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132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132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132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132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132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132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132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132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132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132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132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132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132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132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132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132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132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132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132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132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132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132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132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132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132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132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132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132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132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132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132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132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133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133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133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133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133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133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133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133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133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133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133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133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133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133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133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133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133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133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133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133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133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133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133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133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133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133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133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133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133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133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133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133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133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133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133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133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133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133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133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133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133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133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133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133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133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133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133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133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133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133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133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133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133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133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133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133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133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133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133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133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133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133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133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133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133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133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133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133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133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133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133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133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133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133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133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133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133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133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133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133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133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151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151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151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151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151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151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151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151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151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151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151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151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151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151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151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151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151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151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151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151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151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151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151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151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151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151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151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151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151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151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151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151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151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151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151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151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151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151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151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151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151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151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151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151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151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151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151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151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151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151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151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151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151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151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151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151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151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151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151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151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151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151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151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151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151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151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151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151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151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151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151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151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151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151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151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151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151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151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151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151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151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469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469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469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469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469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469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469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469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469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469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469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469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469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469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469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469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469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469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469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469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469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469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469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469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469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469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469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469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469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469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469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469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469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469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469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469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469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469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469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469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469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469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469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469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469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469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469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469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469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469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469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469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469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469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469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469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469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469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469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469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469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469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469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469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469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469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469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469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469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469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469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469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469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469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469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469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469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469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469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469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469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153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153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153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153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153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153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153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153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153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153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153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153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153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153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153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153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153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153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153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153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153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153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153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153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153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153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153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153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153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153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153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153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153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153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153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153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153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153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153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153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153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153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153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153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153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153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153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153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153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153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153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153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153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153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153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153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153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153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153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153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153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153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153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153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153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153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153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153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153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153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153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153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153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153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153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153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153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153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153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153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153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134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134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134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134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134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134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134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134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134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134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134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134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134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134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134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134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134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134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134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134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134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134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134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134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134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134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134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134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134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134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134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134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134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134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134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134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134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134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134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134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134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134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134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134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134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134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134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134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134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134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134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134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134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134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134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134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134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134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134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134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134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134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134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134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134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134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134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134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134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134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134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134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134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134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134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134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134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134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134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134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134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135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135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135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135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135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135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135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135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135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135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135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135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135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135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135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135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135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135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135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135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135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135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135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135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135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135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135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135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135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135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135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135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135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135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135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135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135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135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135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135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135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135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135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135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135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135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135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135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135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135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135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135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135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135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135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135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135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135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135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135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135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135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135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135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135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135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135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135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135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135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135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135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135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135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135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135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135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135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135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135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135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157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157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157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157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157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157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157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157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157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157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157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157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157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157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157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157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157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157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157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157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157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157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157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157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157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157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157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157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157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157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157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157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157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157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157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157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157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157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157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157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157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157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157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157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157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157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157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157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157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157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157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157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157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157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157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157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157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157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157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157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157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157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157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157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157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157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157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157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157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157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157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157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157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157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157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157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157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157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157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157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157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136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136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136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136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136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136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136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136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136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136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136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136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136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136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136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136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136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136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136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136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136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136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136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136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136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136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136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136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136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136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136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136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136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136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136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136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136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136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136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136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136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136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136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136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136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136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136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136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136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136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136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136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136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136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136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136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136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136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136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136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136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136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136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136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136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136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136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136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136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136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136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136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136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136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136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136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136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136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136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136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136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137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137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137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137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137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137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137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137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137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137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137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137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137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137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137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137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137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137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137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137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137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137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137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137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137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137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137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137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137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137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137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137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137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137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137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137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137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137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137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137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137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137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137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137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137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137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137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137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137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137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137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137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137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137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137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137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137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137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137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137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137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137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137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137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137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137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137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137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137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137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137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137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137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137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137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137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137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137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137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137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137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138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138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138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138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138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138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138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138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138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138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138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138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138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138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138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138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138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138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138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138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138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138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138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138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138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138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138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138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138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138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138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138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138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138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138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138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138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138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138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138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138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138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138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138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138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138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138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138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138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138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138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138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138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138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138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138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138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138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138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138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138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138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138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138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138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138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138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138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138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138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138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138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138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138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138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138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138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138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138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138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138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162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162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162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162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162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162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162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162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162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162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162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162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162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162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162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162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162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162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162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162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162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162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162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162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162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162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162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162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162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162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162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162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162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162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162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162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162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162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162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162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162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162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162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162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162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162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162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162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162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162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162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162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162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162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162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162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162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162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162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162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162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162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162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162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162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162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162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162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162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162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162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162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162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162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162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162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162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162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162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162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162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139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139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139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139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139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139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139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139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139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139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139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139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139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139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139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139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139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139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139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139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139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139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139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139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139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139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139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139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139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139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139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139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139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139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139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139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139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139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139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139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139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139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139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139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139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139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139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139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139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139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139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139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139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139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139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139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139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139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139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139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139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139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139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139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139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139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139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139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139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139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139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139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139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139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139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139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139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139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139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139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139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574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574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574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574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574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574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574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574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574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574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574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574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574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574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574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574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574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574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574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574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574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574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574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574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574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574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574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574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574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574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574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574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574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574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574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574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574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574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574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574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574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574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574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574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574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574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574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574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574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574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574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574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574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574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574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574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574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574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574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574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574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574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574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574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574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574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574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574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574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574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574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574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574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574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574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574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574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574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574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574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574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575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575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575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575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575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575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575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575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575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575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575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575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575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575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575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575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575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575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575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575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575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575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575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575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575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575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575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575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575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575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575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575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575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575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575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575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575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575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575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575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575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575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575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575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575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575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575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575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575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575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575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575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575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575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575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575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575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575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575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575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575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575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575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575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575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575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575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575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575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575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575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575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575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575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575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575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575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575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575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575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575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141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141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141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141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141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141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141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141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141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141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141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141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141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141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141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141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141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141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141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141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141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141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141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141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141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141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141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141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141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141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141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141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141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141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141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141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141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141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141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141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141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141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141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141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141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141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141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141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141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141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141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141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141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141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141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141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141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141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141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141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141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141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141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141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141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141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141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141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141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141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141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141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141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141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141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141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141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141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141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141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141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142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142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142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142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142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142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142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142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142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142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142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142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142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142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142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142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142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142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142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142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142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142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142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142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142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142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142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142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142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142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142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142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142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142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142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142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142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142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142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142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142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142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142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142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142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142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142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142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142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142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142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142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142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142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142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142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142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142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142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142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142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142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142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142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142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142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142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142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142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142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142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142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142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142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142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142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142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142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142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142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142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167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167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167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167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167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167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167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167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167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167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167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167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167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167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167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167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167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167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167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167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167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167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167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167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167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167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167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167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167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167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167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167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167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167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167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167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167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167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167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167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167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167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167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167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167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167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167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167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167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167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167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167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167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167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167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167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167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167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167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167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167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167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167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167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167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167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167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167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167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167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167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167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167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167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167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167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167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167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167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167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167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143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143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143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143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143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143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143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143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143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143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143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143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143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143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143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143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143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143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143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143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143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143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143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143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143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143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143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143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143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143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143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143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143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143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143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143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143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143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143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143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143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143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143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143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143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143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143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143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143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143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143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143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143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143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143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143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143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143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143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143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143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143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143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143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143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143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143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143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143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143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143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143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143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143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143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143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143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143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143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143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143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144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144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144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144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144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144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144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144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144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144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144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144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144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144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144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144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144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144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144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144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144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144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144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144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144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144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144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144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144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144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144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144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144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144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144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144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144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144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144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144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144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144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144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144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144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144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144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144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144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144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144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144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144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144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144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144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144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144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144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144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144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144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144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144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144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144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144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144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144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144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144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144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144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144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144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144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144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144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144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144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144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146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146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146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146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146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146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146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146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146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146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146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146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146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146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146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146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146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146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146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146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146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146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146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146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146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146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146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146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146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146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146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146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146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146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146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146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146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146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146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146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146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146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146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146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146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146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146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146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146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146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146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146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146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146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146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146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146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146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146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146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146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146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146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146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146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146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146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146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146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146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146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146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146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146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146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146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146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146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146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146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146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576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576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576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576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576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576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576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576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576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576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576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576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576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576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576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576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576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576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576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576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576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576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576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576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576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576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576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576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576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576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576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576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576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576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576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576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576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576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576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576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576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576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576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576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576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576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576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576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576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576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576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576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576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576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576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576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576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576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576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576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576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576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576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576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576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576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576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576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576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576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576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576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576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576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576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576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576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576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576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576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576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147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147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147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147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147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147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147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147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147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147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147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147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147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147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147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147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147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147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147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147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147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147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147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147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147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147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147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147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147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147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147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147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147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147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147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147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147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147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147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147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147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147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147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147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147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147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147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147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147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147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147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147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147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147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147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147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147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147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147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147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147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147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147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147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147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147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147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147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147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147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147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147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147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147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147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147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147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147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147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147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147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173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173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173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173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173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173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173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173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173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173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173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173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173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173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173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173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173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173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173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173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173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173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173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173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173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173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173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173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173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173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173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173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173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173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173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173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173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173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173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173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173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173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173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173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173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173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173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173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173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173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173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173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173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173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173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173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173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173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173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173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173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173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173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173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173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173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173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173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173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173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173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173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173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173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173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173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173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173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173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173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173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148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148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148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148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148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148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148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148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148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148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148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148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148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148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148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148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148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148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148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148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148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148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148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148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148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148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148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148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148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148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148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148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148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148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148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148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148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148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148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148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148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148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148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148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148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148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148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148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148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148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148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148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148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148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148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148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148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148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148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148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148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148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148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148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148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148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148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148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148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148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148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148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148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148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148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148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148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148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148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148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148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176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176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176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176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176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176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176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176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176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176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176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176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176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176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176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176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176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176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176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176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176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176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176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176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176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176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176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176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176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176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176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176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176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176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176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176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176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176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176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176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176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176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176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176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176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176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176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176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176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176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176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176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176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176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176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176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176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176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176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176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176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176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176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176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176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176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176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176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176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176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176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176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176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176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176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176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176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176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176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176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176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149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149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149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149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149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149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149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149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149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149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149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149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149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149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149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149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149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149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149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149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149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149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149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149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149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149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149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149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149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149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149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149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149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149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149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149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149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149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149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149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149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149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149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149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149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149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149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149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149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149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149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149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149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149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149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149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149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149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149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149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149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149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149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149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149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149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149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149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149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149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149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149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149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149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149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149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149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149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149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149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149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577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577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577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577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577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577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577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577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577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577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577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577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577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577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577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577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577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577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577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577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577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577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577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577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577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577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577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577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577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577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577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577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577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577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577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577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577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577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577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577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577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577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577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577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577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577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577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577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577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577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577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577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577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577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577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577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577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577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577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577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577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577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577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577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577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577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577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577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577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577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577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577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577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577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577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577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577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577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577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577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577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150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150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150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150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150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150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150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150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150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150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150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150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150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150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150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150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150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150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150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150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150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150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150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150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150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150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150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150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150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150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150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150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150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150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150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150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150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150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150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150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150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150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150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150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150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150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150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150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150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150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150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150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150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150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150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150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150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150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150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150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150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150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150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150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150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150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150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150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150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150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150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150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150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150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150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150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150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150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150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150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150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180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180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180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180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180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180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180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180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180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180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180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180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180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180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180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180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180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180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180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180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180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180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180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180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180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180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180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180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180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180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180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180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180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180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180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180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180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180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180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180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180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180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180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180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180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180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180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180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180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180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180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180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180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180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180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180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180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180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180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180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180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180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180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180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180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180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180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180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180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180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180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180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180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180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180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180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180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180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180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180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180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152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152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152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152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152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152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152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152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152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152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152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152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152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152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152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152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152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152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152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152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152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152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152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152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152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152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152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152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152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152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152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152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152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152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152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152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152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152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152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152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152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152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152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152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152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152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152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152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152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152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152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152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152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152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152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152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152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152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152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152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152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152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152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152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152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152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152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152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152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152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152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152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152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152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152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152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152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152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152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152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152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578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578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578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578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578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578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578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578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578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578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578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578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578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578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578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578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578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578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578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578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578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578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578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578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578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578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578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578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578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578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578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578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578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578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578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578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578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578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578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578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578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578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578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578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578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578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578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578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578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578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578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578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578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578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578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578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578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578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578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578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578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578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578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578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578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578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578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578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578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578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578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578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578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578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578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578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578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578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578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578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578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154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154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154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154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154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154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154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154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154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154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154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154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154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154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154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154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154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154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154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154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154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154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154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154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154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154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154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154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154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154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154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154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154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154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154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154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154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154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154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154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154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154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154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154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154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154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154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154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154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154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154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154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154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154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154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154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154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154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154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154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154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154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154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154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154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154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154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154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154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154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154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154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154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154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154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154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154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154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154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154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154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184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184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184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184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184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184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184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184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184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184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184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184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184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184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184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184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184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184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184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184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184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184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184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184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184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184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184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184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184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184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184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184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184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184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184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184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184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184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184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184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184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184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184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184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184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184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184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184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184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184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184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184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184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184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184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184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184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184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184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184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184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184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184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184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184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184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184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184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184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184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184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184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184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184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184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184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184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184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184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184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184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186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186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186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186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186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186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186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186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186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186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186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186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186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186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186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186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186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186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186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186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186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186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186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186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186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186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186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186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186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186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186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186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186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186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186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186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186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186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186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186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186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186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186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186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186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186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186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186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186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186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186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186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186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186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186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186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186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186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186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186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186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186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186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186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186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186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186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186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186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186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186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186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186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186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186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186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186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186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186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186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186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155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155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155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155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155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155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155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155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155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155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155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155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155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155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155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155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155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155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155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155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155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155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155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155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155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155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155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155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155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155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155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155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155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155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155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155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155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155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155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155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155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155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155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155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155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155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155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155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155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155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155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155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155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155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155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155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155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155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155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155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155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155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155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155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155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155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155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155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155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155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155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155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155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155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155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155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155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155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155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155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155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156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156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156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156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156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156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156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156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156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156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156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156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156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156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156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156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156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156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156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156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156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156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156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156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156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156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156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156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156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156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156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156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156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156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156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156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156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156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156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156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156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156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156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156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156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156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156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156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156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156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156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156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156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156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156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156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156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156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156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156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156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156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156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156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156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156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156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156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156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156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156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156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156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156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156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156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156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156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156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156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156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158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158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158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158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158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158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158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158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158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158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158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158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158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158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158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158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158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158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158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158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158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158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158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158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158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158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158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158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158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158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158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158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158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158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158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158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158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158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158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158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158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158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158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158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158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158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158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158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158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158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158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158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158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158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158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158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158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158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158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158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158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158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158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158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158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158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158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158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158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158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158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158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158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158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158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158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158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158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158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158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158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190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190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190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190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190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190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190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190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190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190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190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190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190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190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190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190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190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190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190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190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190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190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190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190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190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190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190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190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190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190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190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190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190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190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190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190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190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190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190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190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190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190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190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190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190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190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190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190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190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190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190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190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190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190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190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190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190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190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190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190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190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190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190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190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190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190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190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190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190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190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190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190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190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190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190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190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190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190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190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190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190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159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159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159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159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159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159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159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159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159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159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159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159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159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159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159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159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159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159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159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159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159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159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159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159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159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159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159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159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159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159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159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159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159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159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159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159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159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159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159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159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159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159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159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159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159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159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159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159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159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159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159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159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159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159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159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159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159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159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159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159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159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159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159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159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159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159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159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159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159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159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159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159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159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159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159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159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159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159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159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159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159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160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160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160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160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160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160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160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160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160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160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160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160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160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160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160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160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160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160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160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160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160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160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160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160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160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160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160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160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160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160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160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160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160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160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160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160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160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160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160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160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160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160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160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160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160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160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160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160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160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160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160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160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160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160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160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160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160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160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160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160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160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160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160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160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160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160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160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160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160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160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160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160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160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160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160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160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160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160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160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160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160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579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579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579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579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579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579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579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579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579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579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579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579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579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579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579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579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579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579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579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579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579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579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579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579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579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579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579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579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579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579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579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579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579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579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579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579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579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579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579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579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579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579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579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579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579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579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579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579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579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579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579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579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579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579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579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579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579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579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579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579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579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579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579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579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579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579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579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579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579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579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579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579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579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579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579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579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579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579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579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579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579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580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580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580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580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580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580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580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580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580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580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580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580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580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580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580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580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580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580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580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580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580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580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580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580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580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580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580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580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580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580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580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580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580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580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580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580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580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580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580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580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580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580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580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580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580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580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580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580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580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580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580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580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580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580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580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580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580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580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580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580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580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580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580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580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580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580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580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580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580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580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580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580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580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580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580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580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580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580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580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580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580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581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581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581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581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581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581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581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581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581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581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581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581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581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581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581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581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581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581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581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581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581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581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581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581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581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581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581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581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581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581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581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581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581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581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581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581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581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581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581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581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581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581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581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581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581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581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581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581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581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581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581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581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581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581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581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581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581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581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581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581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581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581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581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581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581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581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581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581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581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581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581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581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581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581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581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581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581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581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581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581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581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194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194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194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194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194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194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194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194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194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194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194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194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194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194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194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194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194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194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194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194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194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194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194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194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194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194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194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194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194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194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194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194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194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194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194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194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194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194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194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194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194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194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194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194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194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194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194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194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194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194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194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194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194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194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194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194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194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194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194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194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194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194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194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194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194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194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194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194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194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194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194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194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194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194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194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194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194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194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194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194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194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161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161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161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161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161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161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161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161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161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161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161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161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161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161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161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161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161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161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161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161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161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161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161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161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161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161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161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161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161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161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161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161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161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161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161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161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161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161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161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161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161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161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161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161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161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161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161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161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161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161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161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161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161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161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161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161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161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161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161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161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161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161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161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161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161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161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161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161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161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161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161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161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161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161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161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161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161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161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161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161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161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163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163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163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163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163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163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163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163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163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163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163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163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163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163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163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163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163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163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163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163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163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163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163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163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163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163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163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163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163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163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163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163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163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163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163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163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163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163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163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163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163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163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163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163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163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163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163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163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163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163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163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163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163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163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163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163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163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163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163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163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163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163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163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163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163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163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163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163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163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163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163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163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163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163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163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163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163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163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163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163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163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164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164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164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164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164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164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164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164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164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164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164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164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164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164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164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164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164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164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164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164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164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164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164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164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164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164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164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164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164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164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164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164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164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164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164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164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164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164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164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164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164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164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164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164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164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164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164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164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164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164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164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164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164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164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164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164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164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164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164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164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164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164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164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164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164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164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164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164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164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164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164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164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164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164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164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164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164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164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164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164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164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199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199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199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199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199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199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199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199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199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199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199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199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199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199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199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199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199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199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199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199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199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199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199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199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199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199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199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199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199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199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199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199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199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199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199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199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199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199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199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199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199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199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199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199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199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199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199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199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199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199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199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199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199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199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199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199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199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199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199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199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199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199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199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199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199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199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199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199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199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199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199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199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199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199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199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199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199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199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199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199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199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165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165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165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165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165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165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165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165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165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165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165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165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165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165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165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165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165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165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165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165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165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165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165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165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165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165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165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165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165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165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165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165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165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165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165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165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165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165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165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165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165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165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165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165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165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165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165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165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165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165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165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165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165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165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165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165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165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165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165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165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165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165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165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165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165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165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165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165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165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165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165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165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165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165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165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165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165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165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165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165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165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166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166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166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166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166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166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166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166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166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166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166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166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166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166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166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166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166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166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166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166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166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166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166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166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166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166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166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166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166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166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166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166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166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166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166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166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166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166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166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166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166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166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166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166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166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166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166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166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166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166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166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166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166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166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166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166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166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166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166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166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166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166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166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166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166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166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166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166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166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166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166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166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166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166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166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166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166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166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166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166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166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168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168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168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168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168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168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168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168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168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168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168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168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168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168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168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168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168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168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168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168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168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168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168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168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168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168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168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168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168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168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168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168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168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168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168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168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168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168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168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168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168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168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168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168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168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168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168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168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168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168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168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168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168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168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168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168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168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168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168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168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168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168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168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168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168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168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168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168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168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168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168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168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168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168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168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168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168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168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168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168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168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169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169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169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169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169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169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169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169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169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169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169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169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169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169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169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169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169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169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169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169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169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169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169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169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169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169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169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169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169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169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169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169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169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169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169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169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169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169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169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169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169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169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169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169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169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169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169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169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169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169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169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169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169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169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169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169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169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169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169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169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169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169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169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169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169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169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169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169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169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169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169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169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169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169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169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169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169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169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169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169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169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205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205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205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205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205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205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205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205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205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205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205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205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205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205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205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205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205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205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205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205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205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205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205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205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205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205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205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205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205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205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205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205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205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205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205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205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205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205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205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205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205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205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205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205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205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205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205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205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205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205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205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205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205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205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205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205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205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205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205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205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205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205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205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205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205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205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205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205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205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205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205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205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205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205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205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205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205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205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205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205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205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170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170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170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170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170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170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170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170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170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170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170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170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170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170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170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170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170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170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170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170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170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170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170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170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170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170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170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170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170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170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170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170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170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170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170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170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170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170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170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170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170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170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170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170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170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170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170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170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170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170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170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170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170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170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170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170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170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170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170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170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170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170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170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170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170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170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170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170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170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170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170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170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170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170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170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170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170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170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170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170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170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171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171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171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171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171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171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171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171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171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171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171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171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171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171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171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171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171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171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171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171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171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171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171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171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171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171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171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171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171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171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171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171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171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171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171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171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171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171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171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171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171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171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171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171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171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171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171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171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171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171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171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171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171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171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171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171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171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171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171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171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171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171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171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171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171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171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171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171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171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171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171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171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171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171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171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171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171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171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171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171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171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172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172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172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172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172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172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172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172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172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172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172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172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172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172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172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172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172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172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172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172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172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172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172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172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172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172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172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172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172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172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172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172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172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172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172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172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172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172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172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172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172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172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172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172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172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172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172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172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172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172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172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172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172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172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172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172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172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172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172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172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172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172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172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172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172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172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172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172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172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172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172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172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172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172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172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172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172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172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172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172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172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174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174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174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174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174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174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174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174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174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174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174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174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174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174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174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174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174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174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174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174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174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174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174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174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174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174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174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174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174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174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174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174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174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174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174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174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174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174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174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174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174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174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174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174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174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174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174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174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174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174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174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174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174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174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174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174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174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174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174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174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174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174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174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174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174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174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174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174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174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174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174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174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174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174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174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174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174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174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174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174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174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175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175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175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175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175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175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175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175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175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175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175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175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175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175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175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175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175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175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175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175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175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175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175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175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175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175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175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175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175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175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175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175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175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175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175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175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175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175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175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175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175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175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175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175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175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175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175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175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175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175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175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175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175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175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175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175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175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175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175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175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175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175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175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175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175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175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175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175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175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175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175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175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175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175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175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175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175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175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175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175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175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177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177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177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177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177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177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177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177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177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177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177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177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177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177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177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177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177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177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177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177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177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177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177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177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177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177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177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177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177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177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177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177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177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177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177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177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177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177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177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177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177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177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177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177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177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177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177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177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177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177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177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177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177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177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177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177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177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177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177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177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177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177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177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177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177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177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177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177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177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177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177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177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177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177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177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177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177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177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177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177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177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582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582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582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582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582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582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582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582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582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582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582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582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582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582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582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582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582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582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582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582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582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582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582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582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582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582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582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582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582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582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582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582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582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582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582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582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582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582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582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582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582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582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582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582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582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582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582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582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582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582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582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582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582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582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582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582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582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582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582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582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582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582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582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582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582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582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582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582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582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582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582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582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582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582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582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582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582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582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582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582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582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178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178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178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178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178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178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178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178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178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178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178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178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178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178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178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178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178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178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178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178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178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178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178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178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178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178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178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178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178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178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178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178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178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178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178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178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178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178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178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178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178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178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178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178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178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178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178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178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178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178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178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178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178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178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178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178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178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178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178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178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178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178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178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178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178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178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178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178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178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178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178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178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178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178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178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178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178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178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178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178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178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179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179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179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179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179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179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179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179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179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179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179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179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179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179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179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179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179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179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179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179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179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179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179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179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179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179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179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179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179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179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179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179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179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179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179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179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179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179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179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179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179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179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179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179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179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179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179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179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179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179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179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179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179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179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179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179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179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179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179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179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179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179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179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179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179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179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179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179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179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179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179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179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179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179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179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179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179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179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179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179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179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181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181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181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181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181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181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181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181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181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181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181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181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181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181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181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181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181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181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181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181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181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181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181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181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181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181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181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181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181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181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181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181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181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181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181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181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181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181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181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181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181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181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181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181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181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181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181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181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181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181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181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181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181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181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181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181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181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181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181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181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181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181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181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181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181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181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181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181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181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181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181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181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181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181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181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181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181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181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181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181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181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182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182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182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182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182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182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182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182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182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182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182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182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182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182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182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182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182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182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182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182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182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182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182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182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182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182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182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182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182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182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182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182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182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182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182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182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182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182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182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182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182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182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182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182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182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182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182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182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182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182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182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182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182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182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182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182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182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182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182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182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182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182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182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182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182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182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182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182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182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182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182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182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182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182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182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182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182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182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182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182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182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183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183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183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183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183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183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183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183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183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183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183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183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183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183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183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183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183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183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183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183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183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183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183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183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183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183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183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183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183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183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183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183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183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183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183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183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183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183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183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183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183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183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183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183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183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183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183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183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183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183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183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183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183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183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183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183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183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183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183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183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183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183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183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183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183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183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183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183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183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183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183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183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183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183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183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183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183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183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183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183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183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216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216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216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216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216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216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216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216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216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216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216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216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216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216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216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216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216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216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216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216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216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216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216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216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216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216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216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216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216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216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216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216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216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216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216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216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216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216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216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216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216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216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216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216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216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216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216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216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216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216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216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216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216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216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216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216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216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216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216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216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216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216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216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216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216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216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216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216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216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216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216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216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216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216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216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216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216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216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216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216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216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583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583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583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583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583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583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583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583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583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583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583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583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583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583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583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583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583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583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583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583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583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583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583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583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583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583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583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583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583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583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583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583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583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583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583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583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583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583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583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583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583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583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583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583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583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583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583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583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583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583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583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583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583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583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583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583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583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583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583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583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583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583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583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583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583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583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583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583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583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583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583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583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583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583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583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583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583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583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583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583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583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185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185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185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185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185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185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185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185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185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185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185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185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185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185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185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185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185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185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185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185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185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185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185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185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185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185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185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185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185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185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185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185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185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185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185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185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185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185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185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185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185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185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185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185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185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185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185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185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185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185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185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185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185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185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185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185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185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185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185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185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185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185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185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185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185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185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185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185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185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185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185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185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185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185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185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185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185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185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185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185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185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217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217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217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217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217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217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217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217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217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217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217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217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217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217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217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217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217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217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217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217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217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217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217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217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217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217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217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217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217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217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217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217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217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217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217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217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217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217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217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217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217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217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217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217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217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217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217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217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217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217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217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217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217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217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217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217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217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217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217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217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217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217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217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217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217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217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217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217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217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217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217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217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217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217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217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217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217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217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217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217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217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187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187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187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187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187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187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187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187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187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187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187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187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187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187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187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187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187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187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187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187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187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187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187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187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187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187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187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187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187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187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187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187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187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187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187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187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187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187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187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187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187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187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187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187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187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187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187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187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187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187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187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187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187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187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187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187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187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187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187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187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187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187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187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187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187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187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187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187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187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187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187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187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187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187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187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187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187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187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187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187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187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218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218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218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218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218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218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218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218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218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218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218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218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218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218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218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218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218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218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218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218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218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218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218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218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218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218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218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218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218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218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218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218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218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218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218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218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218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218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218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218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218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218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218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218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218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218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218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218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218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218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218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218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218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218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218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218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218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218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218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218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218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218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218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218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218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218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218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218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218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218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218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218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218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218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218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218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218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218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218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218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218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188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188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188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188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188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188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188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188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188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188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188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188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188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188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188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188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188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188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188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188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188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188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188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188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188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188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188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188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188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188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188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188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188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188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188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188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188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188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188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188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188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188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188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188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188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188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188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188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188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188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188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188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188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188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188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188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188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188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188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188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188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188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188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188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188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188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188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188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188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188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188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188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188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188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188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188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188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188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188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188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188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189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189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189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189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189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189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189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189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189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189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189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189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189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189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189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189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189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189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189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189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189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189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189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189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189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189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189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189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189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189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189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189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189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189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189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189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189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189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189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189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189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189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189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189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189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189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189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189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189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189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189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189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189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189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189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189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189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189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189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189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189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189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189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189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189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189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189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189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189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189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189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189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189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189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189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189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189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189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189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189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189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191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191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191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191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191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191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191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191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191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191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191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191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191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191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191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191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191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191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191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191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191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191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191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191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191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191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191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191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191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191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191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191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191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191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191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191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191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191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191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191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191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191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191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191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191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191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191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191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191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191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191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191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191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191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191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191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191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191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191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191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191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191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191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191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191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191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191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191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191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191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191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191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191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191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191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191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191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191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191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191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191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192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192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192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192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192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192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192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192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192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192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192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192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192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192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192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192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192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192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192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192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192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192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192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192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192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192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192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192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192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192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192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192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192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192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192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192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192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192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192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192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192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192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192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192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192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192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192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192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192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192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192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192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192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192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192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192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192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192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192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192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192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192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192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192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192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192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192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192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192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192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192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192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192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192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192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192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192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192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192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192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192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584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584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584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584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584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584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584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584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584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584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584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584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584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584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584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584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584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584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584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584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584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584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584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584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584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584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584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584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584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584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584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584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584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584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584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584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584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584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584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584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584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584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584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584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584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584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584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584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584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584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584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584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584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584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584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584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584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584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584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584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584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584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584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584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584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584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584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584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584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584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584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584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584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584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584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584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584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584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584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584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584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193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193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193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193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193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193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193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193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193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193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193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193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193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193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193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193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193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193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193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193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193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193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193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193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193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193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193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193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193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193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193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193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193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193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193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193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193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193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193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193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193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193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193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193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193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193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193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193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193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193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193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193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193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193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193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193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193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193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193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193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193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193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193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193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193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193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193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193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193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193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193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193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193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193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193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193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193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193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193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193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193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195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195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195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195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195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195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195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195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195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195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195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195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195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195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195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195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195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195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195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195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195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195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195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195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195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195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195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195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195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195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195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195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195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195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195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195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195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195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195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195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195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195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195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195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195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195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195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195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195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195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195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195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195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195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195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195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195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195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195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195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195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195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195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195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195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195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195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195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195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195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195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195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195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195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195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195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195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195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195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195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195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585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585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585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585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585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585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585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585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585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585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585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585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585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585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585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585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585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585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585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585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585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585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585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585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585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585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585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585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585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585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585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585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585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585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585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585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585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585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585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585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585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585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585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585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585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585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585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585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585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585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585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585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585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585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585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585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585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585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585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585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585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585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585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585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585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585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585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585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585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585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585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585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585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585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585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585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585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585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585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585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585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196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196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196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196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196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196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196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196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196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196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196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196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196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196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196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196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196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196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196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196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196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196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196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196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196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196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196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196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196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196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196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196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196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196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196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196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196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196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196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196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196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196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196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196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196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196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196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196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196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196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196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196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196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196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196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196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196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196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196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196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196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196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196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196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196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196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196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196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196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196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196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196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196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196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196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196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196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196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196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196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196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586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586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586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586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586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586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586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586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586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586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586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586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586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586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586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586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586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586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586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586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586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586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586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586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586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586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586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586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586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586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586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586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586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586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586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586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586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586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586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586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586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586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586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586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586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586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586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586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586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586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586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586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586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586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586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586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586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586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586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586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586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586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586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586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586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586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586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586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586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586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586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586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586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586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586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586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586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586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586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586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586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219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219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219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219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219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219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219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219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219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219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219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219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219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219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219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219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219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219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219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219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219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219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219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219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219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219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219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219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219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219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219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219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219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219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219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219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219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219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219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219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219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219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219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219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219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219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219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219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219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219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219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219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219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219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219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219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219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219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219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219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219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219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219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219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219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219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219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219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219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219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219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219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219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219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219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219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219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219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219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219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219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587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587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587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587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587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587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587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587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587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587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587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587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587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587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587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587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587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587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587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587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587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587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587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587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587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587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587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587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587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587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587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587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587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587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587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587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587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587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587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587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587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587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587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587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587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587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587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587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587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587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587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587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587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587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587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587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587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587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587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587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587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587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587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587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587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587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587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587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587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587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587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587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587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587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587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587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587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587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587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587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587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197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197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197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197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197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197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197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197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197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197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197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197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197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197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197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197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197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197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197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197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197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197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197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197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197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197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197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197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197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197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197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197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197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197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197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197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197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197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197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197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197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197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197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197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197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197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197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197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197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197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197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197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197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197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197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197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197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197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197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197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197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197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197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197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197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197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197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197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197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197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197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197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197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197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197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197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197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197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197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197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197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221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221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221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221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221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221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221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221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221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221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221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221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221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221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221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221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221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221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221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221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221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221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221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221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221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221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221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221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221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221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221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221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221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221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221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221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221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221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221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221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221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221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221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221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221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221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221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221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221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221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221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221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221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221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221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221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221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221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221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221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221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221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221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221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221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221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221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221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221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221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221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221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221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221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221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221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221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221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221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221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221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222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222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222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222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222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222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222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222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222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222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222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222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222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222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222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222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222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222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222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222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222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222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222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222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222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222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222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222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222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222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222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222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222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222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222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222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222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222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222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222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222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222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222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222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222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222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222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222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222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222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222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222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222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222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222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222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222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222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222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222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222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222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222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222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222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222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222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222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222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222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222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222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222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222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222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222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222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222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222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222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222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198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198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198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198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198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198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198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198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198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198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198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198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198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198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198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198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198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198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198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198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198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198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198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198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198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198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198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198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198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198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198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198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198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198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198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198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198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198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198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198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198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198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198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198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198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198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198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198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198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198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198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198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198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198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198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198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198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198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198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198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198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198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198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198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198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198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198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198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198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198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198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198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198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198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198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198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198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198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198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198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198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533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533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533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533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533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533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533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533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533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533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533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533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533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533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533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533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533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533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533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533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533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533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533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533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533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533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533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533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533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533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533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533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533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533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533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533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533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533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533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533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533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533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533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533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533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533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533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533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533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533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533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533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533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533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533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533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533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533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533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533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533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533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533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533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533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533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533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533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533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533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533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533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533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533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533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533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533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533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533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533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533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588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588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588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588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588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588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588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588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588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588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588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588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588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588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588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588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588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588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588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588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588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588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588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588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588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588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588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588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588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588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588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588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588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588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588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588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588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588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588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588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588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588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588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588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588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588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588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588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588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588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588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588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588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588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588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588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588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588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588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588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588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588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588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588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588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588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588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588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588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588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588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588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588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588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588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588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588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588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588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588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588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200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200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200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200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200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200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200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200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200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200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200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200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200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200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200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200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200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200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200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200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200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200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200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200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200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200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200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200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200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200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200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200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200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200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200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200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200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200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200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200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200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200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200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200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200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200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200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200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200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200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200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200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200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200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200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200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200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200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200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200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200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200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200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200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200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200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200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200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200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200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200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200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200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200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200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200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200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200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200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200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200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589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589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589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589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589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589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589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589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589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589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589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589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589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589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589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589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589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589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589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589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589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589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589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589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589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589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589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589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589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589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589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589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589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589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589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589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589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589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589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589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589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589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589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589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589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589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589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589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589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589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589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589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589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589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589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589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589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589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589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589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589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589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589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589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589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589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589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589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589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589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589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589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589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589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589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589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589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589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589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589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589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223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223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223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223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223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223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223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223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223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223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223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223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223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223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223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223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223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223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223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223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223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223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223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223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223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223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223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223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223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223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223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223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223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223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223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223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223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223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223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223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223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223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223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223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223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223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223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223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223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223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223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223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223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223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223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223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223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223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223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223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223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223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223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223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223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223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223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223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223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223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223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223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223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223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223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223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223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223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223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223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223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201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201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201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201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201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201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201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201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201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201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201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201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201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201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201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201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201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201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201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201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201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201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201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201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201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201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201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201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201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201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201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201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201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201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201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201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201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201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201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201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201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201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201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201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201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201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201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201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201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201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201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201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201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201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201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201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201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201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201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201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201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201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201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201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201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201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201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201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201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201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201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201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201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201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201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201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201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201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201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201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201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202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202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202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202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202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202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202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202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202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202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202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202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202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202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202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202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202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202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202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202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202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202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202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202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202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202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202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202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202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202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202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202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202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202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202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202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202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202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202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202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202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202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202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202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202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202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202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202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202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202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202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202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202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202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202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202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202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202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202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202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202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202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202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202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202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202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202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202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202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202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202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202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202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202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202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202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202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202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202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202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202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224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224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224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224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224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224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224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224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224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224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224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224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224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224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224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224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224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224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224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224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224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224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224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224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224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224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224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224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224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224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224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224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224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224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224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224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224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224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224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224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224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224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224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224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224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224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224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224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224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224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224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224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224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224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224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224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224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224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224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224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224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224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224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224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224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224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224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224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224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224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224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224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224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224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224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224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224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224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224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224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224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203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203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203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203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203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203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203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203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203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203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203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203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203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203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203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203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203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203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203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203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203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203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203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203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203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203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203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203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203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203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203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203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203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203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203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203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203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203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203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203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203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203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203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203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203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203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203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203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203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203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203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203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203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203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203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203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203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203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203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203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203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203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203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203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203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203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203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203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203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203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203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203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203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203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203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203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203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203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203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203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203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543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543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543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543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543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543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543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543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543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543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543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543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543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543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543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543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543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543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543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543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543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543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543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543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543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543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543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543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543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543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543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543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543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543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543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543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543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543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543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543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543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543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543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543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543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543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543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543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543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543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543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543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543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543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543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543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543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543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543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543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543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543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543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543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543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543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543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543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543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543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543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543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543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543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543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543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543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543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543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543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543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204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204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204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204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204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204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204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204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204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204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204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204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204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204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204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204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204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204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204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204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204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204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204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204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204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204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204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204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204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204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204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204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204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204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204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204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204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204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204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204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204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204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204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204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204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204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204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204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204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204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204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204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204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204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204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204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204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204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204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204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204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204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204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204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204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204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204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204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204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204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204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204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204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204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204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204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204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204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204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204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204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206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206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206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206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206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206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206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206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206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206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206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206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206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206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206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206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206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206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206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206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206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206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206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206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206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206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206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206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206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206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206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206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206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206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206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206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206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206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206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206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206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206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206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206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206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206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206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206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206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206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206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206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206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206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206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206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206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206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206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206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206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206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206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206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206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206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206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206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206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206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206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206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206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206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206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206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206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206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206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206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206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207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207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207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207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207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207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207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207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207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207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207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207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207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207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207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207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207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207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207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207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207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207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207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207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207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207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207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207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207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207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207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207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207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207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207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207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207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207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207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207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207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207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207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207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207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207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207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207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207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207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207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207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207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207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207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207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207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207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207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207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207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207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207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207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207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207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207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207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207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207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207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207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207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207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207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207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207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207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207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207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207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208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208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208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208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208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208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208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208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208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208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208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208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208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208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208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208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208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208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208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208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208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208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208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208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208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208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208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208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208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208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208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208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208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208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208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208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208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208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208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208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208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208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208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208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208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208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208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208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208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208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208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208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208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208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208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208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208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208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208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208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208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208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208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208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208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208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208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208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208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208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208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208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208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208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208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208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208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208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208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208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208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209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209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209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209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209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209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209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209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209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209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209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209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209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209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209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209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209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209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209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209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209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209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209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209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209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209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209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209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209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209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209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209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209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209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209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209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209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209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209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209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209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209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209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209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209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209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209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209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209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209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209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209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209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209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209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209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209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209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209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209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209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209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209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209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209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209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209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209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209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209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209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209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209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209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209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209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209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209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209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209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209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225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225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225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225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225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225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225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225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225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225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225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225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225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225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225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225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225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225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225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225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225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225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225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225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225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225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225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225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225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225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225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225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225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225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225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225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225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225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225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225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225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225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225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225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225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225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225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225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225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225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225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225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225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225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225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225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225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225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225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225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225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225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225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225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225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225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225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225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225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225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225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225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225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225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225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225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225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225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225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225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225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210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210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210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210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210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210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210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210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210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210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210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210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210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210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210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210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210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210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210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210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210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210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210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210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210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210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210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210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210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210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210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210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210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210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210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210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210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210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210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210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210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210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210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210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210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210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210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210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210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210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210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210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210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210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210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210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210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210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210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210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210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210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210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210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210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210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210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210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210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210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210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210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210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210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210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210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210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210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210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210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210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211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211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211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211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211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211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211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211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211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211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211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211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211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211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211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211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211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211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211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211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211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211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211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211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211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211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211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211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211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211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211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211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211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211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211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211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211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211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211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211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211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211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211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211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211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211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211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211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211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211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211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211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211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211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211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211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211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211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211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211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211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211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211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211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211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211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211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211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211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211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211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211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211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211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211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211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211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211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211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211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211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226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226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226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226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226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226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226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226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226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226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226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226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226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226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226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226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226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226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226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226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226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226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226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226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226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226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226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226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226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226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226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226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226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226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226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226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226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226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226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226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226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226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226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226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226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226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226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226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226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226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226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226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226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226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226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226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226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226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226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226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226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226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226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226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226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226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226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226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226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226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226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226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226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226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226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226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226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226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226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226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226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590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590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590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590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590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590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590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590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590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590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590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590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590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590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590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590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590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590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590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590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590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590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590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590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590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590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590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590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590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590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590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590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590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590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590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590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590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590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590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590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590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590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590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590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590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590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590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590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590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590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590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590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590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590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590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590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590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590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590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590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590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590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590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590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590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590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590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590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590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590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590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590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590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590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590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590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590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590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590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590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590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212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212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212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212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212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212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212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212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212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212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212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212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212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212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212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212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212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212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212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212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212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212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212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212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212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212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212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212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212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212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212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212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212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212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212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212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212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212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212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212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212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212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212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212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212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212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212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212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212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212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212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212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212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212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212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212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212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212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212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212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212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212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212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212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212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212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212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212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212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212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212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212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212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212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212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212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212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212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212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212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212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591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591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591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591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591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591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591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591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591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591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591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591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591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591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591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591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591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591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591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591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591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591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591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591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591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591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591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591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591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591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591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591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591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591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591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591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591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591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591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591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591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591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591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591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591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591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591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591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591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591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591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591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591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591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591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591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591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591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591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591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591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591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591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591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591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591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591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591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591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591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591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591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591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591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591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591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591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591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591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591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591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592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592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592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592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592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592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592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592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592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592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592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592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592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592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592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592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592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592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592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592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592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592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592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592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592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592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592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592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592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592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592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592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592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592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592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592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592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592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592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592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592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592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592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592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592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592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592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592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592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592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592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592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592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592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592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592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592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592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592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592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592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592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592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592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592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592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592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592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592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592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592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592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592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592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592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592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592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592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592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592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592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213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213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213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213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213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213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213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213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213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213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213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213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213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213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213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213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213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213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213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213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213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213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213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213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213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213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213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213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213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213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213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213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213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213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213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213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213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213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213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213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213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213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213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213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213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213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213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213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213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213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213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213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213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213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213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213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213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213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213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213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213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213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213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213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213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213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213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213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213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213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213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213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213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213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213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213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213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213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213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213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213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555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555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555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555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555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555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555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555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555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555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555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555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555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555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555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555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555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555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555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555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555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555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555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555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555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555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555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555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555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555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555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555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555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555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555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555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555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555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555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555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555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555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555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555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555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555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555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555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555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555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555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555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555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555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555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555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555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555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555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555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555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555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555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555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555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555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555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555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555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555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555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555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555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555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555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555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555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555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555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555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555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593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593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593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593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593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593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593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593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593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593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593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593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593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593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593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593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593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593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593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593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593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593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593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593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593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593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593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593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593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593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593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593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593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593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593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593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593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593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593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593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593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593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593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593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593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593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593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593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593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593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593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593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593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593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593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593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593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593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593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593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593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593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593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593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593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593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593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593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593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593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593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593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593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593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593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593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593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593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593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593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593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214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214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214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214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214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214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214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214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214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214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214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214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214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214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214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214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214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214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214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214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214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214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214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214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214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214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214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214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214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214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214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214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214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214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214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214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214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214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214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214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214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214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214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214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214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214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214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214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214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214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214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214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214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214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214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214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214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214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214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214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214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214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214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214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214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214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214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214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214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214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214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214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214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214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214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214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214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214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214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214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214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215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215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215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215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215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215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215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215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215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215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215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215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215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215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215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215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215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215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215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215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215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215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215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215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215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215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215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215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215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215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215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215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215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215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215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215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215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215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215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215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215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215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215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215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215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215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215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215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215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215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215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215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215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215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215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215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215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215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215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215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215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215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215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215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215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215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215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215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215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215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215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215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215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215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215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215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215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215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215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215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215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227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227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227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227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227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227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227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227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227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227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227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227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227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227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227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227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227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227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227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227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227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227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227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227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227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227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227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227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227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227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227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227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227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227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227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227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227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227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227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227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227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227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227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227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227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227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227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227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227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227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227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227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227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227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227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227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227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227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227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227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227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227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227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227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227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227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227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227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227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227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227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227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227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227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227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227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227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227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227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227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227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228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228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228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228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228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228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228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228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228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228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228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228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228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228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228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228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228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228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228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228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228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228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228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228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228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228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228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228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228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228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228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228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228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228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228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228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228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228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228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228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228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228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228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228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228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228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228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228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228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228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228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228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228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228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228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228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228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228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228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228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228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228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228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228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228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228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228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228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228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228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228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228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228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228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228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228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228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228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228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228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228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367</v>
      </c>
    </row>
    <row r="3" spans="1:11">
      <c r="C3" t="s">
        <v>43</v>
      </c>
    </row>
    <row r="4" spans="1:11">
      <c r="C4" t="s">
        <v>67</v>
      </c>
      <c r="D4" t="s">
        <v>236</v>
      </c>
      <c r="E4" t="s">
        <v>28</v>
      </c>
      <c r="F4" t="s">
        <v>39</v>
      </c>
      <c r="G4" t="s">
        <v>27</v>
      </c>
      <c r="H4" t="s">
        <v>594</v>
      </c>
      <c r="I4" t="s">
        <v>323</v>
      </c>
      <c r="J4" t="s">
        <v>595</v>
      </c>
      <c r="K4" t="s">
        <v>370</v>
      </c>
    </row>
    <row r="5" spans="1:11">
      <c r="C5" t="str">
        <f>"UCS_global trade growth - "&amp;LEFT(E5,3)</f>
        <v>UCS_global trade growth - OIL</v>
      </c>
      <c r="D5" t="s">
        <v>596</v>
      </c>
      <c r="E5" t="s">
        <v>597</v>
      </c>
      <c r="F5" t="str">
        <f>E5</f>
        <v>OILCRD</v>
      </c>
      <c r="G5" t="s">
        <v>598</v>
      </c>
      <c r="H5" t="s">
        <v>599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596</v>
      </c>
      <c r="E6" t="s">
        <v>600</v>
      </c>
      <c r="F6" t="str">
        <f>E6</f>
        <v>GASNGA,GASLNG</v>
      </c>
      <c r="G6" t="s">
        <v>598</v>
      </c>
      <c r="H6" t="s">
        <v>599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596</v>
      </c>
      <c r="E7" t="s">
        <v>601</v>
      </c>
      <c r="F7" t="str">
        <f>E7</f>
        <v>COAHCO,COACOK</v>
      </c>
      <c r="G7" t="s">
        <v>598</v>
      </c>
      <c r="H7" t="s">
        <v>599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Constants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2026-08-22T15:40:50Z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