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6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A5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<sst xmlns="http://schemas.openxmlformats.org/spreadsheetml/2006/main" count="18395" uniqueCount="595">
  <si>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</si>
  <si>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</si>
  <si>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</si>
  <si>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</si>
  <si>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</si>
  <si>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</si>
  <si>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</si>
  <si>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</si>
  <si>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</si>
  <si>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</si>
  <si>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</si>
  <si>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</si>
  <si>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</si>
  <si>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</si>
  <si>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</si>
  <si>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</si>
  <si>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</si>
  <si>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</si>
  <si>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</si>
  <si>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</si>
  <si>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</si>
  <si>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</si>
  <si>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</si>
  <si>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</si>
  <si>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</si>
  <si>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</si>
  <si>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</si>
  <si>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</si>
  <si>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</si>
  <si>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</si>
  <si>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</si>
  <si>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</si>
  <si>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</si>
  <si>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</si>
  <si>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</si>
  <si>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</si>
  <si>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</si>
  <si>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</si>
  <si>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</si>
  <si>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</si>
  <si>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</si>
  <si>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</si>
  <si>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</si>
  <si>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</si>
  <si>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</si>
  <si>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</si>
  <si>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</si>
  <si>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</si>
  <si>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</si>
  <si>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</si>
  <si>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</si>
  <si>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</si>
  <si>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</si>
  <si>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</si>
  <si>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</si>
  <si>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</si>
  <si>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</si>
  <si>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</si>
  <si>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</si>
  <si>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</si>
  <si>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</si>
  <si>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</si>
  <si>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</si>
  <si>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</si>
  <si>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</si>
  <si>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</si>
  <si>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</si>
  <si>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</si>
  <si>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</si>
  <si>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</si>
  <si>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</si>
  <si>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</si>
  <si>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</si>
  <si>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</si>
  <si>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</si>
  <si>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</si>
  <si>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</si>
  <si>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</si>
  <si>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</si>
  <si>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</si>
  <si>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</si>
  <si>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</si>
  <si>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</si>
  <si>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</si>
  <si>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</si>
  <si>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</si>
  <si>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</si>
  <si>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</si>
  <si>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</si>
  <si>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</si>
  <si>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</si>
  <si>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</si>
  <si>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</si>
  <si>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</si>
  <si>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</si>
  <si>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</si>
  <si>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</si>
  <si>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</si>
  <si>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</si>
  <si>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</si>
  <si>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</si>
  <si>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</si>
  <si>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</si>
  <si>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</si>
  <si>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</si>
  <si>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</si>
  <si>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</si>
  <si>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</si>
  <si>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</si>
  <si>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</si>
  <si>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</si>
  <si>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</si>
  <si>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</si>
  <si>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</si>
  <si>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</si>
  <si>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</si>
  <si>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</si>
  <si>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</si>
  <si>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</si>
  <si>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</si>
  <si>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</si>
  <si>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</si>
  <si>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</si>
  <si>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</si>
  <si>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</si>
  <si>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</si>
  <si>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</si>
  <si>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</si>
  <si>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</si>
  <si>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</si>
  <si>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</si>
  <si>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</si>
  <si>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</si>
  <si>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</si>
  <si>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</si>
  <si>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</si>
  <si>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</si>
  <si>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</si>
  <si>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</si>
  <si>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</si>
  <si>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</si>
  <si>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</si>
  <si>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</si>
  <si>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</si>
  <si>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</si>
  <si>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</si>
  <si>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</si>
  <si>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</si>
  <si>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</si>
  <si>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</si>
  <si>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</si>
  <si>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</si>
  <si>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</si>
  <si>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</si>
  <si>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</si>
  <si>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</si>
  <si>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</si>
  <si>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</si>
  <si>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</si>
  <si>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</si>
  <si>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</si>
  <si>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</si>
  <si>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</si>
  <si>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</si>
  <si>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</si>
  <si>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</si>
  <si>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</si>
  <si>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</si>
  <si>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</si>
  <si>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</si>
  <si>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</si>
  <si>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</si>
  <si>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</si>
  <si>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</si>
  <si>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</si>
  <si>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</si>
  <si>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</si>
  <si>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</si>
  <si>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</si>
  <si>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</si>
  <si>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</si>
  <si>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</si>
  <si>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</si>
  <si>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</si>
  <si>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</si>
  <si>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</si>
  <si>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</si>
  <si>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</si>
  <si>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</si>
  <si>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</si>
  <si>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</si>
  <si>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</si>
  <si>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</si>
  <si>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</si>
  <si>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</si>
  <si>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</si>
  <si>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</si>
  <si>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</si>
  <si>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</si>
  <si>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</si>
  <si>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</si>
  <si>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</si>
  <si>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</si>
  <si>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</si>
  <si>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</si>
  <si>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</si>
  <si>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</si>
  <si>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</si>
  <si>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</si>
  <si>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</si>
  <si>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</si>
  <si>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</si>
  <si>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</si>
  <si>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</si>
  <si>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</si>
  <si>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</si>
  <si>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</si>
  <si>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</si>
  <si>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</si>
  <si>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</si>
  <si>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</si>
  <si>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</si>
  <si>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</si>
  <si>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</si>
  <si>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</si>
  <si>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</si>
  <si>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</si>
  <si>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</si>
  <si>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</si>
  <si>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</si>
  <si>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</si>
  <si>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</si>
  <si>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</si>
  <si>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</si>
  <si>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</si>
  <si>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</si>
  <si>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</si>
  <si>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</si>
  <si>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</si>
  <si>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</si>
  <si>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</si>
  <si>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</si>
  <si>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</si>
  <si>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</si>
  <si>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</si>
  <si>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</si>
  <si>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</si>
  <si>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</si>
  <si>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</si>
  <si>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</si>
  <si>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</si>
  <si>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</si>
  <si>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</si>
  <si>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</si>
  <si>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</si>
  <si>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</si>
  <si>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</si>
  <si>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</si>
  <si>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</si>
  <si>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</si>
  <si>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</si>
  <si>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</si>
  <si>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</si>
  <si>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</si>
  <si>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</si>
  <si>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</si>
  <si>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</si>
  <si>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</si>
  <si>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</si>
  <si>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</si>
  <si>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</si>
  <si>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</si>
  <si>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</si>
  <si>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</si>
  <si>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</si>
  <si>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</si>
  <si>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</si>
  <si>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</si>
  <si>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</si>
  <si>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</si>
  <si>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</si>
  <si>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</si>
  <si>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</si>
  <si>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</si>
  <si>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</si>
  <si>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</si>
  <si>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</si>
  <si>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</si>
  <si>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</si>
  <si>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</si>
  <si>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</si>
  <si>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</si>
  <si>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</si>
  <si>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</si>
  <si>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</si>
  <si>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</si>
  <si>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</si>
  <si>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</si>
  <si>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</si>
  <si>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</si>
  <si>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</si>
  <si>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</si>
  <si>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</si>
  <si>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</si>
  <si>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</si>
  <si>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</si>
  <si>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</si>
  <si>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</si>
  <si>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</si>
  <si>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</si>
  <si>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</si>
  <si>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</si>
  <si>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</si>
  <si>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</si>
  <si>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</si>
  <si>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</si>
  <si>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</si>
  <si>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</si>
  <si>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</si>
  <si>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</si>
  <si>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</si>
  <si>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</si>
  <si>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</si>
  <si>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</si>
  <si>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</si>
  <si>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</si>
  <si>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</si>
  <si>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</si>
  <si>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</si>
  <si>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</si>
  <si>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</si>
  <si>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</si>
  <si>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</si>
  <si>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</si>
  <si>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</si>
  <si>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</si>
  <si>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</si>
  <si>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</si>
  <si>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</si>
  <si>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</si>
  <si>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</si>
  <si>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</si>
  <si>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</si>
  <si>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</si>
  <si>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</si>
  <si>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</si>
  <si>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</si>
  <si>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</si>
  <si>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</si>
  <si>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</si>
  <si>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</si>
  <si>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</si>
  <si>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</si>
  <si>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</si>
  <si>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</si>
  <si>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</si>
  <si>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</si>
  <si>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0</t>
  </si>
  <si>
    <t>uce_buildrate_bio</t>
  </si>
  <si>
    <t>ELCBSL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</si>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</sst>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7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sz val="9"/>
      <name val="Tahoma"/>
      <charset val="134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4" fillId="0" borderId="3" applyNumberFormat="0" applyFill="0" applyAlignment="0" applyProtection="0"/>
    <xf numFmtId="0" fontId="15" fillId="0" borderId="4" applyNumberFormat="0" applyFill="0" applyAlignment="0" applyProtection="0"/>
    <xf numFmtId="0" fontId="15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4" fillId="13" borderId="7" applyNumberFormat="0" applyAlignment="0" applyProtection="0">
      <alignment vertical="center"/>
    </xf>
    <xf numFmtId="0" fontId="25" fillId="13" borderId="2" applyNumberFormat="0" applyAlignment="0" applyProtection="0">
      <alignment vertical="center"/>
    </xf>
    <xf numFmtId="0" fontId="2" fillId="2" borderId="1" applyNumberFormat="0" applyAlignment="0" applyProtection="0"/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8" fillId="14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31" fillId="0" borderId="0"/>
  </cellStyleXfs>
  <cellXfs count="40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0" borderId="0" xfId="0" applyFill="1" applyAlignment="1">
      <alignment vertical="center"/>
    </xf>
    <xf numFmtId="0" fontId="8" fillId="0" borderId="0" xfId="0" applyFont="1"/>
    <xf numFmtId="0" fontId="0" fillId="7" borderId="0" xfId="0" applyFill="1" applyAlignment="1">
      <alignment vertical="center"/>
    </xf>
    <xf numFmtId="0" fontId="0" fillId="7" borderId="0" xfId="0" applyFill="1"/>
    <xf numFmtId="0" fontId="9" fillId="7" borderId="0" xfId="0" applyNumberFormat="1" applyFont="1" applyFill="1" applyBorder="1" applyAlignment="1">
      <alignment horizontal="center" vertical="center" wrapText="1"/>
    </xf>
    <xf numFmtId="0" fontId="10" fillId="7" borderId="0" xfId="0" applyNumberFormat="1" applyFont="1" applyFill="1" applyBorder="1" applyAlignment="1">
      <alignment horizontal="center"/>
    </xf>
    <xf numFmtId="0" fontId="11" fillId="8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2" fillId="3" borderId="2" xfId="49" applyFont="1"/>
    <xf numFmtId="0" fontId="4" fillId="3" borderId="0" xfId="49" applyBorder="1"/>
    <xf numFmtId="2" fontId="13" fillId="0" borderId="0" xfId="0" applyNumberFormat="1" applyFont="1"/>
    <xf numFmtId="0" fontId="14" fillId="0" borderId="3" xfId="13"/>
    <xf numFmtId="0" fontId="15" fillId="0" borderId="4" xfId="14"/>
    <xf numFmtId="9" fontId="0" fillId="0" borderId="0" xfId="3" applyFont="1"/>
    <xf numFmtId="0" fontId="0" fillId="9" borderId="0" xfId="0" applyFill="1"/>
    <xf numFmtId="0" fontId="16" fillId="0" borderId="0" xfId="52" applyFont="1"/>
    <xf numFmtId="0" fontId="17" fillId="10" borderId="0" xfId="52" applyFont="1" applyFill="1"/>
    <xf numFmtId="0" fontId="17" fillId="11" borderId="0" xfId="52" applyFont="1" applyFill="1"/>
    <xf numFmtId="0" fontId="16" fillId="0" borderId="0" xfId="53"/>
    <xf numFmtId="0" fontId="12" fillId="3" borderId="2" xfId="16" applyFont="1"/>
    <xf numFmtId="2" fontId="16" fillId="0" borderId="0" xfId="53" applyNumberFormat="1"/>
    <xf numFmtId="2" fontId="16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32" customWidth="1"/>
    <col min="2" max="2" width="9.86363636363636" style="32" customWidth="1"/>
    <col min="3" max="3" width="8.46363636363636" style="32" customWidth="1"/>
    <col min="4" max="4" width="12.8" style="32" customWidth="1"/>
    <col min="5" max="5" width="5" style="32" customWidth="1"/>
    <col min="6" max="6" width="14.2" style="32" customWidth="1"/>
    <col min="7" max="7" width="6.86363636363636" style="32" customWidth="1"/>
    <col min="8" max="8" width="10.4636363636364" style="32" customWidth="1"/>
    <col min="9" max="9" width="8.46363636363636" style="32" customWidth="1"/>
    <col min="10" max="10" width="5.13636363636364" style="32" customWidth="1"/>
    <col min="11" max="12" width="5" style="32" customWidth="1"/>
    <col min="13" max="256" width="11.4636363636364" style="32" customWidth="1"/>
    <col min="257" max="16384" width="9.13636363636364" style="32"/>
  </cols>
  <sheetData>
    <row r="2" spans="2:31">
      <c r="B2" s="32" t="s">
        <v>0</v>
      </c>
      <c r="Y2" s="32" t="s">
        <v>0</v>
      </c>
    </row>
    <row r="3" ht="14.5" spans="2:31">
      <c r="B3" s="33" t="s">
        <v>1</v>
      </c>
      <c r="C3" s="33" t="s">
        <v>2</v>
      </c>
      <c r="D3" s="33" t="s">
        <v>3</v>
      </c>
      <c r="E3" s="33" t="s">
        <v>4</v>
      </c>
      <c r="F3" s="33" t="s">
        <v>5</v>
      </c>
      <c r="G3" s="34" t="s">
        <v>6</v>
      </c>
      <c r="H3" s="34" t="s">
        <v>7</v>
      </c>
      <c r="I3" s="33" t="s">
        <v>8</v>
      </c>
      <c r="J3"/>
      <c r="K3"/>
      <c r="L3"/>
      <c r="Y3" s="32" t="s">
        <v>1</v>
      </c>
      <c r="Z3" s="32" t="s">
        <v>2</v>
      </c>
      <c r="AA3" s="32" t="s">
        <v>3</v>
      </c>
      <c r="AB3" s="32" t="s">
        <v>4</v>
      </c>
      <c r="AC3" s="32" t="s">
        <v>5</v>
      </c>
      <c r="AD3" s="32" t="s">
        <v>6</v>
      </c>
      <c r="AE3" s="32" t="s">
        <v>7</v>
      </c>
    </row>
    <row r="4" ht="14.5" spans="2:31">
      <c r="D4" s="32" t="s">
        <v>9</v>
      </c>
      <c r="H4">
        <v>0.1</v>
      </c>
      <c r="I4" s="32" t="s">
        <v>10</v>
      </c>
      <c r="J4"/>
      <c r="K4"/>
      <c r="L4"/>
      <c r="T4" s="35" t="s">
        <v>11</v>
      </c>
      <c r="U4" s="35" t="s">
        <v>12</v>
      </c>
      <c r="V4" s="35" t="s">
        <v>13</v>
      </c>
      <c r="W4" s="35" t="s">
        <v>14</v>
      </c>
      <c r="AA4" s="32" t="s">
        <v>15</v>
      </c>
      <c r="AC4" s="32" t="s">
        <v>16</v>
      </c>
      <c r="AD4" s="32" t="s">
        <v>17</v>
      </c>
      <c r="AE4" s="32">
        <f>1.10926234054354*H39</f>
        <v>1.20144204104271</v>
      </c>
    </row>
    <row r="5" ht="14.5" spans="2:31">
      <c r="D5" s="32" t="s">
        <v>18</v>
      </c>
      <c r="H5" s="32">
        <v>2020</v>
      </c>
      <c r="J5"/>
      <c r="K5"/>
      <c r="L5"/>
      <c r="T5" s="35" t="s">
        <v>19</v>
      </c>
      <c r="U5" s="35" t="s">
        <v>20</v>
      </c>
      <c r="V5" s="35">
        <v>2001</v>
      </c>
      <c r="W5" s="35">
        <v>0.762827515602112</v>
      </c>
      <c r="AA5" s="32" t="s">
        <v>21</v>
      </c>
      <c r="AD5" s="32" t="s">
        <v>17</v>
      </c>
      <c r="AE5" s="32">
        <f>O6</f>
        <v>0.07</v>
      </c>
    </row>
    <row r="6" ht="14.5" spans="2:31">
      <c r="D6" s="32" t="s">
        <v>22</v>
      </c>
      <c r="H6" s="32">
        <v>1</v>
      </c>
      <c r="J6"/>
      <c r="K6"/>
      <c r="L6"/>
      <c r="O6" s="36">
        <v>0.07</v>
      </c>
      <c r="P6" s="32" t="s">
        <v>23</v>
      </c>
      <c r="T6" s="35" t="s">
        <v>19</v>
      </c>
      <c r="U6" s="35" t="s">
        <v>20</v>
      </c>
      <c r="V6" s="35">
        <v>2002</v>
      </c>
      <c r="W6" s="35">
        <v>0.774460315704346</v>
      </c>
      <c r="AA6" s="35" t="s">
        <v>15</v>
      </c>
      <c r="AB6"/>
      <c r="AC6" s="35" t="s">
        <v>16</v>
      </c>
      <c r="AD6" s="35" t="s">
        <v>24</v>
      </c>
      <c r="AE6" s="37">
        <f>H45</f>
        <v>0.9896</v>
      </c>
    </row>
    <row r="7" ht="14.5" spans="2:31">
      <c r="D7" s="32" t="str">
        <f>IF(F7=G7,"*","")&amp;"G_CUREX"</f>
        <v>G_CUREX</v>
      </c>
      <c r="F7" s="32" t="s">
        <v>16</v>
      </c>
      <c r="G7" s="32" t="str">
        <f>"USD"&amp;RIGHT(O9,2)</f>
        <v>USD83</v>
      </c>
      <c r="H7" s="38">
        <f>ROUND($P$46/P9,4)</f>
        <v>2.2201</v>
      </c>
      <c r="T7" s="35" t="s">
        <v>19</v>
      </c>
      <c r="U7" s="35" t="s">
        <v>20</v>
      </c>
      <c r="V7" s="35">
        <v>2003</v>
      </c>
      <c r="W7" s="35">
        <v>0.789065361022949</v>
      </c>
      <c r="AA7" s="35" t="s">
        <v>21</v>
      </c>
      <c r="AB7"/>
      <c r="AC7"/>
      <c r="AD7" s="35" t="s">
        <v>24</v>
      </c>
      <c r="AE7" s="35">
        <f>AE5</f>
        <v>0.07</v>
      </c>
    </row>
    <row r="8" ht="14.5" spans="2:31">
      <c r="D8" s="32" t="str">
        <f t="shared" ref="D8:D42" si="0">IF(F8=G8,"*","")&amp;"G_CUREX"</f>
        <v>G_CUREX</v>
      </c>
      <c r="F8" s="32" t="s">
        <v>16</v>
      </c>
      <c r="G8" s="32" t="str">
        <f t="shared" ref="G8:G42" si="1">"USD"&amp;RIGHT(O10,2)</f>
        <v>USD84</v>
      </c>
      <c r="H8" s="38">
        <f t="shared" ref="H8:H49" si="2">ROUND($P$46/P10,4)</f>
        <v>2.1427</v>
      </c>
      <c r="O8" s="7"/>
      <c r="P8" s="7" t="s">
        <v>25</v>
      </c>
      <c r="T8" s="35" t="s">
        <v>19</v>
      </c>
      <c r="U8" s="35" t="s">
        <v>20</v>
      </c>
      <c r="V8" s="35">
        <v>2004</v>
      </c>
      <c r="W8" s="35">
        <v>0.810197472572327</v>
      </c>
    </row>
    <row r="9" ht="14.5" spans="2:31">
      <c r="D9" s="32" t="str">
        <f t="shared" si="0"/>
        <v>G_CUREX</v>
      </c>
      <c r="F9" s="32" t="s">
        <v>16</v>
      </c>
      <c r="G9" s="32" t="str">
        <f t="shared" si="1"/>
        <v>USD85</v>
      </c>
      <c r="H9" s="38">
        <f t="shared" si="2"/>
        <v>2.077</v>
      </c>
      <c r="O9" s="7">
        <v>1983</v>
      </c>
      <c r="P9" s="39">
        <f>VLOOKUP(O9,$V$5:$W$99,2,FALSE)</f>
        <v>0.487872630357742</v>
      </c>
      <c r="T9" s="35" t="s">
        <v>19</v>
      </c>
      <c r="U9" s="35" t="s">
        <v>20</v>
      </c>
      <c r="V9" s="35">
        <v>2005</v>
      </c>
      <c r="W9" s="35">
        <v>0.835319578647614</v>
      </c>
    </row>
    <row r="10" ht="14.5" spans="2:31">
      <c r="D10" s="32" t="str">
        <f t="shared" si="0"/>
        <v>G_CUREX</v>
      </c>
      <c r="F10" s="32" t="s">
        <v>16</v>
      </c>
      <c r="G10" s="32" t="str">
        <f t="shared" si="1"/>
        <v>USD86</v>
      </c>
      <c r="H10" s="38">
        <f t="shared" si="2"/>
        <v>2.0358</v>
      </c>
      <c r="O10" s="7">
        <v>1984</v>
      </c>
      <c r="P10" s="39">
        <f t="shared" ref="P10:P51" si="3">VLOOKUP(O10,$V$5:$W$99,2,FALSE)</f>
        <v>0.505495131015778</v>
      </c>
      <c r="T10" s="35" t="s">
        <v>19</v>
      </c>
      <c r="U10" s="35" t="s">
        <v>20</v>
      </c>
      <c r="V10" s="35">
        <v>2006</v>
      </c>
      <c r="W10" s="35">
        <v>0.860807240009308</v>
      </c>
    </row>
    <row r="11" ht="14.5" spans="2:31">
      <c r="D11" s="32" t="str">
        <f t="shared" si="0"/>
        <v>G_CUREX</v>
      </c>
      <c r="F11" s="32" t="s">
        <v>16</v>
      </c>
      <c r="G11" s="32" t="str">
        <f t="shared" si="1"/>
        <v>USD87</v>
      </c>
      <c r="H11" s="38">
        <f t="shared" si="2"/>
        <v>1.987</v>
      </c>
      <c r="O11" s="7">
        <v>1985</v>
      </c>
      <c r="P11" s="39">
        <f t="shared" si="3"/>
        <v>0.521485805511475</v>
      </c>
      <c r="T11" s="35" t="s">
        <v>19</v>
      </c>
      <c r="U11" s="35" t="s">
        <v>20</v>
      </c>
      <c r="V11" s="35">
        <v>2007</v>
      </c>
      <c r="W11" s="35">
        <v>0.883970141410828</v>
      </c>
    </row>
    <row r="12" ht="14.5" spans="2:31">
      <c r="D12" s="32" t="str">
        <f t="shared" si="0"/>
        <v>G_CUREX</v>
      </c>
      <c r="F12" s="32" t="s">
        <v>16</v>
      </c>
      <c r="G12" s="32" t="str">
        <f t="shared" si="1"/>
        <v>USD88</v>
      </c>
      <c r="H12" s="38">
        <f t="shared" si="2"/>
        <v>1.9192</v>
      </c>
      <c r="O12" s="7">
        <v>1986</v>
      </c>
      <c r="P12" s="39">
        <f t="shared" si="3"/>
        <v>0.532050728797913</v>
      </c>
      <c r="T12" s="35" t="s">
        <v>19</v>
      </c>
      <c r="U12" s="35" t="s">
        <v>20</v>
      </c>
      <c r="V12" s="35">
        <v>2008</v>
      </c>
      <c r="W12" s="35">
        <v>0.900844812393188</v>
      </c>
    </row>
    <row r="13" ht="14.5" spans="2:31">
      <c r="D13" s="32" t="str">
        <f t="shared" si="0"/>
        <v>G_CUREX</v>
      </c>
      <c r="F13" s="32" t="s">
        <v>16</v>
      </c>
      <c r="G13" s="32" t="str">
        <f t="shared" si="1"/>
        <v>USD89</v>
      </c>
      <c r="H13" s="38">
        <f t="shared" si="2"/>
        <v>1.8468</v>
      </c>
      <c r="O13" s="7">
        <v>1987</v>
      </c>
      <c r="P13" s="39">
        <f t="shared" si="3"/>
        <v>0.54511946439743</v>
      </c>
      <c r="T13" s="35" t="s">
        <v>19</v>
      </c>
      <c r="U13" s="35" t="s">
        <v>20</v>
      </c>
      <c r="V13" s="35">
        <v>2009</v>
      </c>
      <c r="W13" s="35">
        <v>0.907873749732971</v>
      </c>
    </row>
    <row r="14" ht="14.5" spans="2:31">
      <c r="D14" s="32" t="str">
        <f t="shared" si="0"/>
        <v>G_CUREX</v>
      </c>
      <c r="F14" s="32" t="s">
        <v>16</v>
      </c>
      <c r="G14" s="32" t="str">
        <f t="shared" si="1"/>
        <v>USD90</v>
      </c>
      <c r="H14" s="38">
        <f t="shared" si="2"/>
        <v>1.7799</v>
      </c>
      <c r="O14" s="7">
        <v>1988</v>
      </c>
      <c r="P14" s="39">
        <f t="shared" si="3"/>
        <v>0.564371347427368</v>
      </c>
      <c r="T14" s="35" t="s">
        <v>19</v>
      </c>
      <c r="U14" s="35" t="s">
        <v>20</v>
      </c>
      <c r="V14" s="35">
        <v>2010</v>
      </c>
      <c r="W14" s="35">
        <v>0.918479204177856</v>
      </c>
    </row>
    <row r="15" ht="14.5" spans="2:31">
      <c r="D15" s="32" t="str">
        <f t="shared" si="0"/>
        <v>G_CUREX</v>
      </c>
      <c r="F15" s="32" t="s">
        <v>16</v>
      </c>
      <c r="G15" s="32" t="str">
        <f t="shared" si="1"/>
        <v>USD91</v>
      </c>
      <c r="H15" s="38">
        <f t="shared" si="2"/>
        <v>1.722</v>
      </c>
      <c r="O15" s="7">
        <v>1989</v>
      </c>
      <c r="P15" s="39">
        <f t="shared" si="3"/>
        <v>0.58649742603302</v>
      </c>
      <c r="T15" s="35" t="s">
        <v>19</v>
      </c>
      <c r="U15" s="35" t="s">
        <v>20</v>
      </c>
      <c r="V15" s="35">
        <v>2011</v>
      </c>
      <c r="W15" s="35">
        <v>0.937618970870972</v>
      </c>
    </row>
    <row r="16" ht="14.5" spans="2:31">
      <c r="D16" s="32" t="str">
        <f t="shared" si="0"/>
        <v>G_CUREX</v>
      </c>
      <c r="F16" s="32" t="s">
        <v>16</v>
      </c>
      <c r="G16" s="32" t="str">
        <f t="shared" si="1"/>
        <v>USD92</v>
      </c>
      <c r="H16" s="38">
        <f t="shared" si="2"/>
        <v>1.6836</v>
      </c>
      <c r="O16" s="7">
        <v>1990</v>
      </c>
      <c r="P16" s="39">
        <f t="shared" si="3"/>
        <v>0.608532726764679</v>
      </c>
      <c r="T16" s="35" t="s">
        <v>19</v>
      </c>
      <c r="U16" s="35" t="s">
        <v>20</v>
      </c>
      <c r="V16" s="35">
        <v>2012</v>
      </c>
      <c r="W16" s="35">
        <v>0.955666601657867</v>
      </c>
    </row>
    <row r="17" ht="14.5" spans="4:23">
      <c r="D17" s="32" t="str">
        <f t="shared" si="0"/>
        <v>G_CUREX</v>
      </c>
      <c r="F17" s="32" t="s">
        <v>16</v>
      </c>
      <c r="G17" s="32" t="str">
        <f t="shared" si="1"/>
        <v>USD93</v>
      </c>
      <c r="H17" s="38">
        <f t="shared" si="2"/>
        <v>1.6446</v>
      </c>
      <c r="O17" s="7">
        <v>1991</v>
      </c>
      <c r="P17" s="39">
        <f t="shared" si="3"/>
        <v>0.629012584686279</v>
      </c>
      <c r="T17" s="35" t="s">
        <v>19</v>
      </c>
      <c r="U17" s="35" t="s">
        <v>20</v>
      </c>
      <c r="V17" s="35">
        <v>2013</v>
      </c>
      <c r="W17" s="35">
        <v>0.972605764865875</v>
      </c>
    </row>
    <row r="18" ht="14.5" spans="4:23">
      <c r="D18" s="32" t="str">
        <f t="shared" si="0"/>
        <v>G_CUREX</v>
      </c>
      <c r="F18" s="32" t="s">
        <v>16</v>
      </c>
      <c r="G18" s="32" t="str">
        <f t="shared" si="1"/>
        <v>USD94</v>
      </c>
      <c r="H18" s="38">
        <f t="shared" si="2"/>
        <v>1.6102</v>
      </c>
      <c r="O18" s="7">
        <v>1992</v>
      </c>
      <c r="P18" s="39">
        <f t="shared" si="3"/>
        <v>0.643362104892731</v>
      </c>
      <c r="T18" s="35" t="s">
        <v>19</v>
      </c>
      <c r="U18" s="35" t="s">
        <v>20</v>
      </c>
      <c r="V18" s="35">
        <v>2014</v>
      </c>
      <c r="W18" s="35">
        <v>0.990517318248749</v>
      </c>
    </row>
    <row r="19" ht="14.5" spans="4:23">
      <c r="D19" s="32" t="str">
        <f t="shared" si="0"/>
        <v>G_CUREX</v>
      </c>
      <c r="F19" s="32" t="s">
        <v>16</v>
      </c>
      <c r="G19" s="32" t="str">
        <f t="shared" si="1"/>
        <v>USD95</v>
      </c>
      <c r="H19" s="38">
        <f t="shared" si="2"/>
        <v>1.5771</v>
      </c>
      <c r="O19" s="7">
        <v>1993</v>
      </c>
      <c r="P19" s="39">
        <f t="shared" si="3"/>
        <v>0.658619225025177</v>
      </c>
      <c r="T19" s="35" t="s">
        <v>19</v>
      </c>
      <c r="U19" s="35" t="s">
        <v>20</v>
      </c>
      <c r="V19" s="35">
        <v>2015</v>
      </c>
      <c r="W19" s="35">
        <v>1</v>
      </c>
    </row>
    <row r="20" ht="14.5" spans="4:23">
      <c r="D20" s="32" t="str">
        <f t="shared" si="0"/>
        <v>G_CUREX</v>
      </c>
      <c r="F20" s="32" t="s">
        <v>16</v>
      </c>
      <c r="G20" s="32" t="str">
        <f t="shared" si="1"/>
        <v>USD96</v>
      </c>
      <c r="H20" s="38">
        <f t="shared" si="2"/>
        <v>1.5488</v>
      </c>
      <c r="O20" s="7">
        <v>1994</v>
      </c>
      <c r="P20" s="39">
        <f t="shared" si="3"/>
        <v>0.67265796661377</v>
      </c>
      <c r="T20" s="35" t="s">
        <v>19</v>
      </c>
      <c r="U20" s="35" t="s">
        <v>20</v>
      </c>
      <c r="V20" s="35">
        <v>2016</v>
      </c>
      <c r="W20" s="35">
        <v>1.01048374176025</v>
      </c>
    </row>
    <row r="21" ht="14.5" spans="4:23">
      <c r="D21" s="32" t="str">
        <f t="shared" si="0"/>
        <v>G_CUREX</v>
      </c>
      <c r="F21" s="32" t="s">
        <v>16</v>
      </c>
      <c r="G21" s="32" t="str">
        <f t="shared" si="1"/>
        <v>USD97</v>
      </c>
      <c r="H21" s="38">
        <f t="shared" si="2"/>
        <v>1.5224</v>
      </c>
      <c r="O21" s="7">
        <v>1995</v>
      </c>
      <c r="P21" s="39">
        <f t="shared" si="3"/>
        <v>0.686780393123627</v>
      </c>
      <c r="T21" s="35" t="s">
        <v>19</v>
      </c>
      <c r="U21" s="35" t="s">
        <v>20</v>
      </c>
      <c r="V21" s="35">
        <v>2017</v>
      </c>
      <c r="W21" s="35">
        <v>1.02974033355713</v>
      </c>
    </row>
    <row r="22" ht="14.5" spans="4:23">
      <c r="D22" s="32" t="str">
        <f t="shared" si="0"/>
        <v>G_CUREX</v>
      </c>
      <c r="F22" s="32" t="s">
        <v>16</v>
      </c>
      <c r="G22" s="32" t="str">
        <f t="shared" si="1"/>
        <v>USD98</v>
      </c>
      <c r="H22" s="38">
        <f t="shared" si="2"/>
        <v>1.5058</v>
      </c>
      <c r="O22" s="7">
        <v>1996</v>
      </c>
      <c r="P22" s="39">
        <f t="shared" si="3"/>
        <v>0.699335396289825</v>
      </c>
      <c r="T22" s="35" t="s">
        <v>19</v>
      </c>
      <c r="U22" s="35" t="s">
        <v>20</v>
      </c>
      <c r="V22" s="35">
        <v>2018</v>
      </c>
      <c r="W22" s="35">
        <v>1.05430805683136</v>
      </c>
    </row>
    <row r="23" ht="14.5" spans="4:23">
      <c r="D23" s="32" t="str">
        <f t="shared" si="0"/>
        <v>G_CUREX</v>
      </c>
      <c r="F23" s="32" t="s">
        <v>16</v>
      </c>
      <c r="G23" s="32" t="str">
        <f t="shared" si="1"/>
        <v>USD99</v>
      </c>
      <c r="H23" s="38">
        <f t="shared" si="2"/>
        <v>1.4845</v>
      </c>
      <c r="O23" s="7">
        <v>1997</v>
      </c>
      <c r="P23" s="39">
        <f t="shared" si="3"/>
        <v>0.71145087480545</v>
      </c>
      <c r="T23" s="35" t="s">
        <v>19</v>
      </c>
      <c r="U23" s="35" t="s">
        <v>20</v>
      </c>
      <c r="V23" s="35">
        <v>2019</v>
      </c>
      <c r="W23" s="35">
        <v>1.07337832450867</v>
      </c>
    </row>
    <row r="24" ht="14.5" spans="4:23">
      <c r="D24" s="32" t="str">
        <f t="shared" si="0"/>
        <v>G_CUREX</v>
      </c>
      <c r="F24" s="32" t="s">
        <v>16</v>
      </c>
      <c r="G24" s="32" t="str">
        <f t="shared" si="1"/>
        <v>USD00</v>
      </c>
      <c r="H24" s="38">
        <f t="shared" si="2"/>
        <v>1.4518</v>
      </c>
      <c r="O24" s="7">
        <v>1998</v>
      </c>
      <c r="P24" s="39">
        <f t="shared" si="3"/>
        <v>0.719296872615814</v>
      </c>
      <c r="T24" s="35" t="s">
        <v>19</v>
      </c>
      <c r="U24" s="35" t="s">
        <v>20</v>
      </c>
      <c r="V24" s="35">
        <v>2020</v>
      </c>
      <c r="W24" s="35">
        <v>1.08314538002014</v>
      </c>
    </row>
    <row r="25" ht="14.5" spans="4:23">
      <c r="D25" s="32" t="str">
        <f t="shared" si="0"/>
        <v>G_CUREX</v>
      </c>
      <c r="F25" s="32" t="s">
        <v>16</v>
      </c>
      <c r="G25" s="32" t="str">
        <f t="shared" si="1"/>
        <v>USD01</v>
      </c>
      <c r="H25" s="38">
        <f t="shared" si="2"/>
        <v>1.4199</v>
      </c>
      <c r="O25" s="7">
        <v>1999</v>
      </c>
      <c r="P25" s="39">
        <f t="shared" si="3"/>
        <v>0.729613304138184</v>
      </c>
      <c r="T25" s="35" t="s">
        <v>19</v>
      </c>
      <c r="U25" s="35" t="s">
        <v>20</v>
      </c>
      <c r="V25" s="35">
        <v>2021</v>
      </c>
      <c r="W25" s="35">
        <v>1.09456992149353</v>
      </c>
    </row>
    <row r="26" ht="14.5" spans="4:23">
      <c r="D26" s="32" t="str">
        <f t="shared" si="0"/>
        <v>G_CUREX</v>
      </c>
      <c r="F26" s="32" t="s">
        <v>16</v>
      </c>
      <c r="G26" s="32" t="str">
        <f t="shared" si="1"/>
        <v>USD02</v>
      </c>
      <c r="H26" s="38">
        <f t="shared" si="2"/>
        <v>1.3986</v>
      </c>
      <c r="O26" s="7">
        <v>2000</v>
      </c>
      <c r="P26" s="39">
        <f t="shared" si="3"/>
        <v>0.746074616909027</v>
      </c>
      <c r="T26" s="35" t="s">
        <v>19</v>
      </c>
      <c r="U26" s="35" t="s">
        <v>20</v>
      </c>
      <c r="V26" s="35">
        <v>2022</v>
      </c>
      <c r="W26" s="35">
        <v>1.1073887348175</v>
      </c>
    </row>
    <row r="27" ht="14.5" spans="4:23">
      <c r="D27" s="32" t="str">
        <f t="shared" si="0"/>
        <v>G_CUREX</v>
      </c>
      <c r="F27" s="32" t="s">
        <v>16</v>
      </c>
      <c r="G27" s="32" t="str">
        <f t="shared" si="1"/>
        <v>USD03</v>
      </c>
      <c r="H27" s="38">
        <f t="shared" si="2"/>
        <v>1.3727</v>
      </c>
      <c r="O27" s="7">
        <v>2001</v>
      </c>
      <c r="P27" s="39">
        <f t="shared" si="3"/>
        <v>0.762827515602112</v>
      </c>
      <c r="T27" s="35" t="s">
        <v>19</v>
      </c>
      <c r="U27" s="35" t="s">
        <v>20</v>
      </c>
      <c r="V27" s="35">
        <v>2023</v>
      </c>
      <c r="W27" s="35">
        <v>1.1224308013916</v>
      </c>
    </row>
    <row r="28" ht="14.5" spans="4:23">
      <c r="D28" s="32" t="str">
        <f t="shared" si="0"/>
        <v>G_CUREX</v>
      </c>
      <c r="F28" s="32" t="s">
        <v>16</v>
      </c>
      <c r="G28" s="32" t="str">
        <f t="shared" si="1"/>
        <v>USD04</v>
      </c>
      <c r="H28" s="38">
        <f t="shared" si="2"/>
        <v>1.3369</v>
      </c>
      <c r="O28" s="7">
        <v>2002</v>
      </c>
      <c r="P28" s="39">
        <f t="shared" si="3"/>
        <v>0.774460315704346</v>
      </c>
      <c r="T28" s="35" t="s">
        <v>19</v>
      </c>
      <c r="U28" s="35" t="s">
        <v>20</v>
      </c>
      <c r="V28" s="35">
        <v>2024</v>
      </c>
      <c r="W28" s="35">
        <v>1.14128732681274</v>
      </c>
    </row>
    <row r="29" ht="14.5" spans="4:23">
      <c r="D29" s="32" t="str">
        <f t="shared" si="0"/>
        <v>G_CUREX</v>
      </c>
      <c r="F29" s="32" t="s">
        <v>16</v>
      </c>
      <c r="G29" s="32" t="str">
        <f t="shared" si="1"/>
        <v>USD05</v>
      </c>
      <c r="H29" s="38">
        <f t="shared" si="2"/>
        <v>1.2967</v>
      </c>
      <c r="O29" s="7">
        <v>2003</v>
      </c>
      <c r="P29" s="39">
        <f t="shared" si="3"/>
        <v>0.789065361022949</v>
      </c>
      <c r="T29" s="35" t="s">
        <v>19</v>
      </c>
      <c r="U29" s="35" t="s">
        <v>20</v>
      </c>
      <c r="V29" s="35">
        <v>2025</v>
      </c>
      <c r="W29" s="35">
        <v>1.16506481170654</v>
      </c>
    </row>
    <row r="30" ht="14.5" spans="4:23">
      <c r="D30" s="32" t="str">
        <f t="shared" si="0"/>
        <v>G_CUREX</v>
      </c>
      <c r="F30" s="32" t="s">
        <v>16</v>
      </c>
      <c r="G30" s="32" t="str">
        <f t="shared" si="1"/>
        <v>USD06</v>
      </c>
      <c r="H30" s="38">
        <f t="shared" si="2"/>
        <v>1.2583</v>
      </c>
      <c r="O30" s="7">
        <v>2004</v>
      </c>
      <c r="P30" s="39">
        <f t="shared" si="3"/>
        <v>0.810197472572327</v>
      </c>
      <c r="T30" s="35" t="s">
        <v>19</v>
      </c>
      <c r="U30" s="35" t="s">
        <v>20</v>
      </c>
      <c r="V30" s="35">
        <v>2026</v>
      </c>
      <c r="W30" s="35">
        <v>1.19280254840851</v>
      </c>
    </row>
    <row r="31" ht="14.5" spans="4:23">
      <c r="D31" s="32" t="str">
        <f t="shared" si="0"/>
        <v>G_CUREX</v>
      </c>
      <c r="F31" s="32" t="s">
        <v>16</v>
      </c>
      <c r="G31" s="32" t="str">
        <f t="shared" si="1"/>
        <v>USD07</v>
      </c>
      <c r="H31" s="38">
        <f t="shared" si="2"/>
        <v>1.2253</v>
      </c>
      <c r="O31" s="7">
        <v>2005</v>
      </c>
      <c r="P31" s="39">
        <f t="shared" si="3"/>
        <v>0.835319578647614</v>
      </c>
      <c r="T31" s="35" t="s">
        <v>19</v>
      </c>
      <c r="U31" s="35" t="s">
        <v>20</v>
      </c>
      <c r="V31" s="35">
        <v>2027</v>
      </c>
      <c r="W31" s="35">
        <v>1.22309768199921</v>
      </c>
    </row>
    <row r="32" ht="14.5" spans="4:23">
      <c r="D32" s="32" t="str">
        <f t="shared" si="0"/>
        <v>G_CUREX</v>
      </c>
      <c r="F32" s="32" t="s">
        <v>16</v>
      </c>
      <c r="G32" s="32" t="str">
        <f t="shared" si="1"/>
        <v>USD08</v>
      </c>
      <c r="H32" s="38">
        <f t="shared" si="2"/>
        <v>1.2024</v>
      </c>
      <c r="O32" s="7">
        <v>2006</v>
      </c>
      <c r="P32" s="39">
        <f t="shared" si="3"/>
        <v>0.860807240009308</v>
      </c>
      <c r="T32" s="35" t="s">
        <v>19</v>
      </c>
      <c r="U32" s="35" t="s">
        <v>20</v>
      </c>
      <c r="V32" s="35">
        <v>2028</v>
      </c>
      <c r="W32" s="35">
        <v>1.25531399250031</v>
      </c>
    </row>
    <row r="33" ht="14.5" spans="4:23">
      <c r="D33" s="32" t="str">
        <f t="shared" si="0"/>
        <v>G_CUREX</v>
      </c>
      <c r="F33" s="32" t="s">
        <v>16</v>
      </c>
      <c r="G33" s="32" t="str">
        <f t="shared" si="1"/>
        <v>USD09</v>
      </c>
      <c r="H33" s="38">
        <f t="shared" si="2"/>
        <v>1.1931</v>
      </c>
      <c r="O33" s="7">
        <v>2007</v>
      </c>
      <c r="P33" s="39">
        <f t="shared" si="3"/>
        <v>0.883970141410828</v>
      </c>
      <c r="T33" s="35" t="s">
        <v>19</v>
      </c>
      <c r="U33" s="35" t="s">
        <v>20</v>
      </c>
      <c r="V33" s="35">
        <v>2029</v>
      </c>
      <c r="W33" s="35">
        <v>1.28839552402496</v>
      </c>
    </row>
    <row r="34" ht="14.5" spans="4:23">
      <c r="D34" s="32" t="str">
        <f t="shared" si="0"/>
        <v>G_CUREX</v>
      </c>
      <c r="F34" s="32" t="s">
        <v>16</v>
      </c>
      <c r="G34" s="32" t="str">
        <f t="shared" si="1"/>
        <v>USD10</v>
      </c>
      <c r="H34" s="38">
        <f t="shared" si="2"/>
        <v>1.1793</v>
      </c>
      <c r="O34" s="7">
        <v>2008</v>
      </c>
      <c r="P34" s="39">
        <f t="shared" si="3"/>
        <v>0.900844812393188</v>
      </c>
      <c r="T34" s="35" t="s">
        <v>19</v>
      </c>
      <c r="U34" s="35" t="s">
        <v>20</v>
      </c>
      <c r="V34" s="35">
        <v>2030</v>
      </c>
      <c r="W34" s="35">
        <v>1.32175171375275</v>
      </c>
    </row>
    <row r="35" ht="14.5" spans="4:23">
      <c r="D35" s="32" t="str">
        <f t="shared" si="0"/>
        <v>G_CUREX</v>
      </c>
      <c r="F35" s="32" t="s">
        <v>16</v>
      </c>
      <c r="G35" s="32" t="str">
        <f t="shared" si="1"/>
        <v>USD11</v>
      </c>
      <c r="H35" s="38">
        <f t="shared" si="2"/>
        <v>1.1552</v>
      </c>
      <c r="O35" s="7">
        <v>2009</v>
      </c>
      <c r="P35" s="39">
        <f t="shared" si="3"/>
        <v>0.907873749732971</v>
      </c>
      <c r="T35" s="35" t="s">
        <v>19</v>
      </c>
      <c r="U35" s="35" t="s">
        <v>20</v>
      </c>
      <c r="V35" s="35">
        <v>1980</v>
      </c>
      <c r="W35" s="35">
        <v>0.404039144515991</v>
      </c>
    </row>
    <row r="36" ht="14.5" spans="4:23">
      <c r="D36" s="32" t="str">
        <f t="shared" si="0"/>
        <v>G_CUREX</v>
      </c>
      <c r="F36" s="32" t="s">
        <v>16</v>
      </c>
      <c r="G36" s="32" t="str">
        <f t="shared" si="1"/>
        <v>USD12</v>
      </c>
      <c r="H36" s="38">
        <f t="shared" si="2"/>
        <v>1.1334</v>
      </c>
      <c r="O36" s="7">
        <v>2010</v>
      </c>
      <c r="P36" s="39">
        <f t="shared" si="3"/>
        <v>0.918479204177856</v>
      </c>
      <c r="T36" s="35" t="s">
        <v>19</v>
      </c>
      <c r="U36" s="35" t="s">
        <v>20</v>
      </c>
      <c r="V36" s="35">
        <v>1981</v>
      </c>
      <c r="W36" s="35">
        <v>0.442179799079895</v>
      </c>
    </row>
    <row r="37" ht="14.5" spans="4:23">
      <c r="D37" s="32" t="str">
        <f t="shared" si="0"/>
        <v>G_CUREX</v>
      </c>
      <c r="F37" s="32" t="s">
        <v>16</v>
      </c>
      <c r="G37" s="32" t="str">
        <f t="shared" si="1"/>
        <v>USD13</v>
      </c>
      <c r="H37" s="38">
        <f t="shared" si="2"/>
        <v>1.1137</v>
      </c>
      <c r="O37" s="7">
        <v>2011</v>
      </c>
      <c r="P37" s="39">
        <f t="shared" si="3"/>
        <v>0.937618970870972</v>
      </c>
      <c r="T37" s="35" t="s">
        <v>19</v>
      </c>
      <c r="U37" s="35" t="s">
        <v>20</v>
      </c>
      <c r="V37" s="35">
        <v>1982</v>
      </c>
      <c r="W37" s="35">
        <v>0.469521433115005</v>
      </c>
    </row>
    <row r="38" ht="14.5" spans="4:23">
      <c r="D38" s="32" t="str">
        <f t="shared" si="0"/>
        <v>G_CUREX</v>
      </c>
      <c r="F38" s="32" t="s">
        <v>16</v>
      </c>
      <c r="G38" s="32" t="str">
        <f t="shared" si="1"/>
        <v>USD14</v>
      </c>
      <c r="H38" s="38">
        <f t="shared" si="2"/>
        <v>1.0935</v>
      </c>
      <c r="O38" s="7">
        <v>2012</v>
      </c>
      <c r="P38" s="39">
        <f t="shared" si="3"/>
        <v>0.955666601657867</v>
      </c>
      <c r="T38" s="35" t="s">
        <v>19</v>
      </c>
      <c r="U38" s="35" t="s">
        <v>20</v>
      </c>
      <c r="V38" s="35">
        <v>1983</v>
      </c>
      <c r="W38" s="35">
        <v>0.487872630357742</v>
      </c>
    </row>
    <row r="39" ht="14.5" spans="4:23">
      <c r="D39" s="32" t="str">
        <f t="shared" si="0"/>
        <v>G_CUREX</v>
      </c>
      <c r="F39" s="32" t="s">
        <v>16</v>
      </c>
      <c r="G39" s="32" t="str">
        <f t="shared" si="1"/>
        <v>USD15</v>
      </c>
      <c r="H39" s="38">
        <f t="shared" si="2"/>
        <v>1.0831</v>
      </c>
      <c r="O39" s="7">
        <v>2013</v>
      </c>
      <c r="P39" s="39">
        <f t="shared" si="3"/>
        <v>0.972605764865875</v>
      </c>
      <c r="T39" s="35" t="s">
        <v>19</v>
      </c>
      <c r="U39" s="35" t="s">
        <v>20</v>
      </c>
      <c r="V39" s="35">
        <v>1984</v>
      </c>
      <c r="W39" s="35">
        <v>0.505495131015778</v>
      </c>
    </row>
    <row r="40" ht="14.5" spans="4:23">
      <c r="D40" s="32" t="str">
        <f t="shared" si="0"/>
        <v>G_CUREX</v>
      </c>
      <c r="F40" s="32" t="s">
        <v>16</v>
      </c>
      <c r="G40" s="32" t="str">
        <f t="shared" si="1"/>
        <v>USD16</v>
      </c>
      <c r="H40" s="38">
        <f t="shared" si="2"/>
        <v>1.0719</v>
      </c>
      <c r="O40" s="7">
        <v>2014</v>
      </c>
      <c r="P40" s="39">
        <f t="shared" si="3"/>
        <v>0.990517318248749</v>
      </c>
      <c r="T40" s="35" t="s">
        <v>19</v>
      </c>
      <c r="U40" s="35" t="s">
        <v>20</v>
      </c>
      <c r="V40" s="35">
        <v>1985</v>
      </c>
      <c r="W40" s="35">
        <v>0.521485805511475</v>
      </c>
    </row>
    <row r="41" ht="14.5" spans="4:23">
      <c r="D41" s="32" t="str">
        <f t="shared" si="0"/>
        <v>G_CUREX</v>
      </c>
      <c r="F41" s="32" t="s">
        <v>16</v>
      </c>
      <c r="G41" s="32" t="str">
        <f t="shared" si="1"/>
        <v>USD17</v>
      </c>
      <c r="H41" s="38">
        <f t="shared" si="2"/>
        <v>1.0519</v>
      </c>
      <c r="O41" s="7">
        <v>2015</v>
      </c>
      <c r="P41" s="39">
        <f t="shared" si="3"/>
        <v>1</v>
      </c>
      <c r="T41" s="35" t="s">
        <v>19</v>
      </c>
      <c r="U41" s="35" t="s">
        <v>20</v>
      </c>
      <c r="V41" s="35">
        <v>1986</v>
      </c>
      <c r="W41" s="35">
        <v>0.532050728797913</v>
      </c>
    </row>
    <row r="42" ht="14.5" spans="4:23">
      <c r="D42" s="32" t="str">
        <f t="shared" si="0"/>
        <v>G_CUREX</v>
      </c>
      <c r="F42" s="32" t="s">
        <v>16</v>
      </c>
      <c r="G42" s="32" t="str">
        <f t="shared" si="1"/>
        <v>USD18</v>
      </c>
      <c r="H42" s="38">
        <f t="shared" si="2"/>
        <v>1.0274</v>
      </c>
      <c r="O42" s="7">
        <v>2016</v>
      </c>
      <c r="P42" s="39">
        <f t="shared" si="3"/>
        <v>1.01048374176025</v>
      </c>
      <c r="T42" s="35" t="s">
        <v>19</v>
      </c>
      <c r="U42" s="35" t="s">
        <v>20</v>
      </c>
      <c r="V42" s="35">
        <v>1987</v>
      </c>
      <c r="W42" s="35">
        <v>0.54511946439743</v>
      </c>
    </row>
    <row r="43" ht="14.5" spans="4:23">
      <c r="D43" s="32" t="str">
        <f t="shared" ref="D43:D49" si="4">IF(F43=G43,"*","")&amp;"G_CUREX"</f>
        <v>G_CUREX</v>
      </c>
      <c r="F43" s="32" t="s">
        <v>16</v>
      </c>
      <c r="G43" s="32" t="str">
        <f t="shared" ref="G43:G49" si="5">"USD"&amp;RIGHT(O45,2)</f>
        <v>USD19</v>
      </c>
      <c r="H43" s="38">
        <f t="shared" si="2"/>
        <v>1.0091</v>
      </c>
      <c r="O43" s="7">
        <v>2017</v>
      </c>
      <c r="P43" s="39">
        <f t="shared" si="3"/>
        <v>1.02974033355713</v>
      </c>
      <c r="T43" s="35" t="s">
        <v>19</v>
      </c>
      <c r="U43" s="35" t="s">
        <v>20</v>
      </c>
      <c r="V43" s="35">
        <v>1988</v>
      </c>
      <c r="W43" s="35">
        <v>0.564371347427368</v>
      </c>
    </row>
    <row r="44" ht="14.5" spans="4:23">
      <c r="D44" s="32" t="str">
        <f t="shared" si="4"/>
        <v>*G_CUREX</v>
      </c>
      <c r="F44" s="32" t="s">
        <v>16</v>
      </c>
      <c r="G44" s="32" t="str">
        <f t="shared" si="5"/>
        <v>USD20</v>
      </c>
      <c r="H44" s="38">
        <f t="shared" si="2"/>
        <v>1</v>
      </c>
      <c r="O44" s="7">
        <v>2018</v>
      </c>
      <c r="P44" s="39">
        <f t="shared" si="3"/>
        <v>1.05430805683136</v>
      </c>
      <c r="T44" s="35" t="s">
        <v>19</v>
      </c>
      <c r="U44" s="35" t="s">
        <v>20</v>
      </c>
      <c r="V44" s="35">
        <v>1989</v>
      </c>
      <c r="W44" s="35">
        <v>0.58649742603302</v>
      </c>
    </row>
    <row r="45" ht="14.5" spans="4:23">
      <c r="D45" s="32" t="str">
        <f t="shared" si="4"/>
        <v>G_CUREX</v>
      </c>
      <c r="F45" s="32" t="s">
        <v>16</v>
      </c>
      <c r="G45" s="32" t="str">
        <f t="shared" si="5"/>
        <v>USD21</v>
      </c>
      <c r="H45" s="38">
        <f t="shared" si="2"/>
        <v>0.9896</v>
      </c>
      <c r="O45" s="7">
        <v>2019</v>
      </c>
      <c r="P45" s="39">
        <f t="shared" si="3"/>
        <v>1.07337832450867</v>
      </c>
      <c r="T45" s="35" t="s">
        <v>19</v>
      </c>
      <c r="U45" s="35" t="s">
        <v>20</v>
      </c>
      <c r="V45" s="35">
        <v>1990</v>
      </c>
      <c r="W45" s="35">
        <v>0.608532726764679</v>
      </c>
    </row>
    <row r="46" ht="14.5" spans="4:23">
      <c r="D46" s="32" t="str">
        <f t="shared" si="4"/>
        <v>G_CUREX</v>
      </c>
      <c r="F46" s="32" t="s">
        <v>16</v>
      </c>
      <c r="G46" s="32" t="str">
        <f t="shared" si="5"/>
        <v>USD22</v>
      </c>
      <c r="H46" s="38">
        <f t="shared" si="2"/>
        <v>0.9781</v>
      </c>
      <c r="O46" s="7">
        <v>2020</v>
      </c>
      <c r="P46" s="39">
        <f t="shared" si="3"/>
        <v>1.08314538002014</v>
      </c>
      <c r="T46" s="35" t="s">
        <v>19</v>
      </c>
      <c r="U46" s="35" t="s">
        <v>20</v>
      </c>
      <c r="V46" s="35">
        <v>1991</v>
      </c>
      <c r="W46" s="35">
        <v>0.629012584686279</v>
      </c>
    </row>
    <row r="47" ht="14.5" spans="4:23">
      <c r="D47" s="32" t="str">
        <f t="shared" si="4"/>
        <v>G_CUREX</v>
      </c>
      <c r="F47" s="32" t="s">
        <v>16</v>
      </c>
      <c r="G47" s="32" t="str">
        <f t="shared" si="5"/>
        <v>USD23</v>
      </c>
      <c r="H47" s="38">
        <f t="shared" si="2"/>
        <v>0.965</v>
      </c>
      <c r="O47" s="7">
        <v>2021</v>
      </c>
      <c r="P47" s="39">
        <f t="shared" si="3"/>
        <v>1.09456992149353</v>
      </c>
      <c r="T47" s="35" t="s">
        <v>19</v>
      </c>
      <c r="U47" s="35" t="s">
        <v>20</v>
      </c>
      <c r="V47" s="35">
        <v>1992</v>
      </c>
      <c r="W47" s="35">
        <v>0.643362104892731</v>
      </c>
    </row>
    <row r="48" ht="14.5" spans="4:23">
      <c r="D48" s="32" t="str">
        <f t="shared" si="4"/>
        <v>G_CUREX</v>
      </c>
      <c r="F48" s="32" t="s">
        <v>16</v>
      </c>
      <c r="G48" s="32" t="str">
        <f t="shared" si="5"/>
        <v>USD24</v>
      </c>
      <c r="H48" s="38">
        <f t="shared" si="2"/>
        <v>0.9491</v>
      </c>
      <c r="O48" s="7">
        <v>2022</v>
      </c>
      <c r="P48" s="39">
        <f t="shared" si="3"/>
        <v>1.1073887348175</v>
      </c>
      <c r="T48" s="35" t="s">
        <v>19</v>
      </c>
      <c r="U48" s="35" t="s">
        <v>20</v>
      </c>
      <c r="V48" s="35">
        <v>1993</v>
      </c>
      <c r="W48" s="35">
        <v>0.658619225025177</v>
      </c>
    </row>
    <row r="49" ht="14.5" spans="4:23">
      <c r="D49" s="32" t="str">
        <f t="shared" si="4"/>
        <v>G_CUREX</v>
      </c>
      <c r="F49" s="32" t="s">
        <v>16</v>
      </c>
      <c r="G49" s="32" t="str">
        <f t="shared" si="5"/>
        <v>USD25</v>
      </c>
      <c r="H49" s="38">
        <f t="shared" si="2"/>
        <v>0.9297</v>
      </c>
      <c r="O49" s="7">
        <v>2023</v>
      </c>
      <c r="P49" s="39">
        <f t="shared" si="3"/>
        <v>1.1224308013916</v>
      </c>
      <c r="T49" s="35" t="s">
        <v>19</v>
      </c>
      <c r="U49" s="35" t="s">
        <v>20</v>
      </c>
      <c r="V49" s="35">
        <v>1994</v>
      </c>
      <c r="W49" s="35">
        <v>0.67265796661377</v>
      </c>
    </row>
    <row r="50" ht="14.5" spans="4:23">
      <c r="D50" s="32" t="s">
        <v>21</v>
      </c>
      <c r="G50" s="32" t="str">
        <f t="shared" ref="G50:G85" si="6">G7</f>
        <v>USD83</v>
      </c>
      <c r="H50" s="38">
        <f>$O$6</f>
        <v>0.07</v>
      </c>
      <c r="O50" s="7">
        <v>2024</v>
      </c>
      <c r="P50" s="39">
        <f t="shared" si="3"/>
        <v>1.14128732681274</v>
      </c>
      <c r="T50" s="35" t="s">
        <v>19</v>
      </c>
      <c r="U50" s="35" t="s">
        <v>20</v>
      </c>
      <c r="V50" s="35">
        <v>1995</v>
      </c>
      <c r="W50" s="35">
        <v>0.686780393123627</v>
      </c>
    </row>
    <row r="51" ht="14.5" spans="4:23">
      <c r="D51" s="32" t="s">
        <v>21</v>
      </c>
      <c r="G51" s="32" t="str">
        <f t="shared" si="6"/>
        <v>USD84</v>
      </c>
      <c r="H51" s="38">
        <f t="shared" ref="H51:H92" si="7">$O$6</f>
        <v>0.07</v>
      </c>
      <c r="O51" s="7">
        <v>2025</v>
      </c>
      <c r="P51" s="39">
        <f t="shared" si="3"/>
        <v>1.16506481170654</v>
      </c>
      <c r="T51" s="35" t="s">
        <v>19</v>
      </c>
      <c r="U51" s="35" t="s">
        <v>20</v>
      </c>
      <c r="V51" s="35">
        <v>1996</v>
      </c>
      <c r="W51" s="35">
        <v>0.699335396289825</v>
      </c>
    </row>
    <row r="52" spans="4:23">
      <c r="D52" s="32" t="s">
        <v>21</v>
      </c>
      <c r="G52" s="32" t="str">
        <f t="shared" si="6"/>
        <v>USD85</v>
      </c>
      <c r="H52" s="38">
        <f t="shared" si="7"/>
        <v>0.07</v>
      </c>
      <c r="T52" s="35" t="s">
        <v>19</v>
      </c>
      <c r="U52" s="35" t="s">
        <v>20</v>
      </c>
      <c r="V52" s="35">
        <v>1997</v>
      </c>
      <c r="W52" s="35">
        <v>0.71145087480545</v>
      </c>
    </row>
    <row r="53" spans="4:23">
      <c r="D53" s="32" t="s">
        <v>21</v>
      </c>
      <c r="G53" s="32" t="str">
        <f t="shared" si="6"/>
        <v>USD86</v>
      </c>
      <c r="H53" s="38">
        <f t="shared" si="7"/>
        <v>0.07</v>
      </c>
      <c r="T53" s="35" t="s">
        <v>19</v>
      </c>
      <c r="U53" s="35" t="s">
        <v>20</v>
      </c>
      <c r="V53" s="35">
        <v>1998</v>
      </c>
      <c r="W53" s="35">
        <v>0.719296872615814</v>
      </c>
    </row>
    <row r="54" spans="4:23">
      <c r="D54" s="32" t="s">
        <v>21</v>
      </c>
      <c r="G54" s="32" t="str">
        <f t="shared" si="6"/>
        <v>USD87</v>
      </c>
      <c r="H54" s="38">
        <f t="shared" si="7"/>
        <v>0.07</v>
      </c>
      <c r="T54" s="35" t="s">
        <v>19</v>
      </c>
      <c r="U54" s="35" t="s">
        <v>20</v>
      </c>
      <c r="V54" s="35">
        <v>1999</v>
      </c>
      <c r="W54" s="35">
        <v>0.729613304138184</v>
      </c>
    </row>
    <row r="55" spans="4:23">
      <c r="D55" s="32" t="s">
        <v>21</v>
      </c>
      <c r="G55" s="32" t="str">
        <f t="shared" si="6"/>
        <v>USD88</v>
      </c>
      <c r="H55" s="38">
        <f t="shared" si="7"/>
        <v>0.07</v>
      </c>
      <c r="T55" s="35" t="s">
        <v>19</v>
      </c>
      <c r="U55" s="35" t="s">
        <v>20</v>
      </c>
      <c r="V55" s="35">
        <v>2000</v>
      </c>
      <c r="W55" s="35">
        <v>0.746074616909027</v>
      </c>
    </row>
    <row r="56" spans="4:23">
      <c r="D56" s="32" t="s">
        <v>21</v>
      </c>
      <c r="G56" s="32" t="str">
        <f t="shared" si="6"/>
        <v>USD89</v>
      </c>
      <c r="H56" s="38">
        <f t="shared" si="7"/>
        <v>0.07</v>
      </c>
    </row>
    <row r="57" spans="4:23">
      <c r="D57" s="32" t="s">
        <v>21</v>
      </c>
      <c r="G57" s="32" t="str">
        <f t="shared" si="6"/>
        <v>USD90</v>
      </c>
      <c r="H57" s="38">
        <f t="shared" si="7"/>
        <v>0.07</v>
      </c>
    </row>
    <row r="58" spans="4:23">
      <c r="D58" s="32" t="s">
        <v>21</v>
      </c>
      <c r="G58" s="32" t="str">
        <f t="shared" si="6"/>
        <v>USD91</v>
      </c>
      <c r="H58" s="38">
        <f t="shared" si="7"/>
        <v>0.07</v>
      </c>
    </row>
    <row r="59" spans="4:23">
      <c r="D59" s="32" t="s">
        <v>21</v>
      </c>
      <c r="G59" s="32" t="str">
        <f t="shared" si="6"/>
        <v>USD92</v>
      </c>
      <c r="H59" s="38">
        <f t="shared" si="7"/>
        <v>0.07</v>
      </c>
    </row>
    <row r="60" spans="4:23">
      <c r="D60" s="32" t="s">
        <v>21</v>
      </c>
      <c r="G60" s="32" t="str">
        <f t="shared" si="6"/>
        <v>USD93</v>
      </c>
      <c r="H60" s="38">
        <f t="shared" si="7"/>
        <v>0.07</v>
      </c>
    </row>
    <row r="61" spans="4:23">
      <c r="D61" s="32" t="s">
        <v>21</v>
      </c>
      <c r="G61" s="32" t="str">
        <f t="shared" si="6"/>
        <v>USD94</v>
      </c>
      <c r="H61" s="38">
        <f t="shared" si="7"/>
        <v>0.07</v>
      </c>
    </row>
    <row r="62" spans="4:23">
      <c r="D62" s="32" t="s">
        <v>21</v>
      </c>
      <c r="G62" s="32" t="str">
        <f t="shared" si="6"/>
        <v>USD95</v>
      </c>
      <c r="H62" s="38">
        <f t="shared" si="7"/>
        <v>0.07</v>
      </c>
    </row>
    <row r="63" spans="4:23">
      <c r="D63" s="32" t="s">
        <v>21</v>
      </c>
      <c r="G63" s="32" t="str">
        <f t="shared" si="6"/>
        <v>USD96</v>
      </c>
      <c r="H63" s="38">
        <f t="shared" si="7"/>
        <v>0.07</v>
      </c>
    </row>
    <row r="64" spans="4:23">
      <c r="D64" s="32" t="s">
        <v>21</v>
      </c>
      <c r="G64" s="32" t="str">
        <f t="shared" si="6"/>
        <v>USD97</v>
      </c>
      <c r="H64" s="38">
        <f t="shared" si="7"/>
        <v>0.07</v>
      </c>
    </row>
    <row r="65" spans="4:8">
      <c r="D65" s="32" t="s">
        <v>21</v>
      </c>
      <c r="G65" s="32" t="str">
        <f t="shared" si="6"/>
        <v>USD98</v>
      </c>
      <c r="H65" s="38">
        <f t="shared" si="7"/>
        <v>0.07</v>
      </c>
    </row>
    <row r="66" spans="4:8">
      <c r="D66" s="32" t="s">
        <v>21</v>
      </c>
      <c r="G66" s="32" t="str">
        <f t="shared" si="6"/>
        <v>USD99</v>
      </c>
      <c r="H66" s="38">
        <f t="shared" si="7"/>
        <v>0.07</v>
      </c>
    </row>
    <row r="67" spans="4:8">
      <c r="D67" s="32" t="s">
        <v>21</v>
      </c>
      <c r="G67" s="32" t="str">
        <f t="shared" si="6"/>
        <v>USD00</v>
      </c>
      <c r="H67" s="38">
        <f t="shared" si="7"/>
        <v>0.07</v>
      </c>
    </row>
    <row r="68" spans="4:8">
      <c r="D68" s="32" t="s">
        <v>21</v>
      </c>
      <c r="G68" s="32" t="str">
        <f t="shared" si="6"/>
        <v>USD01</v>
      </c>
      <c r="H68" s="38">
        <f t="shared" si="7"/>
        <v>0.07</v>
      </c>
    </row>
    <row r="69" spans="4:8">
      <c r="D69" s="32" t="s">
        <v>21</v>
      </c>
      <c r="G69" s="32" t="str">
        <f t="shared" si="6"/>
        <v>USD02</v>
      </c>
      <c r="H69" s="38">
        <f t="shared" si="7"/>
        <v>0.07</v>
      </c>
    </row>
    <row r="70" spans="4:8">
      <c r="D70" s="32" t="s">
        <v>21</v>
      </c>
      <c r="G70" s="32" t="str">
        <f t="shared" si="6"/>
        <v>USD03</v>
      </c>
      <c r="H70" s="38">
        <f t="shared" si="7"/>
        <v>0.07</v>
      </c>
    </row>
    <row r="71" spans="4:8">
      <c r="D71" s="32" t="s">
        <v>21</v>
      </c>
      <c r="G71" s="32" t="str">
        <f t="shared" si="6"/>
        <v>USD04</v>
      </c>
      <c r="H71" s="38">
        <f t="shared" si="7"/>
        <v>0.07</v>
      </c>
    </row>
    <row r="72" spans="4:8">
      <c r="D72" s="32" t="s">
        <v>21</v>
      </c>
      <c r="G72" s="32" t="str">
        <f t="shared" si="6"/>
        <v>USD05</v>
      </c>
      <c r="H72" s="38">
        <f t="shared" si="7"/>
        <v>0.07</v>
      </c>
    </row>
    <row r="73" spans="4:8">
      <c r="D73" s="32" t="s">
        <v>21</v>
      </c>
      <c r="G73" s="32" t="str">
        <f t="shared" si="6"/>
        <v>USD06</v>
      </c>
      <c r="H73" s="38">
        <f t="shared" si="7"/>
        <v>0.07</v>
      </c>
    </row>
    <row r="74" spans="4:8">
      <c r="D74" s="32" t="s">
        <v>21</v>
      </c>
      <c r="G74" s="32" t="str">
        <f t="shared" si="6"/>
        <v>USD07</v>
      </c>
      <c r="H74" s="38">
        <f t="shared" si="7"/>
        <v>0.07</v>
      </c>
    </row>
    <row r="75" spans="4:8">
      <c r="D75" s="32" t="s">
        <v>21</v>
      </c>
      <c r="G75" s="32" t="str">
        <f t="shared" si="6"/>
        <v>USD08</v>
      </c>
      <c r="H75" s="38">
        <f t="shared" si="7"/>
        <v>0.07</v>
      </c>
    </row>
    <row r="76" spans="4:8">
      <c r="D76" s="32" t="s">
        <v>21</v>
      </c>
      <c r="G76" s="32" t="str">
        <f t="shared" si="6"/>
        <v>USD09</v>
      </c>
      <c r="H76" s="38">
        <f t="shared" si="7"/>
        <v>0.07</v>
      </c>
    </row>
    <row r="77" spans="4:8">
      <c r="D77" s="32" t="s">
        <v>21</v>
      </c>
      <c r="G77" s="32" t="str">
        <f t="shared" si="6"/>
        <v>USD10</v>
      </c>
      <c r="H77" s="38">
        <f t="shared" si="7"/>
        <v>0.07</v>
      </c>
    </row>
    <row r="78" spans="4:8">
      <c r="D78" s="32" t="s">
        <v>21</v>
      </c>
      <c r="G78" s="32" t="str">
        <f t="shared" si="6"/>
        <v>USD11</v>
      </c>
      <c r="H78" s="38">
        <f t="shared" si="7"/>
        <v>0.07</v>
      </c>
    </row>
    <row r="79" spans="4:8">
      <c r="D79" s="32" t="s">
        <v>21</v>
      </c>
      <c r="G79" s="32" t="str">
        <f t="shared" si="6"/>
        <v>USD12</v>
      </c>
      <c r="H79" s="38">
        <f t="shared" si="7"/>
        <v>0.07</v>
      </c>
    </row>
    <row r="80" spans="4:8">
      <c r="D80" s="32" t="s">
        <v>21</v>
      </c>
      <c r="G80" s="32" t="str">
        <f t="shared" si="6"/>
        <v>USD13</v>
      </c>
      <c r="H80" s="38">
        <f t="shared" si="7"/>
        <v>0.07</v>
      </c>
    </row>
    <row r="81" spans="4:8">
      <c r="D81" s="32" t="s">
        <v>21</v>
      </c>
      <c r="G81" s="32" t="str">
        <f t="shared" si="6"/>
        <v>USD14</v>
      </c>
      <c r="H81" s="38">
        <f t="shared" si="7"/>
        <v>0.07</v>
      </c>
    </row>
    <row r="82" spans="4:8">
      <c r="D82" s="32" t="s">
        <v>21</v>
      </c>
      <c r="G82" s="32" t="str">
        <f t="shared" si="6"/>
        <v>USD15</v>
      </c>
      <c r="H82" s="38">
        <f t="shared" si="7"/>
        <v>0.07</v>
      </c>
    </row>
    <row r="83" spans="4:8">
      <c r="D83" s="32" t="s">
        <v>21</v>
      </c>
      <c r="G83" s="32" t="str">
        <f t="shared" si="6"/>
        <v>USD16</v>
      </c>
      <c r="H83" s="38">
        <f t="shared" si="7"/>
        <v>0.07</v>
      </c>
    </row>
    <row r="84" spans="4:8">
      <c r="D84" s="32" t="s">
        <v>21</v>
      </c>
      <c r="G84" s="32" t="str">
        <f t="shared" si="6"/>
        <v>USD17</v>
      </c>
      <c r="H84" s="38">
        <f t="shared" si="7"/>
        <v>0.07</v>
      </c>
    </row>
    <row r="85" spans="4:8">
      <c r="D85" s="32" t="s">
        <v>21</v>
      </c>
      <c r="G85" s="32" t="str">
        <f t="shared" si="6"/>
        <v>USD18</v>
      </c>
      <c r="H85" s="38">
        <f t="shared" si="7"/>
        <v>0.07</v>
      </c>
    </row>
    <row r="86" spans="4:8">
      <c r="D86" s="32" t="s">
        <v>21</v>
      </c>
      <c r="G86" s="32" t="str">
        <f t="shared" ref="G86:G92" si="8">G43</f>
        <v>USD19</v>
      </c>
      <c r="H86" s="38">
        <f t="shared" si="7"/>
        <v>0.07</v>
      </c>
    </row>
    <row r="87" spans="4:8">
      <c r="D87" s="32" t="s">
        <v>21</v>
      </c>
      <c r="G87" s="32" t="str">
        <f t="shared" si="8"/>
        <v>USD20</v>
      </c>
      <c r="H87" s="38">
        <f t="shared" si="7"/>
        <v>0.07</v>
      </c>
    </row>
    <row r="88" spans="4:8">
      <c r="D88" s="32" t="s">
        <v>21</v>
      </c>
      <c r="G88" s="32" t="str">
        <f t="shared" si="8"/>
        <v>USD21</v>
      </c>
      <c r="H88" s="38">
        <f t="shared" si="7"/>
        <v>0.07</v>
      </c>
    </row>
    <row r="89" spans="4:8">
      <c r="D89" s="32" t="s">
        <v>21</v>
      </c>
      <c r="G89" s="32" t="str">
        <f t="shared" si="8"/>
        <v>USD22</v>
      </c>
      <c r="H89" s="38">
        <f t="shared" si="7"/>
        <v>0.07</v>
      </c>
    </row>
    <row r="90" spans="4:8">
      <c r="D90" s="32" t="s">
        <v>21</v>
      </c>
      <c r="G90" s="32" t="str">
        <f t="shared" si="8"/>
        <v>USD23</v>
      </c>
      <c r="H90" s="38">
        <f t="shared" si="7"/>
        <v>0.07</v>
      </c>
    </row>
    <row r="91" spans="4:8">
      <c r="D91" s="32" t="s">
        <v>21</v>
      </c>
      <c r="G91" s="32" t="str">
        <f t="shared" si="8"/>
        <v>USD24</v>
      </c>
      <c r="H91" s="38">
        <f t="shared" si="7"/>
        <v>0.07</v>
      </c>
    </row>
    <row r="92" spans="4:8">
      <c r="D92" s="32" t="s">
        <v>21</v>
      </c>
      <c r="G92" s="32" t="str">
        <f t="shared" si="8"/>
        <v>USD25</v>
      </c>
      <c r="H92" s="38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1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31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40" t="s">
        <v>41</v>
      </c>
      <c r="D13" s="12">
        <v>2150</v>
      </c>
    </row>
    <row r="17" spans="2:13">
      <c r="B17" t="s">
        <v>42</v>
      </c>
    </row>
    <row r="20" spans="2:13">
      <c r="H20" s="31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"/>
  <sheetViews>
    <sheetView zoomScale="84" zoomScaleNormal="84" topLeftCell="F1" workbookViewId="0">
      <selection activeCell="J19" sqref="J19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20">
        <v>0.5</v>
      </c>
      <c r="G3" s="20">
        <v>0.25</v>
      </c>
      <c r="H3" s="20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24">
        <f>B4*1.1</f>
        <v>0</v>
      </c>
      <c r="N6" s="24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7" si="0">L6</f>
        <v>Africa_North</v>
      </c>
      <c r="V6">
        <v>2030</v>
      </c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4">
        <f t="shared" ref="M7:M27" si="2">B5*1.1</f>
        <v>5.885</v>
      </c>
      <c r="N7" s="24">
        <f t="shared" ref="N7:N27" si="3">MAX(VLOOKUP(L7,$E$4:$G$40,3,FALSE),M7*1.5)</f>
        <v>8.8275</v>
      </c>
      <c r="S7" t="s">
        <v>40</v>
      </c>
      <c r="T7" t="str">
        <f t="shared" ref="T7:T28" si="4">T6</f>
        <v>E_Nuclear</v>
      </c>
      <c r="U7" t="str">
        <f t="shared" si="0"/>
        <v>BeNeLux</v>
      </c>
      <c r="V7">
        <v>2030</v>
      </c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24">
        <f t="shared" si="2"/>
        <v>2.189</v>
      </c>
      <c r="N8" s="24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>
        <v>2030</v>
      </c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24">
        <f t="shared" si="2"/>
        <v>61.083</v>
      </c>
      <c r="N9" s="24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>
        <v>2030</v>
      </c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24">
        <f t="shared" si="2"/>
        <v>0.759</v>
      </c>
      <c r="N10" s="24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>
        <v>2030</v>
      </c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4">
        <f t="shared" si="2"/>
        <v>6.919</v>
      </c>
      <c r="N11" s="24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>
        <v>2030</v>
      </c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24">
        <f t="shared" si="2"/>
        <v>67.54</v>
      </c>
      <c r="N12" s="24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>
        <v>2030</v>
      </c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24">
        <f t="shared" si="2"/>
        <v>4.62</v>
      </c>
      <c r="N13" s="24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>
        <v>2030</v>
      </c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24">
        <f t="shared" si="2"/>
        <v>5.874</v>
      </c>
      <c r="N14" s="24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>
        <v>2030</v>
      </c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24">
        <f t="shared" si="2"/>
        <v>7.458</v>
      </c>
      <c r="N15" s="24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>
        <v>2030</v>
      </c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24">
        <f t="shared" si="2"/>
        <v>36.388</v>
      </c>
      <c r="N16" s="24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>
        <v>2030</v>
      </c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24">
        <f t="shared" si="2"/>
        <v>1.925</v>
      </c>
      <c r="N17" s="24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>
        <v>2030</v>
      </c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24">
        <f t="shared" si="2"/>
        <v>4.18</v>
      </c>
      <c r="N18" s="24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>
        <v>2030</v>
      </c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24">
        <f t="shared" si="2"/>
        <v>120.571</v>
      </c>
      <c r="N19" s="24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>
        <v>2030</v>
      </c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24">
        <f t="shared" si="2"/>
        <v>34.771</v>
      </c>
      <c r="N20" s="24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>
        <v>2030</v>
      </c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24">
        <f t="shared" si="2"/>
        <v>33.781</v>
      </c>
      <c r="N21" s="24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>
        <v>2030</v>
      </c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4">
        <f t="shared" si="2"/>
        <v>2.134</v>
      </c>
      <c r="N22" s="24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>
        <v>2030</v>
      </c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24">
        <f t="shared" si="2"/>
        <v>7.832</v>
      </c>
      <c r="N23" s="24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>
        <v>2030</v>
      </c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4">
        <f t="shared" si="2"/>
        <v>10.659</v>
      </c>
      <c r="N24" s="24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>
        <v>2030</v>
      </c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24">
        <f t="shared" si="2"/>
        <v>3.256</v>
      </c>
      <c r="N25" s="24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>
        <v>2030</v>
      </c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24">
        <f t="shared" si="2"/>
        <v>0</v>
      </c>
      <c r="N26" s="24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>
        <v>2030</v>
      </c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24">
        <f t="shared" si="2"/>
        <v>8.613</v>
      </c>
      <c r="N27" s="24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>
        <v>2030</v>
      </c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4">
        <f t="shared" ref="M28" si="6">B26*1.1</f>
        <v>15.224</v>
      </c>
      <c r="N28" s="24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ref="U28" si="8">L28</f>
        <v>Ukraine</v>
      </c>
      <c r="V28">
        <v>2030</v>
      </c>
    </row>
    <row r="29" spans="1:22">
      <c r="E29" t="s">
        <v>272</v>
      </c>
      <c r="F29">
        <v>46.5</v>
      </c>
      <c r="G29">
        <v>23.3</v>
      </c>
      <c r="H29">
        <v>9.3</v>
      </c>
      <c r="M29" s="24"/>
      <c r="N29" s="24"/>
    </row>
    <row r="30" spans="1:22">
      <c r="E30" t="s">
        <v>262</v>
      </c>
      <c r="F30">
        <v>20.6</v>
      </c>
      <c r="G30">
        <v>10.3</v>
      </c>
      <c r="H30">
        <v>4.1</v>
      </c>
    </row>
    <row r="31" spans="1:22">
      <c r="E31" t="s">
        <v>264</v>
      </c>
      <c r="F31">
        <v>22.1</v>
      </c>
      <c r="G31">
        <v>11</v>
      </c>
      <c r="H31">
        <v>4.4</v>
      </c>
    </row>
    <row r="32" spans="1:22">
      <c r="E32" t="s">
        <v>265</v>
      </c>
      <c r="F32">
        <v>18.9</v>
      </c>
      <c r="G32">
        <v>9.5</v>
      </c>
      <c r="H32">
        <v>3.8</v>
      </c>
      <c r="M32" s="24">
        <f>SUM(M6:M29)</f>
        <v>441.661</v>
      </c>
      <c r="N32" s="24">
        <f>SUM(N6:N29)</f>
        <v>1704.8755</v>
      </c>
    </row>
    <row r="33" spans="5:8">
      <c r="E33" t="s">
        <v>266</v>
      </c>
      <c r="F33">
        <v>5.1</v>
      </c>
      <c r="G33">
        <v>2.6</v>
      </c>
      <c r="H33">
        <v>1</v>
      </c>
    </row>
    <row r="34" spans="5:8">
      <c r="E34" t="s">
        <v>267</v>
      </c>
      <c r="F34">
        <v>32.9</v>
      </c>
      <c r="G34">
        <v>16.4</v>
      </c>
      <c r="H34">
        <v>6.6</v>
      </c>
    </row>
    <row r="35" spans="5:8">
      <c r="E35" t="s">
        <v>268</v>
      </c>
      <c r="F35">
        <v>26.4</v>
      </c>
      <c r="G35">
        <v>13.2</v>
      </c>
      <c r="H35">
        <v>5.3</v>
      </c>
    </row>
    <row r="36" spans="5:8">
      <c r="E36" t="s">
        <v>270</v>
      </c>
      <c r="F36">
        <v>8.8</v>
      </c>
      <c r="G36">
        <v>4.4</v>
      </c>
      <c r="H36">
        <v>1.8</v>
      </c>
    </row>
    <row r="37" spans="5:8">
      <c r="E37" t="s">
        <v>273</v>
      </c>
      <c r="F37">
        <v>6.1</v>
      </c>
      <c r="G37">
        <v>3.1</v>
      </c>
      <c r="H37">
        <v>1.2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274</v>
      </c>
    </row>
    <row r="2" spans="1:36">
      <c r="A2" t="s">
        <v>275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276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273</v>
      </c>
    </row>
    <row r="3" spans="1:36">
      <c r="A3" t="s">
        <v>277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279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288</v>
      </c>
    </row>
    <row r="18" spans="1:36">
      <c r="A18" t="s">
        <v>275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276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273</v>
      </c>
    </row>
    <row r="19" spans="1:36">
      <c r="A19" t="s">
        <v>289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299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8" t="s">
        <v>300</v>
      </c>
    </row>
    <row r="37" ht="16" spans="1:40">
      <c r="A37" s="29" t="s">
        <v>238</v>
      </c>
      <c r="B37" s="29" t="s">
        <v>301</v>
      </c>
      <c r="C37" s="29" t="str">
        <f t="shared" ref="C37:AK37" si="0">B18</f>
        <v>Africa_North</v>
      </c>
      <c r="D37" s="29" t="str">
        <f t="shared" si="0"/>
        <v>Africa_Other</v>
      </c>
      <c r="E37" s="29" t="str">
        <f t="shared" si="0"/>
        <v>Australia</v>
      </c>
      <c r="F37" s="29" t="str">
        <f t="shared" si="0"/>
        <v>Austria</v>
      </c>
      <c r="G37" s="29" t="str">
        <f t="shared" si="0"/>
        <v>Baltics</v>
      </c>
      <c r="H37" s="29" t="str">
        <f t="shared" si="0"/>
        <v>BeNeLux</v>
      </c>
      <c r="I37" s="29" t="str">
        <f t="shared" si="0"/>
        <v>Brazil</v>
      </c>
      <c r="J37" s="29" t="str">
        <f t="shared" si="0"/>
        <v>China</v>
      </c>
      <c r="K37" s="29" t="str">
        <f t="shared" si="0"/>
        <v>CroSloven</v>
      </c>
      <c r="L37" s="29" t="str">
        <f t="shared" si="0"/>
        <v>CzechSlovak</v>
      </c>
      <c r="M37" s="29" t="str">
        <f t="shared" si="0"/>
        <v>France</v>
      </c>
      <c r="N37" s="29" t="str">
        <f t="shared" si="0"/>
        <v>Germany</v>
      </c>
      <c r="O37" s="29" t="str">
        <f t="shared" si="0"/>
        <v>GreeceCyp</v>
      </c>
      <c r="P37" s="29" t="str">
        <f t="shared" si="0"/>
        <v>HunRomBul</v>
      </c>
      <c r="Q37" s="29" t="str">
        <f t="shared" si="0"/>
        <v>Iceland</v>
      </c>
      <c r="R37" s="29" t="str">
        <f t="shared" si="0"/>
        <v>India</v>
      </c>
      <c r="S37" s="29" t="str">
        <f t="shared" si="0"/>
        <v>Ireland</v>
      </c>
      <c r="T37" s="29" t="str">
        <f t="shared" si="0"/>
        <v>ItalyMal</v>
      </c>
      <c r="U37" s="29" t="str">
        <f t="shared" si="0"/>
        <v>Japan</v>
      </c>
      <c r="V37" s="29" t="str">
        <f t="shared" si="0"/>
        <v>LatAm</v>
      </c>
      <c r="W37" s="29" t="str">
        <f t="shared" si="0"/>
        <v>MidEast</v>
      </c>
      <c r="X37" s="29" t="str">
        <f t="shared" si="0"/>
        <v>NorthAm</v>
      </c>
      <c r="Y37" s="29" t="str">
        <f t="shared" si="0"/>
        <v>Norway</v>
      </c>
      <c r="Z37" s="29" t="str">
        <f t="shared" si="0"/>
        <v>Poland</v>
      </c>
      <c r="AA37" s="29" t="str">
        <f t="shared" si="0"/>
        <v>ROW</v>
      </c>
      <c r="AB37" s="29" t="str">
        <f t="shared" si="0"/>
        <v>Russia</v>
      </c>
      <c r="AC37" s="29" t="str">
        <f t="shared" si="0"/>
        <v>SaudiArabia</v>
      </c>
      <c r="AD37" s="29" t="str">
        <f t="shared" si="0"/>
        <v>SouthAfrica</v>
      </c>
      <c r="AE37" s="29" t="str">
        <f t="shared" si="0"/>
        <v>SpainPor</v>
      </c>
      <c r="AF37" s="29" t="str">
        <f t="shared" si="0"/>
        <v>SweFinDen</v>
      </c>
      <c r="AG37" s="29" t="str">
        <f t="shared" si="0"/>
        <v>Switzerland</v>
      </c>
      <c r="AH37" s="29" t="str">
        <f t="shared" si="0"/>
        <v>Turkey</v>
      </c>
      <c r="AI37" s="29" t="str">
        <f t="shared" si="0"/>
        <v>UK</v>
      </c>
      <c r="AJ37" s="29" t="str">
        <f t="shared" si="0"/>
        <v>Ukraine</v>
      </c>
      <c r="AK37" s="29" t="str">
        <f t="shared" si="0"/>
        <v>WestBalkans</v>
      </c>
      <c r="AL37" s="29" t="s">
        <v>27</v>
      </c>
      <c r="AM37" s="29" t="s">
        <v>28</v>
      </c>
      <c r="AN37" s="29" t="s">
        <v>13</v>
      </c>
    </row>
    <row r="38" spans="1:40">
      <c r="A38" t="s">
        <v>302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303</v>
      </c>
    </row>
    <row r="40" spans="1:40">
      <c r="A40" t="s">
        <v>66</v>
      </c>
    </row>
    <row r="41" spans="1:40">
      <c r="A41" t="s">
        <v>304</v>
      </c>
      <c r="C41" s="30">
        <f>1-B25/100</f>
        <v>0.781</v>
      </c>
      <c r="D41" s="30">
        <f t="shared" ref="D41:AK41" si="4">1-C25/100</f>
        <v>0.8018</v>
      </c>
      <c r="E41" s="30">
        <f t="shared" si="4"/>
        <v>0.9012</v>
      </c>
      <c r="F41" s="30">
        <f t="shared" si="4"/>
        <v>0.9157</v>
      </c>
      <c r="G41" s="30">
        <f t="shared" si="4"/>
        <v>0.7593</v>
      </c>
      <c r="H41" s="30">
        <f t="shared" si="4"/>
        <v>0.9248</v>
      </c>
      <c r="I41" s="30">
        <f t="shared" si="4"/>
        <v>0.8378</v>
      </c>
      <c r="J41" s="30">
        <f t="shared" si="4"/>
        <v>0.9004</v>
      </c>
      <c r="K41" s="30">
        <f t="shared" si="4"/>
        <v>0.8597</v>
      </c>
      <c r="L41" s="30">
        <f t="shared" si="4"/>
        <v>0.8738</v>
      </c>
      <c r="M41" s="30">
        <f t="shared" si="4"/>
        <v>0.8802</v>
      </c>
      <c r="N41" s="30">
        <f t="shared" si="4"/>
        <v>0.9038</v>
      </c>
      <c r="O41" s="30">
        <f t="shared" si="4"/>
        <v>0.8756</v>
      </c>
      <c r="P41" s="30">
        <f t="shared" si="4"/>
        <v>0.8429</v>
      </c>
      <c r="Q41" s="30">
        <f t="shared" si="4"/>
        <v>0.9532</v>
      </c>
      <c r="R41" s="30">
        <f t="shared" si="4"/>
        <v>0.7732</v>
      </c>
      <c r="S41" s="30">
        <f t="shared" si="4"/>
        <v>0.8973</v>
      </c>
      <c r="T41" s="30">
        <f t="shared" si="4"/>
        <v>0.899</v>
      </c>
      <c r="U41" s="30">
        <f t="shared" si="4"/>
        <v>0.9173</v>
      </c>
      <c r="V41" s="30">
        <f t="shared" si="4"/>
        <v>0.8421</v>
      </c>
      <c r="W41" s="30">
        <f t="shared" si="4"/>
        <v>0.8113</v>
      </c>
      <c r="X41" s="30">
        <f t="shared" si="4"/>
        <v>0.9117</v>
      </c>
      <c r="Y41" s="30">
        <f t="shared" si="4"/>
        <v>0.9496</v>
      </c>
      <c r="Z41" s="30">
        <f t="shared" si="4"/>
        <v>0.8708</v>
      </c>
      <c r="AA41" s="30">
        <f t="shared" si="4"/>
        <v>0.895</v>
      </c>
      <c r="AB41" s="30">
        <f t="shared" si="4"/>
        <v>0.8521</v>
      </c>
      <c r="AC41" s="30">
        <f t="shared" si="4"/>
        <v>0.8649</v>
      </c>
      <c r="AD41" s="30">
        <f t="shared" si="4"/>
        <v>0.844</v>
      </c>
      <c r="AE41" s="30">
        <f t="shared" si="4"/>
        <v>0.8802</v>
      </c>
      <c r="AF41" s="30">
        <f t="shared" si="4"/>
        <v>0.9225</v>
      </c>
      <c r="AG41" s="30">
        <f t="shared" si="4"/>
        <v>0.8956</v>
      </c>
      <c r="AH41" s="30">
        <f t="shared" si="4"/>
        <v>0.8644</v>
      </c>
      <c r="AI41" s="30">
        <f t="shared" si="4"/>
        <v>0.8994</v>
      </c>
      <c r="AJ41" s="30">
        <f t="shared" si="4"/>
        <v>0.827</v>
      </c>
      <c r="AK41" s="30">
        <f t="shared" si="4"/>
        <v>0.8198</v>
      </c>
      <c r="AM41" t="s">
        <v>10</v>
      </c>
      <c r="AN41">
        <v>2020</v>
      </c>
    </row>
    <row r="42" spans="1:40">
      <c r="A42" t="s">
        <v>304</v>
      </c>
      <c r="C42" s="20">
        <f t="shared" ref="C42:AK42" si="5">MAX($C$41:$AL$41)</f>
        <v>0.9532</v>
      </c>
      <c r="D42" s="20">
        <f t="shared" si="5"/>
        <v>0.9532</v>
      </c>
      <c r="E42" s="20">
        <f t="shared" si="5"/>
        <v>0.9532</v>
      </c>
      <c r="F42" s="20">
        <f t="shared" si="5"/>
        <v>0.9532</v>
      </c>
      <c r="G42" s="20">
        <f t="shared" si="5"/>
        <v>0.9532</v>
      </c>
      <c r="H42" s="20">
        <f t="shared" si="5"/>
        <v>0.9532</v>
      </c>
      <c r="I42" s="20">
        <f t="shared" si="5"/>
        <v>0.9532</v>
      </c>
      <c r="J42" s="20">
        <f t="shared" si="5"/>
        <v>0.9532</v>
      </c>
      <c r="K42" s="20">
        <f t="shared" si="5"/>
        <v>0.9532</v>
      </c>
      <c r="L42" s="20">
        <f t="shared" si="5"/>
        <v>0.9532</v>
      </c>
      <c r="M42" s="20">
        <f t="shared" si="5"/>
        <v>0.9532</v>
      </c>
      <c r="N42" s="20">
        <f t="shared" si="5"/>
        <v>0.9532</v>
      </c>
      <c r="O42" s="20">
        <f t="shared" si="5"/>
        <v>0.9532</v>
      </c>
      <c r="P42" s="20">
        <f t="shared" si="5"/>
        <v>0.9532</v>
      </c>
      <c r="Q42" s="20">
        <f t="shared" si="5"/>
        <v>0.9532</v>
      </c>
      <c r="R42" s="20">
        <f t="shared" si="5"/>
        <v>0.9532</v>
      </c>
      <c r="S42" s="20">
        <f t="shared" si="5"/>
        <v>0.9532</v>
      </c>
      <c r="T42" s="20">
        <f t="shared" si="5"/>
        <v>0.9532</v>
      </c>
      <c r="U42" s="20">
        <f t="shared" si="5"/>
        <v>0.9532</v>
      </c>
      <c r="V42" s="20">
        <f t="shared" si="5"/>
        <v>0.9532</v>
      </c>
      <c r="W42" s="20">
        <f t="shared" si="5"/>
        <v>0.9532</v>
      </c>
      <c r="X42" s="20">
        <f t="shared" si="5"/>
        <v>0.9532</v>
      </c>
      <c r="Y42" s="20">
        <f t="shared" si="5"/>
        <v>0.9532</v>
      </c>
      <c r="Z42" s="20">
        <f t="shared" si="5"/>
        <v>0.9532</v>
      </c>
      <c r="AA42" s="20">
        <f t="shared" si="5"/>
        <v>0.9532</v>
      </c>
      <c r="AB42" s="20">
        <f t="shared" si="5"/>
        <v>0.9532</v>
      </c>
      <c r="AC42" s="20">
        <f t="shared" si="5"/>
        <v>0.9532</v>
      </c>
      <c r="AD42" s="20">
        <f t="shared" si="5"/>
        <v>0.9532</v>
      </c>
      <c r="AE42" s="20">
        <f t="shared" si="5"/>
        <v>0.9532</v>
      </c>
      <c r="AF42" s="20">
        <f t="shared" si="5"/>
        <v>0.9532</v>
      </c>
      <c r="AG42" s="20">
        <f t="shared" si="5"/>
        <v>0.9532</v>
      </c>
      <c r="AH42" s="20">
        <f t="shared" si="5"/>
        <v>0.9532</v>
      </c>
      <c r="AI42" s="20">
        <f t="shared" si="5"/>
        <v>0.9532</v>
      </c>
      <c r="AJ42" s="20">
        <f t="shared" si="5"/>
        <v>0.9532</v>
      </c>
      <c r="AK42" s="20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305</v>
      </c>
      <c r="D1" t="s">
        <v>306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276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273</v>
      </c>
    </row>
    <row r="2" spans="2:39">
      <c r="B2" t="s">
        <v>307</v>
      </c>
      <c r="C2" t="s">
        <v>308</v>
      </c>
      <c r="D2" t="s">
        <v>309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310</v>
      </c>
      <c r="C3" t="s">
        <v>311</v>
      </c>
      <c r="D3" t="s">
        <v>309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312</v>
      </c>
      <c r="C4" t="s">
        <v>313</v>
      </c>
      <c r="D4" t="s">
        <v>309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314</v>
      </c>
      <c r="C5" t="s">
        <v>315</v>
      </c>
      <c r="D5" t="s">
        <v>309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316</v>
      </c>
      <c r="C6" t="s">
        <v>317</v>
      </c>
      <c r="D6" t="s">
        <v>309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308</v>
      </c>
      <c r="D7" t="s">
        <v>318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311</v>
      </c>
      <c r="D8" t="s">
        <v>318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313</v>
      </c>
      <c r="D9" t="s">
        <v>318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315</v>
      </c>
      <c r="D10" t="s">
        <v>318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317</v>
      </c>
      <c r="D11" t="s">
        <v>318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308</v>
      </c>
      <c r="D12" t="s">
        <v>319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311</v>
      </c>
      <c r="D13" t="s">
        <v>319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313</v>
      </c>
      <c r="D14" t="s">
        <v>319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315</v>
      </c>
      <c r="D15" t="s">
        <v>319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317</v>
      </c>
      <c r="D16" t="s">
        <v>319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9" t="s">
        <v>320</v>
      </c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</row>
    <row r="21" spans="1:46">
      <c r="A21" t="s">
        <v>66</v>
      </c>
      <c r="B21" t="s">
        <v>44</v>
      </c>
      <c r="C21" t="s">
        <v>321</v>
      </c>
      <c r="D21" s="21" t="s">
        <v>4</v>
      </c>
      <c r="E21" s="20" t="str">
        <f>E1</f>
        <v>Africa_North</v>
      </c>
      <c r="F21" s="20" t="str">
        <f t="shared" ref="F21:AM21" si="1">F1</f>
        <v>Africa_Other</v>
      </c>
      <c r="G21" s="20" t="str">
        <f t="shared" si="1"/>
        <v>Australia</v>
      </c>
      <c r="H21" s="20" t="str">
        <f t="shared" si="1"/>
        <v>Austria</v>
      </c>
      <c r="I21" s="20" t="str">
        <f t="shared" si="1"/>
        <v>Baltics</v>
      </c>
      <c r="J21" s="20" t="str">
        <f t="shared" si="1"/>
        <v>BeNeLux</v>
      </c>
      <c r="K21" s="20" t="str">
        <f t="shared" si="1"/>
        <v>Brazil</v>
      </c>
      <c r="L21" s="20" t="str">
        <f t="shared" si="1"/>
        <v>China</v>
      </c>
      <c r="M21" s="20" t="str">
        <f t="shared" si="1"/>
        <v>CroSloven</v>
      </c>
      <c r="N21" s="20" t="str">
        <f t="shared" si="1"/>
        <v>CzechSlovak</v>
      </c>
      <c r="O21" s="20" t="str">
        <f t="shared" si="1"/>
        <v>France</v>
      </c>
      <c r="P21" s="20" t="str">
        <f t="shared" si="1"/>
        <v>Germany</v>
      </c>
      <c r="Q21" s="20" t="str">
        <f t="shared" si="1"/>
        <v>GreeceCyp</v>
      </c>
      <c r="R21" s="20" t="str">
        <f t="shared" si="1"/>
        <v>HunRomBul</v>
      </c>
      <c r="S21" s="20" t="str">
        <f t="shared" si="1"/>
        <v>Iceland</v>
      </c>
      <c r="T21" s="20" t="str">
        <f t="shared" si="1"/>
        <v>India</v>
      </c>
      <c r="U21" s="20" t="str">
        <f t="shared" si="1"/>
        <v>Ireland</v>
      </c>
      <c r="V21" s="20" t="str">
        <f t="shared" si="1"/>
        <v>ItalyMal</v>
      </c>
      <c r="W21" s="20" t="str">
        <f t="shared" si="1"/>
        <v>Japan</v>
      </c>
      <c r="X21" s="20" t="str">
        <f t="shared" si="1"/>
        <v>LatAm</v>
      </c>
      <c r="Y21" s="20" t="str">
        <f t="shared" si="1"/>
        <v>MidEast</v>
      </c>
      <c r="Z21" s="20" t="str">
        <f t="shared" si="1"/>
        <v>NorthAm</v>
      </c>
      <c r="AA21" s="20" t="str">
        <f t="shared" si="1"/>
        <v>Norway</v>
      </c>
      <c r="AB21" s="20" t="str">
        <f t="shared" si="1"/>
        <v>Poland</v>
      </c>
      <c r="AC21" s="20" t="str">
        <f t="shared" si="1"/>
        <v>ROW</v>
      </c>
      <c r="AD21" s="20" t="str">
        <f t="shared" si="1"/>
        <v>Russia</v>
      </c>
      <c r="AE21" s="20" t="str">
        <f t="shared" si="1"/>
        <v>SaudiArabia</v>
      </c>
      <c r="AF21" s="20" t="str">
        <f t="shared" si="1"/>
        <v>SouthAfrica</v>
      </c>
      <c r="AG21" s="20" t="str">
        <f t="shared" si="1"/>
        <v>SpainPor</v>
      </c>
      <c r="AH21" s="20" t="str">
        <f t="shared" si="1"/>
        <v>SweFinDen</v>
      </c>
      <c r="AI21" s="20" t="str">
        <f t="shared" si="1"/>
        <v>Switzerland</v>
      </c>
      <c r="AJ21" s="20" t="str">
        <f t="shared" si="1"/>
        <v>Turkey</v>
      </c>
      <c r="AK21" s="20" t="str">
        <f t="shared" si="1"/>
        <v>UK</v>
      </c>
      <c r="AL21" s="20" t="str">
        <f t="shared" si="1"/>
        <v>Ukraine</v>
      </c>
      <c r="AM21" s="20" t="str">
        <f t="shared" si="1"/>
        <v>WestBalkans</v>
      </c>
      <c r="AN21" s="20" t="s">
        <v>322</v>
      </c>
      <c r="AO21" t="s">
        <v>45</v>
      </c>
      <c r="AP21" t="s">
        <v>323</v>
      </c>
      <c r="AQ21" s="20" t="s">
        <v>52</v>
      </c>
      <c r="AR21" s="20" t="s">
        <v>324</v>
      </c>
      <c r="AS21" s="20" t="s">
        <v>325</v>
      </c>
      <c r="AT21" s="20" t="s">
        <v>326</v>
      </c>
    </row>
    <row r="22" spans="1:46">
      <c r="A22" s="22">
        <v>0.95</v>
      </c>
      <c r="B22" t="str">
        <f>"UCE_utilization_"&amp;C2&amp;"_"&amp;C22</f>
        <v>UCE_utilization_bioenergy_LO</v>
      </c>
      <c r="C22" t="s">
        <v>327</v>
      </c>
      <c r="D22" s="23">
        <v>2023</v>
      </c>
      <c r="E22" s="20">
        <f>IF(E2="","",-MIN(E2,0.8)*$A22)</f>
        <v>-0.03135</v>
      </c>
      <c r="F22" s="20">
        <f t="shared" ref="F22:AM26" si="2">IF(F2="","",-MIN(F2,0.8)*$A22)</f>
        <v>-0.2527</v>
      </c>
      <c r="G22" s="20">
        <f t="shared" si="2"/>
        <v>-0.3857</v>
      </c>
      <c r="H22" s="20">
        <f t="shared" si="2"/>
        <v>-0.40755</v>
      </c>
      <c r="I22" s="20">
        <f t="shared" si="2"/>
        <v>-0.5282</v>
      </c>
      <c r="J22" s="20">
        <f t="shared" si="2"/>
        <v>-0.76</v>
      </c>
      <c r="K22" s="20">
        <f t="shared" si="2"/>
        <v>-0.34485</v>
      </c>
      <c r="L22" s="20">
        <f t="shared" si="2"/>
        <v>-0.76</v>
      </c>
      <c r="M22" s="20">
        <f t="shared" si="2"/>
        <v>-0.5586</v>
      </c>
      <c r="N22" s="20">
        <f t="shared" si="2"/>
        <v>-0.6669</v>
      </c>
      <c r="O22" s="20">
        <f t="shared" si="2"/>
        <v>-0.66025</v>
      </c>
      <c r="P22" s="20">
        <f t="shared" si="2"/>
        <v>-0.55955</v>
      </c>
      <c r="Q22" s="20">
        <f t="shared" si="2"/>
        <v>-0.4883</v>
      </c>
      <c r="R22" s="20">
        <f t="shared" si="2"/>
        <v>-0.64315</v>
      </c>
      <c r="S22" s="20" t="str">
        <f t="shared" si="2"/>
        <v/>
      </c>
      <c r="T22" s="20">
        <f t="shared" si="2"/>
        <v>-0.38665</v>
      </c>
      <c r="U22" s="20">
        <f t="shared" si="2"/>
        <v>-0.76</v>
      </c>
      <c r="V22" s="20">
        <f t="shared" si="2"/>
        <v>-0.5928</v>
      </c>
      <c r="W22" s="20">
        <f t="shared" si="2"/>
        <v>-0.76</v>
      </c>
      <c r="X22" s="20">
        <f t="shared" si="2"/>
        <v>-0.4389</v>
      </c>
      <c r="Y22" s="20">
        <f t="shared" si="2"/>
        <v>-0.76</v>
      </c>
      <c r="Z22" s="20">
        <f t="shared" si="2"/>
        <v>-0.51965</v>
      </c>
      <c r="AA22" s="20">
        <f t="shared" si="2"/>
        <v>-0.76</v>
      </c>
      <c r="AB22" s="20">
        <f t="shared" si="2"/>
        <v>-0.741</v>
      </c>
      <c r="AC22" s="20">
        <f t="shared" si="2"/>
        <v>-0.5358</v>
      </c>
      <c r="AD22" s="20">
        <f t="shared" si="2"/>
        <v>-0.06745</v>
      </c>
      <c r="AE22" s="20" t="str">
        <f t="shared" si="2"/>
        <v/>
      </c>
      <c r="AF22" s="20">
        <f t="shared" si="2"/>
        <v>-0.171</v>
      </c>
      <c r="AG22" s="20">
        <f t="shared" si="2"/>
        <v>-0.5738</v>
      </c>
      <c r="AH22" s="20">
        <f t="shared" si="2"/>
        <v>-0.36575</v>
      </c>
      <c r="AI22" s="20">
        <f t="shared" si="2"/>
        <v>-0.76</v>
      </c>
      <c r="AJ22" s="20">
        <f t="shared" si="2"/>
        <v>-0.45695</v>
      </c>
      <c r="AK22" s="20">
        <f t="shared" si="2"/>
        <v>-0.55005</v>
      </c>
      <c r="AL22" s="20">
        <f t="shared" si="2"/>
        <v>-0.16245</v>
      </c>
      <c r="AM22" s="20">
        <f t="shared" si="2"/>
        <v>-0.60705</v>
      </c>
      <c r="AN22" s="24">
        <f>1/31.536</f>
        <v>0.0317097919837646</v>
      </c>
      <c r="AO22" t="s">
        <v>55</v>
      </c>
      <c r="AP22" t="str">
        <f>B2</f>
        <v>elcbsl,indbio</v>
      </c>
      <c r="AQ22">
        <v>2</v>
      </c>
      <c r="AR22" s="40" t="s">
        <v>328</v>
      </c>
    </row>
    <row r="23" spans="1:46">
      <c r="A23" s="25">
        <v>0.8</v>
      </c>
      <c r="B23" t="str">
        <f t="shared" ref="B23:B26" si="3">"UCE_utilization_"&amp;C3&amp;"_"&amp;C23</f>
        <v>UCE_utilization_coal_LO</v>
      </c>
      <c r="C23" t="s">
        <v>327</v>
      </c>
      <c r="D23" s="23">
        <f>D22</f>
        <v>2023</v>
      </c>
      <c r="E23" s="20">
        <f t="shared" ref="E23:T26" si="4">IF(E3="","",-MIN(E3,0.8)*$A23)</f>
        <v>-0.5864</v>
      </c>
      <c r="F23" s="20">
        <f t="shared" si="4"/>
        <v>0</v>
      </c>
      <c r="G23" s="20">
        <f t="shared" si="4"/>
        <v>-0.5016</v>
      </c>
      <c r="H23" s="20">
        <f t="shared" si="4"/>
        <v>-0.64</v>
      </c>
      <c r="I23" s="20" t="str">
        <f t="shared" si="4"/>
        <v/>
      </c>
      <c r="J23" s="20">
        <f t="shared" si="4"/>
        <v>-0.2224</v>
      </c>
      <c r="K23" s="20">
        <f t="shared" si="4"/>
        <v>-0.4072</v>
      </c>
      <c r="L23" s="20">
        <f t="shared" si="4"/>
        <v>-0.4608</v>
      </c>
      <c r="M23" s="20">
        <f t="shared" si="4"/>
        <v>-0.2944</v>
      </c>
      <c r="N23" s="20">
        <f t="shared" si="4"/>
        <v>-0.3656</v>
      </c>
      <c r="O23" s="20">
        <f t="shared" si="4"/>
        <v>-0.0784</v>
      </c>
      <c r="P23" s="20">
        <f t="shared" si="4"/>
        <v>-0.3056</v>
      </c>
      <c r="Q23" s="20">
        <f t="shared" si="4"/>
        <v>-0.1496</v>
      </c>
      <c r="R23" s="20">
        <f t="shared" si="4"/>
        <v>-0.2216</v>
      </c>
      <c r="S23" s="20" t="str">
        <f t="shared" si="4"/>
        <v/>
      </c>
      <c r="T23" s="20">
        <f t="shared" si="4"/>
        <v>-0.5656</v>
      </c>
      <c r="U23" s="20">
        <f t="shared" si="2"/>
        <v>-0.1056</v>
      </c>
      <c r="V23" s="20">
        <f t="shared" si="2"/>
        <v>-0.2056</v>
      </c>
      <c r="W23" s="20">
        <f t="shared" si="2"/>
        <v>-0.5392</v>
      </c>
      <c r="X23" s="20">
        <f t="shared" si="2"/>
        <v>-0.3984</v>
      </c>
      <c r="Y23" s="20">
        <f t="shared" si="2"/>
        <v>-0.64</v>
      </c>
      <c r="Z23" s="20">
        <f t="shared" si="2"/>
        <v>-0.316</v>
      </c>
      <c r="AA23" s="20">
        <f t="shared" si="2"/>
        <v>-0.64</v>
      </c>
      <c r="AB23" s="20">
        <f t="shared" si="2"/>
        <v>-0.3296</v>
      </c>
      <c r="AC23" s="20">
        <f t="shared" si="2"/>
        <v>-0.452</v>
      </c>
      <c r="AD23" s="20">
        <f t="shared" si="2"/>
        <v>-0.5096</v>
      </c>
      <c r="AE23" s="20" t="str">
        <f t="shared" si="2"/>
        <v/>
      </c>
      <c r="AF23" s="20">
        <f t="shared" si="2"/>
        <v>-0.3792</v>
      </c>
      <c r="AG23" s="20">
        <f t="shared" si="2"/>
        <v>-0.1208</v>
      </c>
      <c r="AH23" s="20">
        <f t="shared" si="2"/>
        <v>-0.1328</v>
      </c>
      <c r="AI23" s="20" t="str">
        <f t="shared" si="2"/>
        <v/>
      </c>
      <c r="AJ23" s="20">
        <f t="shared" si="2"/>
        <v>-0.5168</v>
      </c>
      <c r="AK23" s="20">
        <f t="shared" si="2"/>
        <v>-0.1472</v>
      </c>
      <c r="AL23" s="20">
        <f t="shared" si="2"/>
        <v>0</v>
      </c>
      <c r="AM23" s="20">
        <f t="shared" si="2"/>
        <v>-0.472</v>
      </c>
      <c r="AN23" s="24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40" t="s">
        <v>328</v>
      </c>
    </row>
    <row r="24" spans="1:46">
      <c r="A24" s="22">
        <v>0.95</v>
      </c>
      <c r="B24" t="str">
        <f t="shared" si="3"/>
        <v>UCE_utilization_gas_LO</v>
      </c>
      <c r="C24" t="s">
        <v>327</v>
      </c>
      <c r="D24" s="23">
        <f t="shared" ref="D24:D31" si="6">D23</f>
        <v>2023</v>
      </c>
      <c r="E24" s="20">
        <f t="shared" si="4"/>
        <v>-0.36765</v>
      </c>
      <c r="F24" s="20">
        <f t="shared" si="2"/>
        <v>-0.31065</v>
      </c>
      <c r="G24" s="20">
        <f t="shared" si="2"/>
        <v>-0.18715</v>
      </c>
      <c r="H24" s="20">
        <f t="shared" si="2"/>
        <v>-0.1501</v>
      </c>
      <c r="I24" s="20">
        <f t="shared" si="2"/>
        <v>-0.07315</v>
      </c>
      <c r="J24" s="20">
        <f t="shared" si="2"/>
        <v>-0.2964</v>
      </c>
      <c r="K24" s="20">
        <f t="shared" si="2"/>
        <v>-0.2204</v>
      </c>
      <c r="L24" s="20">
        <f t="shared" si="2"/>
        <v>-0.24605</v>
      </c>
      <c r="M24" s="20">
        <f t="shared" si="2"/>
        <v>-0.6536</v>
      </c>
      <c r="N24" s="20">
        <f t="shared" si="2"/>
        <v>-0.13775</v>
      </c>
      <c r="O24" s="20">
        <f t="shared" si="2"/>
        <v>-0.1843</v>
      </c>
      <c r="P24" s="20">
        <f t="shared" si="2"/>
        <v>-0.24795</v>
      </c>
      <c r="Q24" s="20">
        <f t="shared" si="2"/>
        <v>-0.26885</v>
      </c>
      <c r="R24" s="20">
        <f t="shared" si="2"/>
        <v>-0.18905</v>
      </c>
      <c r="S24" s="20" t="str">
        <f t="shared" si="2"/>
        <v/>
      </c>
      <c r="T24" s="20">
        <f t="shared" si="2"/>
        <v>-0.17575</v>
      </c>
      <c r="U24" s="20">
        <f t="shared" si="2"/>
        <v>-0.39045</v>
      </c>
      <c r="V24" s="20">
        <f t="shared" si="2"/>
        <v>-0.2261</v>
      </c>
      <c r="W24" s="20">
        <f t="shared" si="2"/>
        <v>-0.44175</v>
      </c>
      <c r="X24" s="20">
        <f t="shared" si="2"/>
        <v>-0.38</v>
      </c>
      <c r="Y24" s="20">
        <f t="shared" si="2"/>
        <v>-0.41515</v>
      </c>
      <c r="Z24" s="20">
        <f t="shared" si="2"/>
        <v>-0.37335</v>
      </c>
      <c r="AA24" s="20">
        <f t="shared" si="2"/>
        <v>-0.24985</v>
      </c>
      <c r="AB24" s="20">
        <f t="shared" si="2"/>
        <v>-0.4579</v>
      </c>
      <c r="AC24" s="20">
        <f t="shared" si="2"/>
        <v>-0.43415</v>
      </c>
      <c r="AD24" s="20">
        <f t="shared" si="2"/>
        <v>-0.51015</v>
      </c>
      <c r="AE24" s="20">
        <f t="shared" si="2"/>
        <v>-0.4104</v>
      </c>
      <c r="AF24" s="20">
        <f t="shared" si="2"/>
        <v>0</v>
      </c>
      <c r="AG24" s="20">
        <f t="shared" si="2"/>
        <v>-0.25555</v>
      </c>
      <c r="AH24" s="20">
        <f t="shared" si="2"/>
        <v>-0.0456</v>
      </c>
      <c r="AI24" s="20">
        <f t="shared" si="2"/>
        <v>-0.2356</v>
      </c>
      <c r="AJ24" s="20">
        <f t="shared" si="2"/>
        <v>-0.26125</v>
      </c>
      <c r="AK24" s="20">
        <f t="shared" si="2"/>
        <v>-0.28595</v>
      </c>
      <c r="AL24" s="20">
        <f t="shared" si="2"/>
        <v>-0.47025</v>
      </c>
      <c r="AM24" s="20">
        <f t="shared" si="2"/>
        <v>-0.2489</v>
      </c>
      <c r="AN24" s="24">
        <f t="shared" si="5"/>
        <v>0.0317097919837646</v>
      </c>
      <c r="AO24" t="s">
        <v>55</v>
      </c>
      <c r="AP24" t="str">
        <f>B4</f>
        <v>???nga</v>
      </c>
      <c r="AQ24">
        <v>2</v>
      </c>
      <c r="AR24" s="40" t="s">
        <v>328</v>
      </c>
      <c r="AS24" s="40" t="s">
        <v>329</v>
      </c>
      <c r="AT24" t="s">
        <v>330</v>
      </c>
    </row>
    <row r="25" spans="1:46">
      <c r="A25" s="22">
        <v>0.95</v>
      </c>
      <c r="B25" t="str">
        <f t="shared" si="3"/>
        <v>UCE_utilization_nuclear_LO</v>
      </c>
      <c r="C25" t="s">
        <v>327</v>
      </c>
      <c r="D25" s="23">
        <f t="shared" si="6"/>
        <v>2023</v>
      </c>
      <c r="E25" s="20" t="str">
        <f t="shared" si="4"/>
        <v/>
      </c>
      <c r="F25" s="20" t="str">
        <f t="shared" si="2"/>
        <v/>
      </c>
      <c r="G25" s="20" t="str">
        <f t="shared" si="2"/>
        <v/>
      </c>
      <c r="H25" s="20" t="str">
        <f t="shared" si="2"/>
        <v/>
      </c>
      <c r="I25" s="20" t="str">
        <f t="shared" si="2"/>
        <v/>
      </c>
      <c r="J25" s="20">
        <f t="shared" si="2"/>
        <v>-0.76</v>
      </c>
      <c r="K25" s="20">
        <f t="shared" si="2"/>
        <v>-0.76</v>
      </c>
      <c r="L25" s="20">
        <f t="shared" si="2"/>
        <v>-0.76</v>
      </c>
      <c r="M25" s="20">
        <f t="shared" si="2"/>
        <v>-0.76</v>
      </c>
      <c r="N25" s="20">
        <f t="shared" si="2"/>
        <v>-0.76</v>
      </c>
      <c r="O25" s="20">
        <f t="shared" si="2"/>
        <v>-0.5928</v>
      </c>
      <c r="P25" s="20">
        <f t="shared" si="2"/>
        <v>-0.76</v>
      </c>
      <c r="Q25" s="20" t="str">
        <f t="shared" si="2"/>
        <v/>
      </c>
      <c r="R25" s="20">
        <f t="shared" si="2"/>
        <v>-0.76</v>
      </c>
      <c r="S25" s="20" t="str">
        <f t="shared" si="2"/>
        <v/>
      </c>
      <c r="T25" s="20">
        <f t="shared" si="2"/>
        <v>-0.6992</v>
      </c>
      <c r="U25" s="20" t="str">
        <f t="shared" si="2"/>
        <v/>
      </c>
      <c r="V25" s="20" t="str">
        <f t="shared" si="2"/>
        <v/>
      </c>
      <c r="W25" s="20">
        <f t="shared" si="2"/>
        <v>-0.25365</v>
      </c>
      <c r="X25" s="20">
        <f t="shared" si="2"/>
        <v>-0.5548</v>
      </c>
      <c r="Y25" s="20">
        <f t="shared" si="2"/>
        <v>-0.76</v>
      </c>
      <c r="Z25" s="20">
        <f t="shared" si="2"/>
        <v>-0.76</v>
      </c>
      <c r="AA25" s="20" t="str">
        <f t="shared" si="2"/>
        <v/>
      </c>
      <c r="AB25" s="20" t="str">
        <f t="shared" si="2"/>
        <v/>
      </c>
      <c r="AC25" s="20">
        <f t="shared" si="2"/>
        <v>-0.76</v>
      </c>
      <c r="AD25" s="20">
        <f t="shared" si="2"/>
        <v>-0.76</v>
      </c>
      <c r="AE25" s="20" t="str">
        <f t="shared" si="2"/>
        <v/>
      </c>
      <c r="AF25" s="20">
        <f t="shared" si="2"/>
        <v>-0.4997</v>
      </c>
      <c r="AG25" s="20">
        <f t="shared" si="2"/>
        <v>-0.76</v>
      </c>
      <c r="AH25" s="20">
        <f t="shared" si="2"/>
        <v>-0.76</v>
      </c>
      <c r="AI25" s="20">
        <f t="shared" si="2"/>
        <v>-0.76</v>
      </c>
      <c r="AJ25" s="20" t="str">
        <f t="shared" si="2"/>
        <v/>
      </c>
      <c r="AK25" s="20">
        <f t="shared" si="2"/>
        <v>-0.75145</v>
      </c>
      <c r="AL25" s="20" t="str">
        <f t="shared" si="2"/>
        <v/>
      </c>
      <c r="AM25" s="20" t="str">
        <f t="shared" si="2"/>
        <v/>
      </c>
      <c r="AN25" s="24">
        <f t="shared" si="5"/>
        <v>0.0317097919837646</v>
      </c>
      <c r="AO25" t="s">
        <v>55</v>
      </c>
      <c r="AP25" t="str">
        <f>B5</f>
        <v>???nuc</v>
      </c>
      <c r="AQ25">
        <v>2</v>
      </c>
      <c r="AR25" s="40" t="s">
        <v>328</v>
      </c>
    </row>
    <row r="26" spans="1:46">
      <c r="A26" s="22">
        <v>0.95</v>
      </c>
      <c r="B26" t="str">
        <f t="shared" si="3"/>
        <v>UCE_utilization_oil_\I: LO</v>
      </c>
      <c r="C26" t="s">
        <v>331</v>
      </c>
      <c r="D26" s="23">
        <f t="shared" si="6"/>
        <v>2023</v>
      </c>
      <c r="E26" s="20">
        <f t="shared" si="4"/>
        <v>-0.76</v>
      </c>
      <c r="F26" s="20">
        <f t="shared" si="2"/>
        <v>-0.1387</v>
      </c>
      <c r="G26" s="20">
        <f t="shared" si="2"/>
        <v>-0.2489</v>
      </c>
      <c r="H26" s="20">
        <f t="shared" si="2"/>
        <v>-0.54435</v>
      </c>
      <c r="I26" s="20">
        <f t="shared" si="2"/>
        <v>-0.35055</v>
      </c>
      <c r="J26" s="20">
        <f t="shared" si="2"/>
        <v>-0.76</v>
      </c>
      <c r="K26" s="20">
        <f t="shared" si="2"/>
        <v>-0.1577</v>
      </c>
      <c r="L26" s="20">
        <f t="shared" si="2"/>
        <v>-0.5529</v>
      </c>
      <c r="M26" s="20">
        <f t="shared" si="2"/>
        <v>-0.01615</v>
      </c>
      <c r="N26" s="20">
        <f t="shared" si="2"/>
        <v>-0.76</v>
      </c>
      <c r="O26" s="20">
        <f t="shared" si="2"/>
        <v>-0.54245</v>
      </c>
      <c r="P26" s="20">
        <f t="shared" si="2"/>
        <v>-0.76</v>
      </c>
      <c r="Q26" s="20">
        <f t="shared" si="2"/>
        <v>-0.2964</v>
      </c>
      <c r="R26" s="20">
        <f t="shared" si="2"/>
        <v>-0.0836</v>
      </c>
      <c r="S26" s="20" t="str">
        <f t="shared" si="2"/>
        <v/>
      </c>
      <c r="T26" s="20">
        <f t="shared" ref="T26:AM26" si="7">IF(T6="","",-MIN(T6,0.8)*$A26)</f>
        <v>-0.0247</v>
      </c>
      <c r="U26" s="20">
        <f t="shared" si="7"/>
        <v>-0.10545</v>
      </c>
      <c r="V26" s="20">
        <f t="shared" si="7"/>
        <v>-0.76</v>
      </c>
      <c r="W26" s="20">
        <f t="shared" si="7"/>
        <v>-0.1843</v>
      </c>
      <c r="X26" s="20">
        <f t="shared" si="7"/>
        <v>-0.20995</v>
      </c>
      <c r="Y26" s="20">
        <f t="shared" si="7"/>
        <v>-0.76</v>
      </c>
      <c r="Z26" s="20">
        <f t="shared" si="7"/>
        <v>-0.12825</v>
      </c>
      <c r="AA26" s="20">
        <f t="shared" si="7"/>
        <v>-0.684</v>
      </c>
      <c r="AB26" s="20">
        <f t="shared" si="7"/>
        <v>-0.76</v>
      </c>
      <c r="AC26" s="20">
        <f t="shared" si="7"/>
        <v>-0.19</v>
      </c>
      <c r="AD26" s="20">
        <f t="shared" si="7"/>
        <v>-0.76</v>
      </c>
      <c r="AE26" s="20">
        <f t="shared" si="7"/>
        <v>-0.608</v>
      </c>
      <c r="AF26" s="20">
        <f t="shared" si="7"/>
        <v>-0.21945</v>
      </c>
      <c r="AG26" s="20">
        <f t="shared" si="7"/>
        <v>-0.3553</v>
      </c>
      <c r="AH26" s="20">
        <f t="shared" si="7"/>
        <v>-0.095</v>
      </c>
      <c r="AI26" s="20">
        <f t="shared" si="7"/>
        <v>-0.26505</v>
      </c>
      <c r="AJ26" s="20">
        <f t="shared" si="7"/>
        <v>-0.15485</v>
      </c>
      <c r="AK26" s="20">
        <f t="shared" si="7"/>
        <v>-0.40375</v>
      </c>
      <c r="AL26" s="20">
        <f t="shared" si="7"/>
        <v>-0.76</v>
      </c>
      <c r="AM26" s="20">
        <f t="shared" si="7"/>
        <v>-0.76</v>
      </c>
      <c r="AN26" s="24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40" t="s">
        <v>328</v>
      </c>
    </row>
    <row r="27" spans="1:46">
      <c r="A27" s="22">
        <v>1.05</v>
      </c>
      <c r="B27" t="str">
        <f>"UCE_utilization_"&amp;C2&amp;"_"&amp;C27</f>
        <v>UCE_utilization_bioenergy_UP</v>
      </c>
      <c r="C27" t="s">
        <v>332</v>
      </c>
      <c r="D27" s="23">
        <f t="shared" si="6"/>
        <v>2023</v>
      </c>
      <c r="E27" s="20">
        <f>IF(E2="","",-E2*$A27)</f>
        <v>-0.03465</v>
      </c>
      <c r="F27" s="20">
        <f>IF(F2="","",-F2*$A27)</f>
        <v>-0.2793</v>
      </c>
      <c r="G27" s="20">
        <f t="shared" ref="G27:AM30" si="8">IF(G2="","",-G2*$A27)</f>
        <v>-0.4263</v>
      </c>
      <c r="H27" s="20">
        <f t="shared" si="8"/>
        <v>-0.45045</v>
      </c>
      <c r="I27" s="20">
        <f t="shared" si="8"/>
        <v>-0.5838</v>
      </c>
      <c r="J27" s="20">
        <f t="shared" si="8"/>
        <v>-0.9975</v>
      </c>
      <c r="K27" s="20">
        <f t="shared" si="8"/>
        <v>-0.38115</v>
      </c>
      <c r="L27" s="20">
        <f t="shared" si="8"/>
        <v>-0.9975</v>
      </c>
      <c r="M27" s="20">
        <f t="shared" si="8"/>
        <v>-0.6174</v>
      </c>
      <c r="N27" s="20">
        <f t="shared" si="8"/>
        <v>-0.7371</v>
      </c>
      <c r="O27" s="20">
        <f t="shared" si="8"/>
        <v>-0.72975</v>
      </c>
      <c r="P27" s="20">
        <f t="shared" si="8"/>
        <v>-0.61845</v>
      </c>
      <c r="Q27" s="20">
        <f t="shared" si="8"/>
        <v>-0.5397</v>
      </c>
      <c r="R27" s="20">
        <f t="shared" si="8"/>
        <v>-0.71085</v>
      </c>
      <c r="S27" s="20" t="str">
        <f t="shared" si="8"/>
        <v/>
      </c>
      <c r="T27" s="20">
        <f t="shared" si="8"/>
        <v>-0.42735</v>
      </c>
      <c r="U27" s="20">
        <f t="shared" si="8"/>
        <v>-0.9975</v>
      </c>
      <c r="V27" s="20">
        <f t="shared" si="8"/>
        <v>-0.6552</v>
      </c>
      <c r="W27" s="20">
        <f t="shared" si="8"/>
        <v>-0.9408</v>
      </c>
      <c r="X27" s="20">
        <f t="shared" si="8"/>
        <v>-0.4851</v>
      </c>
      <c r="Y27" s="20">
        <f t="shared" si="8"/>
        <v>-0.9975</v>
      </c>
      <c r="Z27" s="20">
        <f t="shared" si="8"/>
        <v>-0.57435</v>
      </c>
      <c r="AA27" s="20">
        <f t="shared" si="8"/>
        <v>-0.95865</v>
      </c>
      <c r="AB27" s="20">
        <f t="shared" si="8"/>
        <v>-0.819</v>
      </c>
      <c r="AC27" s="20">
        <f t="shared" si="8"/>
        <v>-0.5922</v>
      </c>
      <c r="AD27" s="20">
        <f t="shared" si="8"/>
        <v>-0.07455</v>
      </c>
      <c r="AE27" s="20" t="str">
        <f t="shared" si="8"/>
        <v/>
      </c>
      <c r="AF27" s="20">
        <f t="shared" si="8"/>
        <v>-0.189</v>
      </c>
      <c r="AG27" s="20">
        <f t="shared" si="8"/>
        <v>-0.6342</v>
      </c>
      <c r="AH27" s="20">
        <f t="shared" si="8"/>
        <v>-0.40425</v>
      </c>
      <c r="AI27" s="20">
        <f t="shared" si="8"/>
        <v>-0.9975</v>
      </c>
      <c r="AJ27" s="20">
        <f t="shared" si="8"/>
        <v>-0.50505</v>
      </c>
      <c r="AK27" s="20">
        <f t="shared" si="8"/>
        <v>-0.60795</v>
      </c>
      <c r="AL27" s="20">
        <f t="shared" si="8"/>
        <v>-0.17955</v>
      </c>
      <c r="AM27" s="20">
        <f t="shared" si="8"/>
        <v>-0.67095</v>
      </c>
      <c r="AN27" s="24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40" t="s">
        <v>328</v>
      </c>
    </row>
    <row r="28" spans="1:46">
      <c r="A28" s="22">
        <v>1.05</v>
      </c>
      <c r="B28" t="str">
        <f t="shared" ref="B28:B31" si="9">"UCE_utilization_"&amp;C3&amp;"_"&amp;C28</f>
        <v>UCE_utilization_coal_UP</v>
      </c>
      <c r="C28" t="s">
        <v>332</v>
      </c>
      <c r="D28" s="23">
        <f t="shared" si="6"/>
        <v>2023</v>
      </c>
      <c r="E28" s="20">
        <f t="shared" ref="E28:T31" si="10">IF(E3="","",-E3*$A28)</f>
        <v>-0.76965</v>
      </c>
      <c r="F28" s="20">
        <f t="shared" si="10"/>
        <v>0</v>
      </c>
      <c r="G28" s="20">
        <f t="shared" si="8"/>
        <v>-0.65835</v>
      </c>
      <c r="H28" s="20">
        <f t="shared" si="8"/>
        <v>-0.9975</v>
      </c>
      <c r="I28" s="20" t="str">
        <f t="shared" si="8"/>
        <v/>
      </c>
      <c r="J28" s="20">
        <f t="shared" si="8"/>
        <v>-0.2919</v>
      </c>
      <c r="K28" s="20">
        <f t="shared" si="8"/>
        <v>-0.53445</v>
      </c>
      <c r="L28" s="20">
        <f t="shared" si="8"/>
        <v>-0.6048</v>
      </c>
      <c r="M28" s="20">
        <f t="shared" si="8"/>
        <v>-0.3864</v>
      </c>
      <c r="N28" s="20">
        <f t="shared" si="8"/>
        <v>-0.47985</v>
      </c>
      <c r="O28" s="20">
        <f t="shared" si="8"/>
        <v>-0.1029</v>
      </c>
      <c r="P28" s="20">
        <f t="shared" si="8"/>
        <v>-0.4011</v>
      </c>
      <c r="Q28" s="20">
        <f t="shared" si="8"/>
        <v>-0.19635</v>
      </c>
      <c r="R28" s="20">
        <f t="shared" si="8"/>
        <v>-0.29085</v>
      </c>
      <c r="S28" s="20" t="str">
        <f t="shared" si="8"/>
        <v/>
      </c>
      <c r="T28" s="20">
        <f t="shared" si="8"/>
        <v>-0.74235</v>
      </c>
      <c r="U28" s="20">
        <f t="shared" si="8"/>
        <v>-0.1386</v>
      </c>
      <c r="V28" s="20">
        <f t="shared" si="8"/>
        <v>-0.26985</v>
      </c>
      <c r="W28" s="20">
        <f t="shared" si="8"/>
        <v>-0.7077</v>
      </c>
      <c r="X28" s="20">
        <f t="shared" si="8"/>
        <v>-0.5229</v>
      </c>
      <c r="Y28" s="20">
        <f t="shared" si="8"/>
        <v>-0.9975</v>
      </c>
      <c r="Z28" s="20">
        <f t="shared" si="8"/>
        <v>-0.41475</v>
      </c>
      <c r="AA28" s="20">
        <f t="shared" si="8"/>
        <v>-0.9975</v>
      </c>
      <c r="AB28" s="20">
        <f t="shared" si="8"/>
        <v>-0.4326</v>
      </c>
      <c r="AC28" s="20">
        <f t="shared" si="8"/>
        <v>-0.59325</v>
      </c>
      <c r="AD28" s="20">
        <f t="shared" si="8"/>
        <v>-0.66885</v>
      </c>
      <c r="AE28" s="20" t="str">
        <f t="shared" si="8"/>
        <v/>
      </c>
      <c r="AF28" s="20">
        <f t="shared" si="8"/>
        <v>-0.4977</v>
      </c>
      <c r="AG28" s="20">
        <f t="shared" si="8"/>
        <v>-0.15855</v>
      </c>
      <c r="AH28" s="20">
        <f t="shared" si="8"/>
        <v>-0.1743</v>
      </c>
      <c r="AI28" s="20" t="str">
        <f t="shared" si="8"/>
        <v/>
      </c>
      <c r="AJ28" s="20">
        <f t="shared" si="8"/>
        <v>-0.6783</v>
      </c>
      <c r="AK28" s="20">
        <f t="shared" si="8"/>
        <v>-0.1932</v>
      </c>
      <c r="AL28" s="20">
        <f t="shared" si="8"/>
        <v>0</v>
      </c>
      <c r="AM28" s="20">
        <f t="shared" si="8"/>
        <v>-0.6195</v>
      </c>
      <c r="AN28" s="24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40" t="s">
        <v>328</v>
      </c>
    </row>
    <row r="29" spans="1:46">
      <c r="A29" s="22">
        <v>1.05</v>
      </c>
      <c r="B29" t="str">
        <f t="shared" si="9"/>
        <v>UCE_utilization_gas_UP</v>
      </c>
      <c r="C29" t="s">
        <v>332</v>
      </c>
      <c r="D29" s="23">
        <f t="shared" si="6"/>
        <v>2023</v>
      </c>
      <c r="E29" s="20">
        <f t="shared" si="10"/>
        <v>-0.40635</v>
      </c>
      <c r="F29" s="20">
        <f t="shared" si="10"/>
        <v>-0.34335</v>
      </c>
      <c r="G29" s="20">
        <f t="shared" si="8"/>
        <v>-0.20685</v>
      </c>
      <c r="H29" s="20">
        <f t="shared" si="8"/>
        <v>-0.1659</v>
      </c>
      <c r="I29" s="20">
        <f t="shared" si="8"/>
        <v>-0.08085</v>
      </c>
      <c r="J29" s="20">
        <f t="shared" si="8"/>
        <v>-0.3276</v>
      </c>
      <c r="K29" s="20">
        <f t="shared" si="8"/>
        <v>-0.2436</v>
      </c>
      <c r="L29" s="20">
        <f t="shared" si="8"/>
        <v>-0.27195</v>
      </c>
      <c r="M29" s="20">
        <f t="shared" si="8"/>
        <v>-0.7224</v>
      </c>
      <c r="N29" s="20">
        <f t="shared" si="8"/>
        <v>-0.15225</v>
      </c>
      <c r="O29" s="20">
        <f t="shared" si="8"/>
        <v>-0.2037</v>
      </c>
      <c r="P29" s="20">
        <f t="shared" si="8"/>
        <v>-0.27405</v>
      </c>
      <c r="Q29" s="20">
        <f t="shared" si="8"/>
        <v>-0.29715</v>
      </c>
      <c r="R29" s="20">
        <f t="shared" si="8"/>
        <v>-0.20895</v>
      </c>
      <c r="S29" s="20" t="str">
        <f t="shared" si="8"/>
        <v/>
      </c>
      <c r="T29" s="20">
        <f t="shared" si="8"/>
        <v>-0.19425</v>
      </c>
      <c r="U29" s="20">
        <f t="shared" si="8"/>
        <v>-0.43155</v>
      </c>
      <c r="V29" s="20">
        <f t="shared" si="8"/>
        <v>-0.2499</v>
      </c>
      <c r="W29" s="20">
        <f t="shared" si="8"/>
        <v>-0.48825</v>
      </c>
      <c r="X29" s="20">
        <f t="shared" si="8"/>
        <v>-0.42</v>
      </c>
      <c r="Y29" s="20">
        <f t="shared" si="8"/>
        <v>-0.45885</v>
      </c>
      <c r="Z29" s="20">
        <f t="shared" si="8"/>
        <v>-0.41265</v>
      </c>
      <c r="AA29" s="20">
        <f t="shared" si="8"/>
        <v>-0.27615</v>
      </c>
      <c r="AB29" s="20">
        <f t="shared" si="8"/>
        <v>-0.5061</v>
      </c>
      <c r="AC29" s="20">
        <f t="shared" si="8"/>
        <v>-0.47985</v>
      </c>
      <c r="AD29" s="20">
        <f t="shared" si="8"/>
        <v>-0.56385</v>
      </c>
      <c r="AE29" s="20">
        <f t="shared" si="8"/>
        <v>-0.4536</v>
      </c>
      <c r="AF29" s="20">
        <f t="shared" si="8"/>
        <v>0</v>
      </c>
      <c r="AG29" s="20">
        <f t="shared" si="8"/>
        <v>-0.28245</v>
      </c>
      <c r="AH29" s="20">
        <f t="shared" si="8"/>
        <v>-0.0504</v>
      </c>
      <c r="AI29" s="20">
        <f t="shared" si="8"/>
        <v>-0.2604</v>
      </c>
      <c r="AJ29" s="20">
        <f t="shared" si="8"/>
        <v>-0.28875</v>
      </c>
      <c r="AK29" s="20">
        <f t="shared" si="8"/>
        <v>-0.31605</v>
      </c>
      <c r="AL29" s="20">
        <f t="shared" si="8"/>
        <v>-0.51975</v>
      </c>
      <c r="AM29" s="20">
        <f t="shared" si="8"/>
        <v>-0.2751</v>
      </c>
      <c r="AN29" s="24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40" t="s">
        <v>328</v>
      </c>
    </row>
    <row r="30" spans="1:46">
      <c r="A30" s="22">
        <v>1.05</v>
      </c>
      <c r="B30" t="str">
        <f t="shared" si="9"/>
        <v>UCE_utilization_nuclear_UP</v>
      </c>
      <c r="C30" t="s">
        <v>332</v>
      </c>
      <c r="D30" s="23">
        <f t="shared" si="6"/>
        <v>2023</v>
      </c>
      <c r="E30" s="20" t="str">
        <f t="shared" si="10"/>
        <v/>
      </c>
      <c r="F30" s="20" t="str">
        <f t="shared" si="10"/>
        <v/>
      </c>
      <c r="G30" s="20" t="str">
        <f t="shared" si="8"/>
        <v/>
      </c>
      <c r="H30" s="20" t="str">
        <f t="shared" si="8"/>
        <v/>
      </c>
      <c r="I30" s="20" t="str">
        <f t="shared" si="8"/>
        <v/>
      </c>
      <c r="J30" s="20">
        <f t="shared" si="8"/>
        <v>-0.9975</v>
      </c>
      <c r="K30" s="20">
        <f t="shared" si="8"/>
        <v>-0.8736</v>
      </c>
      <c r="L30" s="20">
        <f t="shared" si="8"/>
        <v>-0.9156</v>
      </c>
      <c r="M30" s="20">
        <f t="shared" si="8"/>
        <v>-0.97965</v>
      </c>
      <c r="N30" s="20">
        <f t="shared" si="8"/>
        <v>-0.92925</v>
      </c>
      <c r="O30" s="20">
        <f t="shared" si="8"/>
        <v>-0.6552</v>
      </c>
      <c r="P30" s="20">
        <f t="shared" si="8"/>
        <v>-0.9975</v>
      </c>
      <c r="Q30" s="20" t="str">
        <f t="shared" si="8"/>
        <v/>
      </c>
      <c r="R30" s="20">
        <f t="shared" si="8"/>
        <v>-0.97125</v>
      </c>
      <c r="S30" s="20" t="str">
        <f t="shared" si="8"/>
        <v/>
      </c>
      <c r="T30" s="20">
        <f t="shared" si="8"/>
        <v>-0.7728</v>
      </c>
      <c r="U30" s="20" t="str">
        <f t="shared" si="8"/>
        <v/>
      </c>
      <c r="V30" s="20" t="str">
        <f t="shared" si="8"/>
        <v/>
      </c>
      <c r="W30" s="20">
        <f t="shared" si="8"/>
        <v>-0.28035</v>
      </c>
      <c r="X30" s="20">
        <f t="shared" si="8"/>
        <v>-0.6132</v>
      </c>
      <c r="Y30" s="20">
        <f t="shared" si="8"/>
        <v>-0.8988</v>
      </c>
      <c r="Z30" s="20">
        <f t="shared" si="8"/>
        <v>-0.94815</v>
      </c>
      <c r="AA30" s="20" t="str">
        <f t="shared" si="8"/>
        <v/>
      </c>
      <c r="AB30" s="20" t="str">
        <f t="shared" si="8"/>
        <v/>
      </c>
      <c r="AC30" s="20">
        <f t="shared" si="8"/>
        <v>-0.87675</v>
      </c>
      <c r="AD30" s="20">
        <f t="shared" si="8"/>
        <v>-0.882</v>
      </c>
      <c r="AE30" s="20" t="str">
        <f t="shared" si="8"/>
        <v/>
      </c>
      <c r="AF30" s="20">
        <f t="shared" si="8"/>
        <v>-0.5523</v>
      </c>
      <c r="AG30" s="20">
        <f t="shared" si="8"/>
        <v>-0.95655</v>
      </c>
      <c r="AH30" s="20">
        <f t="shared" si="8"/>
        <v>-0.8736</v>
      </c>
      <c r="AI30" s="20">
        <f t="shared" si="8"/>
        <v>-0.97965</v>
      </c>
      <c r="AJ30" s="20" t="str">
        <f t="shared" si="8"/>
        <v/>
      </c>
      <c r="AK30" s="20">
        <f t="shared" si="8"/>
        <v>-0.83055</v>
      </c>
      <c r="AL30" s="20" t="str">
        <f t="shared" si="8"/>
        <v/>
      </c>
      <c r="AM30" s="20" t="str">
        <f t="shared" si="8"/>
        <v/>
      </c>
      <c r="AN30" s="24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40" t="s">
        <v>328</v>
      </c>
    </row>
    <row r="31" spans="1:46">
      <c r="A31" s="22">
        <v>1.05</v>
      </c>
      <c r="B31" t="str">
        <f t="shared" si="9"/>
        <v>UCE_utilization_oil_UP</v>
      </c>
      <c r="C31" t="s">
        <v>332</v>
      </c>
      <c r="D31" s="23">
        <f t="shared" si="6"/>
        <v>2023</v>
      </c>
      <c r="E31" s="20">
        <f t="shared" si="10"/>
        <v>-0.9975</v>
      </c>
      <c r="F31" s="20">
        <f t="shared" si="10"/>
        <v>-0.1533</v>
      </c>
      <c r="G31" s="20">
        <f t="shared" si="10"/>
        <v>-0.2751</v>
      </c>
      <c r="H31" s="20">
        <f t="shared" si="10"/>
        <v>-0.60165</v>
      </c>
      <c r="I31" s="20">
        <f t="shared" si="10"/>
        <v>-0.38745</v>
      </c>
      <c r="J31" s="20">
        <f t="shared" si="10"/>
        <v>-0.9975</v>
      </c>
      <c r="K31" s="20">
        <f t="shared" si="10"/>
        <v>-0.1743</v>
      </c>
      <c r="L31" s="20">
        <f t="shared" si="10"/>
        <v>-0.6111</v>
      </c>
      <c r="M31" s="20">
        <f t="shared" si="10"/>
        <v>-0.01785</v>
      </c>
      <c r="N31" s="20">
        <f t="shared" si="10"/>
        <v>-0.9975</v>
      </c>
      <c r="O31" s="20">
        <f t="shared" si="10"/>
        <v>-0.59955</v>
      </c>
      <c r="P31" s="20">
        <f t="shared" si="10"/>
        <v>-0.9975</v>
      </c>
      <c r="Q31" s="20">
        <f t="shared" si="10"/>
        <v>-0.3276</v>
      </c>
      <c r="R31" s="20">
        <f t="shared" si="10"/>
        <v>-0.0924</v>
      </c>
      <c r="S31" s="20" t="str">
        <f t="shared" si="10"/>
        <v/>
      </c>
      <c r="T31" s="20">
        <f t="shared" si="10"/>
        <v>-0.0273</v>
      </c>
      <c r="U31" s="20">
        <f t="shared" ref="U31:AM31" si="12">IF(U6="","",-U6*$A31)</f>
        <v>-0.11655</v>
      </c>
      <c r="V31" s="20">
        <f t="shared" si="12"/>
        <v>-0.9975</v>
      </c>
      <c r="W31" s="20">
        <f t="shared" si="12"/>
        <v>-0.2037</v>
      </c>
      <c r="X31" s="20">
        <f t="shared" si="12"/>
        <v>-0.23205</v>
      </c>
      <c r="Y31" s="20">
        <f t="shared" si="12"/>
        <v>-0.93975</v>
      </c>
      <c r="Z31" s="20">
        <f t="shared" si="12"/>
        <v>-0.14175</v>
      </c>
      <c r="AA31" s="20">
        <f t="shared" si="12"/>
        <v>-0.756</v>
      </c>
      <c r="AB31" s="20">
        <f t="shared" si="12"/>
        <v>-0.9975</v>
      </c>
      <c r="AC31" s="20">
        <f t="shared" si="12"/>
        <v>-0.21</v>
      </c>
      <c r="AD31" s="20">
        <f t="shared" si="12"/>
        <v>-0.9975</v>
      </c>
      <c r="AE31" s="20">
        <f t="shared" si="12"/>
        <v>-0.672</v>
      </c>
      <c r="AF31" s="20">
        <f t="shared" si="12"/>
        <v>-0.24255</v>
      </c>
      <c r="AG31" s="20">
        <f t="shared" si="12"/>
        <v>-0.3927</v>
      </c>
      <c r="AH31" s="20">
        <f t="shared" si="12"/>
        <v>-0.105</v>
      </c>
      <c r="AI31" s="20">
        <f t="shared" si="12"/>
        <v>-0.29295</v>
      </c>
      <c r="AJ31" s="20">
        <f t="shared" si="12"/>
        <v>-0.17115</v>
      </c>
      <c r="AK31" s="20">
        <f t="shared" si="12"/>
        <v>-0.44625</v>
      </c>
      <c r="AL31" s="20">
        <f t="shared" si="12"/>
        <v>-0.9975</v>
      </c>
      <c r="AM31" s="20">
        <f t="shared" si="12"/>
        <v>-0.9975</v>
      </c>
      <c r="AN31" s="24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40" t="s">
        <v>328</v>
      </c>
    </row>
    <row r="32" spans="1:46">
      <c r="B32" t="s">
        <v>66</v>
      </c>
    </row>
    <row r="33" spans="1:46">
      <c r="A33" s="26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4">
        <f>IF(E7="","",-MIN(E7,E2,0.8)*$A33)</f>
        <v>-0.0042</v>
      </c>
      <c r="F33" s="24">
        <f t="shared" ref="F33:AM37" si="13">IF(F7="","",-MIN(F7,F2,0.8)*$A33)</f>
        <v>-0.0525</v>
      </c>
      <c r="G33" s="24">
        <f t="shared" si="13"/>
        <v>-0.1218</v>
      </c>
      <c r="H33" s="24">
        <f t="shared" si="13"/>
        <v>-0.1287</v>
      </c>
      <c r="I33" s="24">
        <f t="shared" si="13"/>
        <v>-0.1668</v>
      </c>
      <c r="J33" s="24">
        <f t="shared" si="13"/>
        <v>-0.24</v>
      </c>
      <c r="K33" s="24">
        <f t="shared" si="13"/>
        <v>-0.1089</v>
      </c>
      <c r="L33" s="24">
        <f t="shared" si="13"/>
        <v>-0.24</v>
      </c>
      <c r="M33" s="24">
        <f t="shared" si="13"/>
        <v>-0.165</v>
      </c>
      <c r="N33" s="24">
        <f t="shared" si="13"/>
        <v>-0.2106</v>
      </c>
      <c r="O33" s="24">
        <f t="shared" si="13"/>
        <v>-0.2085</v>
      </c>
      <c r="P33" s="24">
        <f t="shared" si="13"/>
        <v>-0.1767</v>
      </c>
      <c r="Q33" s="24">
        <f t="shared" si="13"/>
        <v>-0.1407</v>
      </c>
      <c r="R33" s="24">
        <f t="shared" si="13"/>
        <v>-0.1467</v>
      </c>
      <c r="S33" s="24" t="str">
        <f t="shared" si="13"/>
        <v/>
      </c>
      <c r="T33" s="24">
        <f t="shared" si="13"/>
        <v>-0.0921</v>
      </c>
      <c r="U33" s="24">
        <f t="shared" si="13"/>
        <v>-0.24</v>
      </c>
      <c r="V33" s="24">
        <f t="shared" si="13"/>
        <v>-0.1872</v>
      </c>
      <c r="W33" s="24">
        <f t="shared" si="13"/>
        <v>-0.24</v>
      </c>
      <c r="X33" s="24">
        <f t="shared" si="13"/>
        <v>-0.1044</v>
      </c>
      <c r="Y33" s="24">
        <f t="shared" si="13"/>
        <v>-0.0882</v>
      </c>
      <c r="Z33" s="24">
        <f t="shared" si="13"/>
        <v>-0.1641</v>
      </c>
      <c r="AA33" s="24">
        <f t="shared" si="13"/>
        <v>-0.0855</v>
      </c>
      <c r="AB33" s="24">
        <f t="shared" si="13"/>
        <v>-0.2232</v>
      </c>
      <c r="AC33" s="24">
        <f t="shared" si="13"/>
        <v>-0.1248</v>
      </c>
      <c r="AD33" s="24">
        <f t="shared" si="13"/>
        <v>-0.0153</v>
      </c>
      <c r="AE33" s="24" t="str">
        <f t="shared" si="13"/>
        <v/>
      </c>
      <c r="AF33" s="24">
        <f t="shared" si="13"/>
        <v>-0.0435</v>
      </c>
      <c r="AG33" s="24">
        <f t="shared" si="13"/>
        <v>-0.1812</v>
      </c>
      <c r="AH33" s="24">
        <f t="shared" si="13"/>
        <v>-0.1155</v>
      </c>
      <c r="AI33" s="24">
        <f t="shared" si="13"/>
        <v>-0.24</v>
      </c>
      <c r="AJ33" s="24">
        <f t="shared" si="13"/>
        <v>-0.135</v>
      </c>
      <c r="AK33" s="24">
        <f t="shared" si="13"/>
        <v>-0.1737</v>
      </c>
      <c r="AL33" s="24">
        <f t="shared" si="13"/>
        <v>-0.0513</v>
      </c>
      <c r="AM33" s="24">
        <f t="shared" si="13"/>
        <v>-0.0684</v>
      </c>
      <c r="AO33" s="24" t="str">
        <f>AO22</f>
        <v>ELE,CHP</v>
      </c>
      <c r="AP33" s="24" t="str">
        <f t="shared" ref="AP33:AP42" si="14">AP22</f>
        <v>elcbsl,indbio</v>
      </c>
      <c r="AR33" s="40" t="s">
        <v>328</v>
      </c>
    </row>
    <row r="34" spans="1:46">
      <c r="A34" s="26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4">
        <f t="shared" ref="E34:AG37" si="17">IF(E8="","",-MIN(E8,E3,0.8)*$A34)</f>
        <v>-0.171</v>
      </c>
      <c r="F34" s="24">
        <f t="shared" si="17"/>
        <v>0</v>
      </c>
      <c r="G34" s="24">
        <f t="shared" si="17"/>
        <v>-0.1815</v>
      </c>
      <c r="H34" s="24">
        <f t="shared" si="17"/>
        <v>-0.0831</v>
      </c>
      <c r="I34" s="24">
        <f t="shared" si="17"/>
        <v>-0.24</v>
      </c>
      <c r="J34" s="24">
        <f t="shared" si="17"/>
        <v>-0.0753</v>
      </c>
      <c r="K34" s="24">
        <f t="shared" si="17"/>
        <v>-0.1527</v>
      </c>
      <c r="L34" s="24">
        <f t="shared" si="17"/>
        <v>-0.1545</v>
      </c>
      <c r="M34" s="24">
        <f t="shared" si="17"/>
        <v>-0.1104</v>
      </c>
      <c r="N34" s="24">
        <f t="shared" si="17"/>
        <v>-0.1284</v>
      </c>
      <c r="O34" s="24">
        <f t="shared" si="17"/>
        <v>-0.0282</v>
      </c>
      <c r="P34" s="24">
        <f t="shared" si="17"/>
        <v>-0.0984</v>
      </c>
      <c r="Q34" s="24">
        <f t="shared" si="17"/>
        <v>-0.0561</v>
      </c>
      <c r="R34" s="24">
        <f t="shared" si="17"/>
        <v>-0.0804</v>
      </c>
      <c r="S34" s="24" t="str">
        <f t="shared" si="17"/>
        <v/>
      </c>
      <c r="T34" s="24">
        <f t="shared" si="17"/>
        <v>-0.1734</v>
      </c>
      <c r="U34" s="24">
        <f t="shared" si="17"/>
        <v>-0.0189</v>
      </c>
      <c r="V34" s="24">
        <f t="shared" si="17"/>
        <v>-0.0591</v>
      </c>
      <c r="W34" s="24">
        <f t="shared" si="17"/>
        <v>-0.2022</v>
      </c>
      <c r="X34" s="24">
        <f t="shared" si="17"/>
        <v>-0.1494</v>
      </c>
      <c r="Y34" s="24">
        <f t="shared" si="17"/>
        <v>-0.1155</v>
      </c>
      <c r="Z34" s="24">
        <f t="shared" si="17"/>
        <v>-0.1152</v>
      </c>
      <c r="AA34" s="24">
        <f t="shared" si="17"/>
        <v>-0.24</v>
      </c>
      <c r="AB34" s="24">
        <f t="shared" si="17"/>
        <v>-0.1236</v>
      </c>
      <c r="AC34" s="24">
        <f t="shared" si="17"/>
        <v>-0.1671</v>
      </c>
      <c r="AD34" s="24">
        <f t="shared" si="17"/>
        <v>-0.126</v>
      </c>
      <c r="AE34" s="24" t="str">
        <f t="shared" si="17"/>
        <v/>
      </c>
      <c r="AF34" s="24">
        <f t="shared" si="17"/>
        <v>-0.1422</v>
      </c>
      <c r="AG34" s="24">
        <f t="shared" si="17"/>
        <v>-0.0375</v>
      </c>
      <c r="AH34" s="24">
        <f t="shared" si="13"/>
        <v>-0.0498</v>
      </c>
      <c r="AI34" s="24" t="str">
        <f t="shared" si="13"/>
        <v/>
      </c>
      <c r="AJ34" s="24">
        <f t="shared" si="13"/>
        <v>-0.1704</v>
      </c>
      <c r="AK34" s="24">
        <f t="shared" si="13"/>
        <v>-0.0246</v>
      </c>
      <c r="AL34" s="24">
        <f t="shared" si="13"/>
        <v>0</v>
      </c>
      <c r="AM34" s="24">
        <f t="shared" si="13"/>
        <v>-0.177</v>
      </c>
      <c r="AO34" s="24" t="str">
        <f t="shared" ref="AO34:AO42" si="18">AO23</f>
        <v>ELE,CHP</v>
      </c>
      <c r="AP34" s="24" t="str">
        <f t="shared" si="14"/>
        <v>???coa,elccob</v>
      </c>
      <c r="AR34" s="40" t="s">
        <v>328</v>
      </c>
    </row>
    <row r="35" spans="1:46">
      <c r="A35" s="26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4">
        <f t="shared" si="17"/>
        <v>-0.1119</v>
      </c>
      <c r="F35" s="24">
        <f t="shared" si="17"/>
        <v>-0.0954</v>
      </c>
      <c r="G35" s="24">
        <f t="shared" si="17"/>
        <v>-0.0591</v>
      </c>
      <c r="H35" s="24">
        <f t="shared" si="17"/>
        <v>-0.0381</v>
      </c>
      <c r="I35" s="24">
        <f t="shared" si="17"/>
        <v>-0.0189</v>
      </c>
      <c r="J35" s="24">
        <f t="shared" si="17"/>
        <v>-0.0936</v>
      </c>
      <c r="K35" s="24">
        <f t="shared" si="17"/>
        <v>-0.0696</v>
      </c>
      <c r="L35" s="24">
        <f t="shared" si="17"/>
        <v>-0.0777</v>
      </c>
      <c r="M35" s="24">
        <f t="shared" si="17"/>
        <v>-0.087</v>
      </c>
      <c r="N35" s="24">
        <f t="shared" si="17"/>
        <v>-0.0264</v>
      </c>
      <c r="O35" s="24">
        <f t="shared" si="17"/>
        <v>-0.0189</v>
      </c>
      <c r="P35" s="24">
        <f t="shared" si="17"/>
        <v>-0.0762</v>
      </c>
      <c r="Q35" s="24">
        <f t="shared" si="17"/>
        <v>-0.0462</v>
      </c>
      <c r="R35" s="24">
        <f t="shared" si="17"/>
        <v>-0.0492</v>
      </c>
      <c r="S35" s="24" t="str">
        <f t="shared" si="17"/>
        <v/>
      </c>
      <c r="T35" s="24">
        <f t="shared" si="17"/>
        <v>-0.0495</v>
      </c>
      <c r="U35" s="24">
        <f t="shared" si="17"/>
        <v>-0.0966</v>
      </c>
      <c r="V35" s="24">
        <f t="shared" si="17"/>
        <v>-0.0474</v>
      </c>
      <c r="W35" s="24">
        <f t="shared" si="17"/>
        <v>-0.1395</v>
      </c>
      <c r="X35" s="24">
        <f t="shared" si="17"/>
        <v>-0.1056</v>
      </c>
      <c r="Y35" s="24">
        <f t="shared" si="17"/>
        <v>-0.1167</v>
      </c>
      <c r="Z35" s="24">
        <f t="shared" si="17"/>
        <v>-0.0942</v>
      </c>
      <c r="AA35" s="24">
        <f t="shared" si="17"/>
        <v>-0.0138</v>
      </c>
      <c r="AB35" s="24">
        <f t="shared" si="17"/>
        <v>-0.1116</v>
      </c>
      <c r="AC35" s="24">
        <f t="shared" si="17"/>
        <v>-0.1371</v>
      </c>
      <c r="AD35" s="24">
        <f t="shared" si="17"/>
        <v>-0.1425</v>
      </c>
      <c r="AE35" s="24">
        <f t="shared" si="17"/>
        <v>-0.1158</v>
      </c>
      <c r="AF35" s="24">
        <f t="shared" si="17"/>
        <v>0</v>
      </c>
      <c r="AG35" s="24">
        <f t="shared" si="17"/>
        <v>-0.0585</v>
      </c>
      <c r="AH35" s="24">
        <f t="shared" si="13"/>
        <v>-0.0144</v>
      </c>
      <c r="AI35" s="24">
        <f t="shared" si="13"/>
        <v>-0.0714</v>
      </c>
      <c r="AJ35" s="24">
        <f t="shared" si="13"/>
        <v>-0.0681</v>
      </c>
      <c r="AK35" s="24">
        <f t="shared" si="13"/>
        <v>-0.0903</v>
      </c>
      <c r="AL35" s="24">
        <f t="shared" si="13"/>
        <v>-0.042</v>
      </c>
      <c r="AM35" s="24">
        <f t="shared" si="13"/>
        <v>-0.0186</v>
      </c>
      <c r="AO35" s="24" t="str">
        <f t="shared" si="18"/>
        <v>ELE,CHP</v>
      </c>
      <c r="AP35" s="24" t="str">
        <f t="shared" si="14"/>
        <v>???nga</v>
      </c>
      <c r="AR35" s="40" t="s">
        <v>328</v>
      </c>
      <c r="AS35" s="40" t="s">
        <v>329</v>
      </c>
      <c r="AT35" t="s">
        <v>330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4" t="str">
        <f t="shared" si="17"/>
        <v/>
      </c>
      <c r="F36" s="24" t="str">
        <f t="shared" si="17"/>
        <v/>
      </c>
      <c r="G36" s="24" t="str">
        <f t="shared" si="17"/>
        <v/>
      </c>
      <c r="H36" s="24" t="str">
        <f t="shared" si="17"/>
        <v/>
      </c>
      <c r="I36" s="24" t="str">
        <f t="shared" si="17"/>
        <v/>
      </c>
      <c r="J36" s="24">
        <f t="shared" si="17"/>
        <v>0</v>
      </c>
      <c r="K36" s="24">
        <f t="shared" si="17"/>
        <v>0</v>
      </c>
      <c r="L36" s="24">
        <f t="shared" si="17"/>
        <v>0</v>
      </c>
      <c r="M36" s="24">
        <f t="shared" si="17"/>
        <v>0</v>
      </c>
      <c r="N36" s="24">
        <f t="shared" si="17"/>
        <v>0</v>
      </c>
      <c r="O36" s="24">
        <f t="shared" si="17"/>
        <v>0</v>
      </c>
      <c r="P36" s="24">
        <f t="shared" si="17"/>
        <v>0</v>
      </c>
      <c r="Q36" s="24" t="str">
        <f t="shared" si="17"/>
        <v/>
      </c>
      <c r="R36" s="24">
        <f t="shared" si="17"/>
        <v>0</v>
      </c>
      <c r="S36" s="24" t="str">
        <f t="shared" si="17"/>
        <v/>
      </c>
      <c r="T36" s="24">
        <f t="shared" si="17"/>
        <v>0</v>
      </c>
      <c r="U36" s="24" t="str">
        <f t="shared" si="17"/>
        <v/>
      </c>
      <c r="V36" s="24" t="str">
        <f t="shared" si="17"/>
        <v/>
      </c>
      <c r="W36" s="24">
        <f t="shared" si="17"/>
        <v>0</v>
      </c>
      <c r="X36" s="24">
        <f t="shared" si="17"/>
        <v>0</v>
      </c>
      <c r="Y36" s="24">
        <f t="shared" si="17"/>
        <v>0</v>
      </c>
      <c r="Z36" s="24">
        <f t="shared" si="17"/>
        <v>0</v>
      </c>
      <c r="AA36" s="24" t="str">
        <f t="shared" si="17"/>
        <v/>
      </c>
      <c r="AB36" s="24" t="str">
        <f t="shared" si="17"/>
        <v/>
      </c>
      <c r="AC36" s="24">
        <f t="shared" si="17"/>
        <v>0</v>
      </c>
      <c r="AD36" s="24">
        <f t="shared" si="17"/>
        <v>0</v>
      </c>
      <c r="AE36" s="24" t="str">
        <f t="shared" si="17"/>
        <v/>
      </c>
      <c r="AF36" s="24">
        <f t="shared" si="17"/>
        <v>0</v>
      </c>
      <c r="AG36" s="24">
        <f t="shared" si="17"/>
        <v>0</v>
      </c>
      <c r="AH36" s="24">
        <f t="shared" si="13"/>
        <v>0</v>
      </c>
      <c r="AI36" s="24">
        <f t="shared" si="13"/>
        <v>0</v>
      </c>
      <c r="AJ36" s="24" t="str">
        <f t="shared" si="13"/>
        <v/>
      </c>
      <c r="AK36" s="24">
        <f t="shared" si="13"/>
        <v>0</v>
      </c>
      <c r="AL36" s="24">
        <f t="shared" si="13"/>
        <v>0</v>
      </c>
      <c r="AM36" s="24" t="str">
        <f t="shared" si="13"/>
        <v/>
      </c>
      <c r="AO36" s="24" t="str">
        <f t="shared" si="18"/>
        <v>ELE,CHP</v>
      </c>
      <c r="AP36" s="24" t="str">
        <f t="shared" si="14"/>
        <v>???nuc</v>
      </c>
      <c r="AR36" s="40" t="s">
        <v>328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4">
        <f t="shared" si="17"/>
        <v>0</v>
      </c>
      <c r="F37" s="24">
        <f t="shared" si="17"/>
        <v>0</v>
      </c>
      <c r="G37" s="24">
        <f t="shared" si="17"/>
        <v>0</v>
      </c>
      <c r="H37" s="24">
        <f t="shared" si="17"/>
        <v>0</v>
      </c>
      <c r="I37" s="24">
        <f t="shared" si="17"/>
        <v>0</v>
      </c>
      <c r="J37" s="24">
        <f t="shared" si="17"/>
        <v>0</v>
      </c>
      <c r="K37" s="24">
        <f t="shared" si="17"/>
        <v>0</v>
      </c>
      <c r="L37" s="24">
        <f t="shared" si="17"/>
        <v>0</v>
      </c>
      <c r="M37" s="24">
        <f t="shared" si="17"/>
        <v>0</v>
      </c>
      <c r="N37" s="24">
        <f t="shared" si="17"/>
        <v>0</v>
      </c>
      <c r="O37" s="24">
        <f t="shared" si="17"/>
        <v>0</v>
      </c>
      <c r="P37" s="24">
        <f t="shared" si="17"/>
        <v>0</v>
      </c>
      <c r="Q37" s="24">
        <f t="shared" si="17"/>
        <v>0</v>
      </c>
      <c r="R37" s="24">
        <f t="shared" si="17"/>
        <v>0</v>
      </c>
      <c r="S37" s="24">
        <f t="shared" si="17"/>
        <v>0</v>
      </c>
      <c r="T37" s="24">
        <f t="shared" si="17"/>
        <v>0</v>
      </c>
      <c r="U37" s="24">
        <f t="shared" si="17"/>
        <v>0</v>
      </c>
      <c r="V37" s="24">
        <f t="shared" si="17"/>
        <v>0</v>
      </c>
      <c r="W37" s="24">
        <f t="shared" si="17"/>
        <v>0</v>
      </c>
      <c r="X37" s="24">
        <f t="shared" si="17"/>
        <v>0</v>
      </c>
      <c r="Y37" s="24">
        <f t="shared" si="17"/>
        <v>0</v>
      </c>
      <c r="Z37" s="24">
        <f t="shared" si="17"/>
        <v>0</v>
      </c>
      <c r="AA37" s="24">
        <f t="shared" si="17"/>
        <v>0</v>
      </c>
      <c r="AB37" s="24">
        <f t="shared" si="17"/>
        <v>0</v>
      </c>
      <c r="AC37" s="24">
        <f t="shared" si="17"/>
        <v>0</v>
      </c>
      <c r="AD37" s="24">
        <f t="shared" si="17"/>
        <v>0</v>
      </c>
      <c r="AE37" s="24">
        <f t="shared" si="17"/>
        <v>0</v>
      </c>
      <c r="AF37" s="24">
        <f t="shared" si="17"/>
        <v>0</v>
      </c>
      <c r="AG37" s="24">
        <f t="shared" si="17"/>
        <v>0</v>
      </c>
      <c r="AH37" s="24">
        <f t="shared" si="13"/>
        <v>0</v>
      </c>
      <c r="AI37" s="24">
        <f t="shared" si="13"/>
        <v>0</v>
      </c>
      <c r="AJ37" s="24">
        <f t="shared" si="13"/>
        <v>0</v>
      </c>
      <c r="AK37" s="24">
        <f t="shared" si="13"/>
        <v>0</v>
      </c>
      <c r="AL37" s="24">
        <f t="shared" si="13"/>
        <v>0</v>
      </c>
      <c r="AM37" s="24">
        <f t="shared" si="13"/>
        <v>0</v>
      </c>
      <c r="AO37" s="24" t="str">
        <f t="shared" si="18"/>
        <v>ELE,CHP</v>
      </c>
      <c r="AP37" s="24" t="str">
        <f t="shared" si="14"/>
        <v>???oil*</v>
      </c>
      <c r="AR37" s="40" t="s">
        <v>328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7">
        <f>IF(E12="","",-E12)</f>
        <v>-0.057</v>
      </c>
      <c r="F38" s="27">
        <f t="shared" ref="F38:AM39" si="19">IF(F12="","",-F12)</f>
        <v>-0.287</v>
      </c>
      <c r="G38" s="27">
        <f t="shared" si="19"/>
        <v>-0.506</v>
      </c>
      <c r="H38" s="27">
        <f t="shared" si="19"/>
        <v>-0.564</v>
      </c>
      <c r="I38" s="27">
        <f t="shared" si="19"/>
        <v>-0.842</v>
      </c>
      <c r="J38" s="27">
        <f t="shared" si="19"/>
        <v>-0.95</v>
      </c>
      <c r="K38" s="27">
        <f t="shared" si="19"/>
        <v>-0.436</v>
      </c>
      <c r="L38" s="27">
        <f t="shared" si="19"/>
        <v>-0.95</v>
      </c>
      <c r="M38" s="27">
        <f t="shared" si="19"/>
        <v>-0.711</v>
      </c>
      <c r="N38" s="27">
        <f t="shared" si="19"/>
        <v>-0.77</v>
      </c>
      <c r="O38" s="27">
        <f t="shared" si="19"/>
        <v>-0.834</v>
      </c>
      <c r="P38" s="27">
        <f t="shared" si="19"/>
        <v>-0.769</v>
      </c>
      <c r="Q38" s="27">
        <f t="shared" si="19"/>
        <v>-0.587</v>
      </c>
      <c r="R38" s="27">
        <f t="shared" si="19"/>
        <v>-0.879</v>
      </c>
      <c r="S38" s="27" t="str">
        <f t="shared" si="19"/>
        <v/>
      </c>
      <c r="T38" s="27">
        <f t="shared" si="19"/>
        <v>-0.655</v>
      </c>
      <c r="U38" s="27">
        <f t="shared" si="19"/>
        <v>-0.95</v>
      </c>
      <c r="V38" s="27">
        <f t="shared" si="19"/>
        <v>-0.751</v>
      </c>
      <c r="W38" s="27">
        <f t="shared" si="19"/>
        <v>-0.95</v>
      </c>
      <c r="X38" s="27">
        <f t="shared" si="19"/>
        <v>-0.462</v>
      </c>
      <c r="Y38" s="27">
        <f t="shared" si="19"/>
        <v>-0.95</v>
      </c>
      <c r="Z38" s="27">
        <f t="shared" si="19"/>
        <v>-0.644</v>
      </c>
      <c r="AA38" s="27">
        <f t="shared" si="19"/>
        <v>-0.95</v>
      </c>
      <c r="AB38" s="27">
        <f t="shared" si="19"/>
        <v>-0.95</v>
      </c>
      <c r="AC38" s="27">
        <f t="shared" si="19"/>
        <v>-0.564</v>
      </c>
      <c r="AD38" s="27">
        <f t="shared" si="19"/>
        <v>-0.107</v>
      </c>
      <c r="AE38" s="27" t="str">
        <f t="shared" si="19"/>
        <v/>
      </c>
      <c r="AF38" s="27">
        <f t="shared" si="19"/>
        <v>-0.189</v>
      </c>
      <c r="AG38" s="27">
        <f t="shared" si="19"/>
        <v>-0.727</v>
      </c>
      <c r="AH38" s="27">
        <f t="shared" si="19"/>
        <v>-0.476</v>
      </c>
      <c r="AI38" s="27">
        <f t="shared" si="19"/>
        <v>-0.95</v>
      </c>
      <c r="AJ38" s="27">
        <f t="shared" si="19"/>
        <v>-0.56</v>
      </c>
      <c r="AK38" s="27">
        <f t="shared" si="19"/>
        <v>-0.77</v>
      </c>
      <c r="AL38" s="27">
        <f t="shared" si="19"/>
        <v>-0.41</v>
      </c>
      <c r="AM38" s="27">
        <f t="shared" si="19"/>
        <v>-0.95</v>
      </c>
      <c r="AO38" s="24" t="str">
        <f t="shared" si="18"/>
        <v>ELE,CHP</v>
      </c>
      <c r="AP38" s="24" t="str">
        <f t="shared" si="14"/>
        <v>elcbsl,indbio</v>
      </c>
      <c r="AR38" s="40" t="s">
        <v>328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7">
        <f t="shared" ref="E39:AG39" si="20">IF(E13="","",-E13)</f>
        <v>-0.777</v>
      </c>
      <c r="F39" s="27">
        <f t="shared" si="20"/>
        <v>-0.47</v>
      </c>
      <c r="G39" s="27">
        <f t="shared" si="20"/>
        <v>-0.724</v>
      </c>
      <c r="H39" s="27">
        <f t="shared" si="20"/>
        <v>-0.95</v>
      </c>
      <c r="I39" s="27">
        <f t="shared" si="20"/>
        <v>-0.95</v>
      </c>
      <c r="J39" s="27">
        <f t="shared" si="20"/>
        <v>-0.95</v>
      </c>
      <c r="K39" s="27">
        <f t="shared" si="20"/>
        <v>-0.922</v>
      </c>
      <c r="L39" s="27">
        <f t="shared" si="20"/>
        <v>-0.587</v>
      </c>
      <c r="M39" s="27">
        <f t="shared" si="20"/>
        <v>-0.578</v>
      </c>
      <c r="N39" s="27">
        <f t="shared" si="20"/>
        <v>-0.544</v>
      </c>
      <c r="O39" s="27">
        <f t="shared" si="20"/>
        <v>-0.391</v>
      </c>
      <c r="P39" s="27">
        <f t="shared" si="20"/>
        <v>-0.625</v>
      </c>
      <c r="Q39" s="27">
        <f t="shared" si="20"/>
        <v>-0.597</v>
      </c>
      <c r="R39" s="27">
        <f t="shared" si="20"/>
        <v>-0.431</v>
      </c>
      <c r="S39" s="27" t="str">
        <f t="shared" si="20"/>
        <v/>
      </c>
      <c r="T39" s="27">
        <f t="shared" si="20"/>
        <v>-0.707</v>
      </c>
      <c r="U39" s="27">
        <f t="shared" si="20"/>
        <v>-0.604</v>
      </c>
      <c r="V39" s="27">
        <f t="shared" si="20"/>
        <v>-0.509</v>
      </c>
      <c r="W39" s="27">
        <f t="shared" si="20"/>
        <v>-0.9</v>
      </c>
      <c r="X39" s="27">
        <f t="shared" si="20"/>
        <v>-0.777</v>
      </c>
      <c r="Y39" s="27">
        <f t="shared" si="20"/>
        <v>-0.95</v>
      </c>
      <c r="Z39" s="27">
        <f t="shared" si="20"/>
        <v>-0.568</v>
      </c>
      <c r="AA39" s="27">
        <f t="shared" si="20"/>
        <v>-0.95</v>
      </c>
      <c r="AB39" s="27">
        <f t="shared" si="20"/>
        <v>-0.522</v>
      </c>
      <c r="AC39" s="27">
        <f t="shared" si="20"/>
        <v>-0.7</v>
      </c>
      <c r="AD39" s="27">
        <f t="shared" si="20"/>
        <v>-0.637</v>
      </c>
      <c r="AE39" s="27" t="str">
        <f t="shared" si="20"/>
        <v/>
      </c>
      <c r="AF39" s="27">
        <f t="shared" si="20"/>
        <v>-0.671</v>
      </c>
      <c r="AG39" s="27">
        <f t="shared" si="20"/>
        <v>-0.575</v>
      </c>
      <c r="AH39" s="27">
        <f t="shared" si="19"/>
        <v>-0.351</v>
      </c>
      <c r="AI39" s="27" t="str">
        <f t="shared" si="19"/>
        <v/>
      </c>
      <c r="AJ39" s="27">
        <f t="shared" si="19"/>
        <v>-0.679</v>
      </c>
      <c r="AK39" s="27">
        <f t="shared" si="19"/>
        <v>-0.539</v>
      </c>
      <c r="AL39" s="27">
        <f t="shared" si="19"/>
        <v>-0.319</v>
      </c>
      <c r="AM39" s="27">
        <f t="shared" si="19"/>
        <v>-0.695</v>
      </c>
      <c r="AO39" s="24" t="str">
        <f t="shared" si="18"/>
        <v>ELE,CHP</v>
      </c>
      <c r="AP39" s="24" t="str">
        <f t="shared" si="14"/>
        <v>???coa,elccob</v>
      </c>
      <c r="AR39" s="40" t="s">
        <v>328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4" t="str">
        <f t="shared" si="18"/>
        <v>ELE,CHP</v>
      </c>
      <c r="AP40" s="24" t="str">
        <f t="shared" si="14"/>
        <v>???nga</v>
      </c>
      <c r="AR40" s="40" t="s">
        <v>328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4" t="str">
        <f t="shared" si="18"/>
        <v>ELE,CHP</v>
      </c>
      <c r="AP41" s="24" t="str">
        <f t="shared" si="14"/>
        <v>???nuc</v>
      </c>
      <c r="AR41" s="40" t="s">
        <v>328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4" t="str">
        <f t="shared" si="18"/>
        <v>ELE,CHP</v>
      </c>
      <c r="AP42" s="24" t="str">
        <f t="shared" si="14"/>
        <v>???oil*</v>
      </c>
      <c r="AR42" s="40" t="s">
        <v>328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6"/>
  <sheetViews>
    <sheetView tabSelected="1" zoomScale="48" zoomScaleNormal="48" topLeftCell="A24" workbookViewId="0">
      <selection activeCell="F66" sqref="F66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333</v>
      </c>
      <c r="D1" t="s">
        <v>334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273</v>
      </c>
    </row>
    <row r="2" spans="1:39">
      <c r="C2" t="s">
        <v>335</v>
      </c>
      <c r="D2" t="s">
        <v>336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335</v>
      </c>
      <c r="D3" t="s">
        <v>337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335</v>
      </c>
      <c r="D4" t="s">
        <v>338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335</v>
      </c>
      <c r="D5" t="s">
        <v>339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340</v>
      </c>
      <c r="D6" t="s">
        <v>336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340</v>
      </c>
      <c r="D7" t="s">
        <v>337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340</v>
      </c>
      <c r="D8" t="s">
        <v>338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340</v>
      </c>
      <c r="D9" t="s">
        <v>339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42</v>
      </c>
    </row>
    <row r="14" spans="1:39">
      <c r="A14" t="s">
        <v>341</v>
      </c>
    </row>
    <row r="15" spans="1:39">
      <c r="A15" t="s">
        <v>67</v>
      </c>
      <c r="B15" t="s">
        <v>39</v>
      </c>
      <c r="C15" t="s">
        <v>13</v>
      </c>
      <c r="D15" t="s">
        <v>342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343</v>
      </c>
      <c r="AM15">
        <v>0</v>
      </c>
    </row>
    <row r="16" spans="1:39">
      <c r="A16" t="s">
        <v>344</v>
      </c>
      <c r="B16" t="s">
        <v>345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346</v>
      </c>
      <c r="AM16">
        <v>3</v>
      </c>
    </row>
    <row r="17" spans="1:39">
      <c r="A17" t="s">
        <v>347</v>
      </c>
      <c r="B17" t="s">
        <v>348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346</v>
      </c>
      <c r="AM17">
        <v>3</v>
      </c>
    </row>
    <row r="18" spans="1:39">
      <c r="A18" t="s">
        <v>349</v>
      </c>
      <c r="B18" t="s">
        <v>350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346</v>
      </c>
      <c r="AM18">
        <v>3</v>
      </c>
    </row>
    <row r="19" spans="1:39">
      <c r="A19" t="s">
        <v>351</v>
      </c>
      <c r="B19" t="s">
        <v>352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346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39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39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39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32" spans="1:39">
      <c r="A32" s="13" t="s">
        <v>341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spans="1:41">
      <c r="A33" s="13" t="s">
        <v>67</v>
      </c>
      <c r="B33" s="13" t="s">
        <v>39</v>
      </c>
      <c r="C33" s="13" t="s">
        <v>13</v>
      </c>
      <c r="D33" s="13" t="s">
        <v>342</v>
      </c>
      <c r="E33" s="13" t="s">
        <v>235</v>
      </c>
      <c r="F33" s="13" t="s">
        <v>240</v>
      </c>
      <c r="G33" s="13" t="s">
        <v>244</v>
      </c>
      <c r="H33" s="13" t="s">
        <v>246</v>
      </c>
      <c r="I33" s="13" t="s">
        <v>248</v>
      </c>
      <c r="J33" s="13" t="s">
        <v>239</v>
      </c>
      <c r="K33" s="13" t="s">
        <v>243</v>
      </c>
      <c r="L33" s="13" t="s">
        <v>245</v>
      </c>
      <c r="M33" s="13" t="s">
        <v>247</v>
      </c>
      <c r="N33" s="13" t="s">
        <v>249</v>
      </c>
      <c r="O33" s="13" t="s">
        <v>250</v>
      </c>
      <c r="P33" s="13" t="s">
        <v>251</v>
      </c>
      <c r="Q33" s="13" t="s">
        <v>257</v>
      </c>
      <c r="R33" s="13" t="s">
        <v>252</v>
      </c>
      <c r="S33" s="13" t="s">
        <v>253</v>
      </c>
      <c r="T33" s="13" t="s">
        <v>261</v>
      </c>
      <c r="U33" s="13" t="s">
        <v>263</v>
      </c>
      <c r="V33" s="13" t="s">
        <v>254</v>
      </c>
      <c r="W33" s="13" t="s">
        <v>255</v>
      </c>
      <c r="X33" s="13" t="s">
        <v>256</v>
      </c>
      <c r="Y33" s="13" t="s">
        <v>258</v>
      </c>
      <c r="Z33" s="13" t="s">
        <v>269</v>
      </c>
      <c r="AA33" s="13" t="s">
        <v>271</v>
      </c>
      <c r="AB33" s="13" t="s">
        <v>259</v>
      </c>
      <c r="AC33" s="13" t="s">
        <v>260</v>
      </c>
      <c r="AD33" s="13" t="s">
        <v>272</v>
      </c>
      <c r="AE33" s="13" t="s">
        <v>262</v>
      </c>
      <c r="AF33" s="13" t="s">
        <v>264</v>
      </c>
      <c r="AG33" s="13" t="s">
        <v>265</v>
      </c>
      <c r="AH33" s="13" t="s">
        <v>266</v>
      </c>
      <c r="AI33" s="13" t="s">
        <v>267</v>
      </c>
      <c r="AJ33" s="13" t="s">
        <v>268</v>
      </c>
      <c r="AK33" s="13" t="s">
        <v>273</v>
      </c>
      <c r="AL33" s="14" t="s">
        <v>270</v>
      </c>
      <c r="AM33" t="s">
        <v>276</v>
      </c>
      <c r="AN33" s="13" t="s">
        <v>343</v>
      </c>
      <c r="AO33">
        <v>0</v>
      </c>
    </row>
    <row r="34" spans="1:41">
      <c r="A34" t="s">
        <v>353</v>
      </c>
      <c r="B34" s="13" t="s">
        <v>354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>
        <v>1.5</v>
      </c>
      <c r="AM34">
        <v>0</v>
      </c>
      <c r="AN34" t="s">
        <v>346</v>
      </c>
      <c r="AO34">
        <v>3</v>
      </c>
    </row>
    <row r="35" spans="1:41">
      <c r="A35" t="s">
        <v>353</v>
      </c>
      <c r="B35" s="13" t="s">
        <v>354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>
        <v>1.5</v>
      </c>
      <c r="AM35">
        <v>0</v>
      </c>
      <c r="AN35" t="s">
        <v>346</v>
      </c>
      <c r="AO35">
        <v>3</v>
      </c>
    </row>
    <row r="36" spans="1:41">
      <c r="A36" t="s">
        <v>355</v>
      </c>
      <c r="B36" s="13" t="s">
        <v>356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>
        <v>0</v>
      </c>
      <c r="AM36">
        <v>0</v>
      </c>
      <c r="AN36" t="s">
        <v>346</v>
      </c>
      <c r="AO36">
        <v>3</v>
      </c>
    </row>
    <row r="38" spans="1:41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</row>
    <row r="39" spans="1:41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</row>
    <row r="40" spans="1:41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</row>
    <row r="41" spans="1:41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</row>
    <row r="47" spans="1:41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spans="1:4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</row>
    <row r="49" spans="1:40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</row>
    <row r="50" spans="1:40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</row>
    <row r="51" spans="1:40">
      <c r="A51" s="15" t="s">
        <v>341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6"/>
      <c r="AM51" s="16"/>
      <c r="AN51" s="16"/>
    </row>
    <row r="52" spans="1:40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6"/>
      <c r="AM52" s="16"/>
      <c r="AN52" s="16"/>
    </row>
    <row r="53" spans="1:40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6"/>
      <c r="AM53" s="16"/>
      <c r="AN53" s="16"/>
    </row>
    <row r="54" spans="1:40">
      <c r="A54" s="16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6"/>
      <c r="AM54" s="16"/>
      <c r="AN54" s="16"/>
    </row>
    <row r="55" ht="42" spans="1:40">
      <c r="A55" s="17" t="s">
        <v>67</v>
      </c>
      <c r="B55" s="17" t="s">
        <v>39</v>
      </c>
      <c r="C55" s="17" t="s">
        <v>13</v>
      </c>
      <c r="D55" s="17" t="s">
        <v>68</v>
      </c>
      <c r="E55" s="17" t="s">
        <v>235</v>
      </c>
      <c r="F55" s="17" t="s">
        <v>240</v>
      </c>
      <c r="G55" s="17" t="s">
        <v>244</v>
      </c>
      <c r="H55" s="17" t="s">
        <v>246</v>
      </c>
      <c r="I55" s="17" t="s">
        <v>248</v>
      </c>
      <c r="J55" s="17" t="s">
        <v>239</v>
      </c>
      <c r="K55" s="17" t="s">
        <v>243</v>
      </c>
      <c r="L55" s="17" t="s">
        <v>245</v>
      </c>
      <c r="M55" s="17" t="s">
        <v>247</v>
      </c>
      <c r="N55" s="17" t="s">
        <v>249</v>
      </c>
      <c r="O55" s="17" t="s">
        <v>250</v>
      </c>
      <c r="P55" s="17" t="s">
        <v>251</v>
      </c>
      <c r="Q55" s="17" t="s">
        <v>257</v>
      </c>
      <c r="R55" s="17" t="s">
        <v>252</v>
      </c>
      <c r="S55" s="17" t="s">
        <v>253</v>
      </c>
      <c r="T55" s="17" t="s">
        <v>261</v>
      </c>
      <c r="U55" s="17" t="s">
        <v>263</v>
      </c>
      <c r="V55" s="17" t="s">
        <v>254</v>
      </c>
      <c r="W55" s="17" t="s">
        <v>255</v>
      </c>
      <c r="X55" s="17" t="s">
        <v>256</v>
      </c>
      <c r="Y55" s="17" t="s">
        <v>258</v>
      </c>
      <c r="Z55" s="17" t="s">
        <v>269</v>
      </c>
      <c r="AA55" s="17" t="s">
        <v>271</v>
      </c>
      <c r="AB55" s="17" t="s">
        <v>259</v>
      </c>
      <c r="AC55" s="17" t="s">
        <v>260</v>
      </c>
      <c r="AD55" s="17" t="s">
        <v>272</v>
      </c>
      <c r="AE55" s="17" t="s">
        <v>262</v>
      </c>
      <c r="AF55" s="17" t="s">
        <v>264</v>
      </c>
      <c r="AG55" s="17" t="s">
        <v>265</v>
      </c>
      <c r="AH55" s="17" t="s">
        <v>266</v>
      </c>
      <c r="AI55" s="17" t="s">
        <v>267</v>
      </c>
      <c r="AJ55" s="17" t="s">
        <v>268</v>
      </c>
      <c r="AK55" s="17" t="s">
        <v>270</v>
      </c>
      <c r="AL55" s="17" t="s">
        <v>276</v>
      </c>
      <c r="AM55" s="17" t="s">
        <v>273</v>
      </c>
      <c r="AN55" s="17" t="s">
        <v>357</v>
      </c>
    </row>
    <row r="56" spans="1:40">
      <c r="A56" s="18" t="s">
        <v>358</v>
      </c>
      <c r="B56" s="18" t="s">
        <v>359</v>
      </c>
      <c r="C56" s="18">
        <v>2030</v>
      </c>
      <c r="D56" s="18">
        <v>1</v>
      </c>
      <c r="E56" s="18">
        <v>5</v>
      </c>
      <c r="F56" s="18">
        <v>30</v>
      </c>
      <c r="G56" s="18">
        <v>10</v>
      </c>
      <c r="H56" s="18">
        <v>3</v>
      </c>
      <c r="I56" s="18">
        <v>4</v>
      </c>
      <c r="J56" s="18">
        <v>5</v>
      </c>
      <c r="K56" s="18">
        <v>50</v>
      </c>
      <c r="L56" s="18">
        <v>150</v>
      </c>
      <c r="M56" s="18">
        <v>3</v>
      </c>
      <c r="N56" s="18">
        <v>5</v>
      </c>
      <c r="O56" s="18">
        <v>15</v>
      </c>
      <c r="P56" s="18">
        <v>25</v>
      </c>
      <c r="Q56" s="18">
        <v>3</v>
      </c>
      <c r="R56" s="18">
        <v>8</v>
      </c>
      <c r="S56" s="18">
        <v>80</v>
      </c>
      <c r="T56" s="18">
        <v>2</v>
      </c>
      <c r="U56" s="18">
        <v>10</v>
      </c>
      <c r="V56" s="18">
        <v>15</v>
      </c>
      <c r="W56" s="18">
        <v>30</v>
      </c>
      <c r="X56" s="18">
        <v>10</v>
      </c>
      <c r="Y56" s="18">
        <v>120</v>
      </c>
      <c r="Z56" s="18">
        <v>3</v>
      </c>
      <c r="AA56" s="18">
        <v>10</v>
      </c>
      <c r="AB56" s="18">
        <v>100</v>
      </c>
      <c r="AC56" s="18">
        <v>25</v>
      </c>
      <c r="AD56" s="18">
        <v>3</v>
      </c>
      <c r="AE56" s="18">
        <v>12</v>
      </c>
      <c r="AF56" s="18">
        <v>12</v>
      </c>
      <c r="AG56" s="18">
        <v>15</v>
      </c>
      <c r="AH56" s="18">
        <v>2</v>
      </c>
      <c r="AI56" s="18">
        <v>12</v>
      </c>
      <c r="AJ56" s="18">
        <v>15</v>
      </c>
      <c r="AK56" s="18">
        <v>8</v>
      </c>
      <c r="AL56" s="18">
        <v>0.5</v>
      </c>
      <c r="AM56" s="18">
        <v>5</v>
      </c>
      <c r="AN56" s="18">
        <v>5</v>
      </c>
    </row>
  </sheetData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360</v>
      </c>
      <c r="J1" s="2"/>
    </row>
    <row r="3" spans="2:13">
      <c r="D3" t="s">
        <v>361</v>
      </c>
      <c r="K3" s="1" t="s">
        <v>65</v>
      </c>
    </row>
    <row r="4" spans="2:13">
      <c r="B4" s="1" t="s">
        <v>44</v>
      </c>
      <c r="C4" s="1" t="s">
        <v>323</v>
      </c>
      <c r="D4" s="1" t="s">
        <v>46</v>
      </c>
      <c r="E4" s="1" t="s">
        <v>362</v>
      </c>
      <c r="F4" s="1" t="s">
        <v>363</v>
      </c>
      <c r="G4" s="1">
        <v>2030</v>
      </c>
      <c r="J4" s="1" t="s">
        <v>44</v>
      </c>
      <c r="K4" s="1" t="s">
        <v>46</v>
      </c>
      <c r="L4" s="1" t="s">
        <v>322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364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364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364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364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364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364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364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364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364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364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364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364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364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364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364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364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364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364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364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364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364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364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364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364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364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364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364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364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364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364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364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364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364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364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364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364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364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364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364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364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364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364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364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364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364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364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364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364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364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364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364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364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364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364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364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364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364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364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364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364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364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364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364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364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364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364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364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364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364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364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364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364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364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364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364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364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364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364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364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364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364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364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364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364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364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364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364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364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364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364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364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364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364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364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364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364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364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364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364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364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364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364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364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364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364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364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364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364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364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364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364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364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364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364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364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364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364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364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364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364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364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364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364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364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364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364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364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364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364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364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364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364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364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364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364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364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364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364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364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364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364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364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364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364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364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364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364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364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364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364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364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364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364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364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364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364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364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364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364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364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364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364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364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364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364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364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364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364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365</v>
      </c>
      <c r="E3" t="s">
        <v>366</v>
      </c>
      <c r="Q3" s="5" t="s">
        <v>367</v>
      </c>
    </row>
    <row r="4" spans="1:27">
      <c r="A4" s="6" t="s">
        <v>368</v>
      </c>
      <c r="B4" s="6" t="s">
        <v>369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370</v>
      </c>
      <c r="S4" t="s">
        <v>4</v>
      </c>
      <c r="T4" t="s">
        <v>371</v>
      </c>
      <c r="U4" t="s">
        <v>372</v>
      </c>
      <c r="V4" t="s">
        <v>367</v>
      </c>
      <c r="Y4" s="6" t="s">
        <v>373</v>
      </c>
      <c r="Z4" s="6" t="s">
        <v>374</v>
      </c>
    </row>
    <row r="5" spans="1:27">
      <c r="A5" s="6" t="s">
        <v>70</v>
      </c>
      <c r="B5" s="6" t="s">
        <v>375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376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377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376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378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376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379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376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380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376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381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376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382</v>
      </c>
      <c r="B11" s="6" t="s">
        <v>383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376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376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376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384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376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385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376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386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376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387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376</v>
      </c>
      <c r="S17">
        <v>2032</v>
      </c>
      <c r="T17" s="8">
        <v>0.637</v>
      </c>
      <c r="U17" s="8">
        <v>0.639</v>
      </c>
      <c r="V17" s="8">
        <v>0.638</v>
      </c>
      <c r="Y17" t="s">
        <v>388</v>
      </c>
    </row>
    <row r="18" spans="1:26">
      <c r="A18" s="6" t="s">
        <v>87</v>
      </c>
      <c r="B18" s="6" t="s">
        <v>389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376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390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376</v>
      </c>
      <c r="S19">
        <v>2034</v>
      </c>
      <c r="T19" s="8">
        <v>0.64</v>
      </c>
      <c r="U19" s="8">
        <v>0.643</v>
      </c>
      <c r="V19" s="8">
        <v>0.64</v>
      </c>
      <c r="Y19" t="s">
        <v>391</v>
      </c>
      <c r="Z19">
        <v>0</v>
      </c>
    </row>
    <row r="20" spans="1:26">
      <c r="A20" s="6" t="s">
        <v>81</v>
      </c>
      <c r="B20" s="6" t="s">
        <v>392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376</v>
      </c>
      <c r="S20">
        <v>2035</v>
      </c>
      <c r="T20" s="8">
        <v>0.641</v>
      </c>
      <c r="U20" s="8">
        <v>0.645</v>
      </c>
      <c r="V20" s="8">
        <v>0.642</v>
      </c>
      <c r="Y20" t="s">
        <v>393</v>
      </c>
      <c r="Z20" s="5">
        <f>Z19+25</f>
        <v>25</v>
      </c>
    </row>
    <row r="21" spans="1:26">
      <c r="A21" s="6" t="s">
        <v>394</v>
      </c>
      <c r="B21" s="6" t="s">
        <v>395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376</v>
      </c>
      <c r="S21">
        <v>2036</v>
      </c>
      <c r="T21" s="8">
        <v>0.642</v>
      </c>
      <c r="U21" s="8">
        <v>0.646</v>
      </c>
      <c r="V21" s="8">
        <v>0.642</v>
      </c>
      <c r="Y21" t="s">
        <v>396</v>
      </c>
      <c r="Z21" s="5">
        <f t="shared" ref="Z21:Z28" si="6">Z20+25</f>
        <v>50</v>
      </c>
    </row>
    <row r="22" spans="1:26">
      <c r="A22" s="6" t="s">
        <v>397</v>
      </c>
      <c r="B22" s="6" t="s">
        <v>398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376</v>
      </c>
      <c r="S22">
        <v>2037</v>
      </c>
      <c r="T22" s="8">
        <v>0.643</v>
      </c>
      <c r="U22" s="8">
        <v>0.646</v>
      </c>
      <c r="V22" s="8">
        <v>0.643</v>
      </c>
      <c r="Y22" t="s">
        <v>399</v>
      </c>
      <c r="Z22" s="5">
        <f t="shared" si="6"/>
        <v>75</v>
      </c>
    </row>
    <row r="23" spans="1:26">
      <c r="A23" s="6" t="s">
        <v>91</v>
      </c>
      <c r="B23" s="6" t="s">
        <v>400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376</v>
      </c>
      <c r="S23">
        <v>2038</v>
      </c>
      <c r="T23" s="8">
        <v>0.644</v>
      </c>
      <c r="U23" s="8">
        <v>0.647</v>
      </c>
      <c r="V23" s="8">
        <v>0.643</v>
      </c>
      <c r="Y23" t="s">
        <v>401</v>
      </c>
      <c r="Z23" s="5">
        <f t="shared" si="6"/>
        <v>100</v>
      </c>
    </row>
    <row r="24" spans="1:26">
      <c r="A24" s="6" t="s">
        <v>93</v>
      </c>
      <c r="B24" s="6" t="s">
        <v>402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376</v>
      </c>
      <c r="S24">
        <v>2039</v>
      </c>
      <c r="T24" s="8">
        <v>0.645</v>
      </c>
      <c r="U24" s="8">
        <v>0.647</v>
      </c>
      <c r="V24" s="8">
        <v>0.643</v>
      </c>
      <c r="Y24" t="s">
        <v>403</v>
      </c>
      <c r="Z24" s="5">
        <f t="shared" si="6"/>
        <v>125</v>
      </c>
    </row>
    <row r="25" spans="1:26">
      <c r="A25" s="6" t="s">
        <v>404</v>
      </c>
      <c r="B25" s="6" t="s">
        <v>405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376</v>
      </c>
      <c r="S25">
        <v>2040</v>
      </c>
      <c r="T25" s="8">
        <v>0.645</v>
      </c>
      <c r="U25" s="8">
        <v>0.647</v>
      </c>
      <c r="V25" s="8">
        <v>0.643</v>
      </c>
      <c r="Y25" t="s">
        <v>406</v>
      </c>
      <c r="Z25" s="5">
        <f t="shared" si="6"/>
        <v>150</v>
      </c>
    </row>
    <row r="26" spans="1:26">
      <c r="A26" s="6" t="s">
        <v>95</v>
      </c>
      <c r="B26" s="6" t="s">
        <v>407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376</v>
      </c>
      <c r="S26">
        <v>2041</v>
      </c>
      <c r="T26" s="8">
        <v>0.645</v>
      </c>
      <c r="U26" s="8">
        <v>0.647</v>
      </c>
      <c r="V26" s="8">
        <v>0.642</v>
      </c>
      <c r="Y26" t="s">
        <v>408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376</v>
      </c>
      <c r="S27">
        <v>2042</v>
      </c>
      <c r="T27" s="8">
        <v>0.644</v>
      </c>
      <c r="U27" s="8">
        <v>0.647</v>
      </c>
      <c r="V27" s="8">
        <v>0.641</v>
      </c>
      <c r="Y27" t="s">
        <v>409</v>
      </c>
      <c r="Z27" s="5">
        <f t="shared" si="6"/>
        <v>200</v>
      </c>
    </row>
    <row r="28" spans="1:26">
      <c r="A28" s="6" t="s">
        <v>410</v>
      </c>
      <c r="B28" s="6" t="s">
        <v>411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376</v>
      </c>
      <c r="S28">
        <v>2043</v>
      </c>
      <c r="T28" s="8">
        <v>0.644</v>
      </c>
      <c r="U28" s="8">
        <v>0.647</v>
      </c>
      <c r="V28" s="8">
        <v>0.64</v>
      </c>
      <c r="Y28" t="s">
        <v>412</v>
      </c>
      <c r="Z28" s="5">
        <f t="shared" si="6"/>
        <v>225</v>
      </c>
    </row>
    <row r="29" spans="1:26">
      <c r="A29" s="6" t="s">
        <v>413</v>
      </c>
      <c r="B29" s="6" t="s">
        <v>414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376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415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376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416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376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417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376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376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418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376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376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419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376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420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376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421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376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422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376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423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376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424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376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425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376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426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376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427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376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376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428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376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429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376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430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376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431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376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432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376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433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376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434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376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435</v>
      </c>
      <c r="B53" s="6" t="s">
        <v>436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376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437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376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438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376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439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376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440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376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376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441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376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442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376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443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376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444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376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445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376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446</v>
      </c>
      <c r="B64" s="6" t="s">
        <v>447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376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448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376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449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376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450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376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451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376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452</v>
      </c>
      <c r="B69" s="6" t="s">
        <v>453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376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454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376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455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376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456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376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457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376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458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376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459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376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376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376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460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376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461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376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462</v>
      </c>
      <c r="B80" s="6" t="s">
        <v>276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376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463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376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464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376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465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376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466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376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376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467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468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469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470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471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472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473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474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475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476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477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478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479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480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481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482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483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484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485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486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487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488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489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490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491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492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493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494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495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496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497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498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499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500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501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502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503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504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505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506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507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508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509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510</v>
      </c>
      <c r="B131" s="6" t="s">
        <v>511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512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513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514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515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516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517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518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519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520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521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522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523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524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525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526</v>
      </c>
      <c r="B147" s="6" t="s">
        <v>527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528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529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530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531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532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533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534</v>
      </c>
      <c r="B154" s="6" t="s">
        <v>535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536</v>
      </c>
      <c r="B155" s="6" t="s">
        <v>537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538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539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540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541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542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543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544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545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546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547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548</v>
      </c>
      <c r="B168" s="6" t="s">
        <v>549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550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551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552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553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554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554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554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554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554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554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554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554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554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554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554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554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554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554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554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554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554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554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554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554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554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554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554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554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554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554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554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554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554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554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554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554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554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554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554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554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554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554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554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554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554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554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554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554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554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554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554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554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554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554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554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554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554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554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554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554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554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554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554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554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554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554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554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554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554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554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554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554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554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554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554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554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554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554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554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554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554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554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554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554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554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382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382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382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382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382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382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382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382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382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382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382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382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382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382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382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382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382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382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382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382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382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382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382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382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382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382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382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382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382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382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382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382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382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382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382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382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382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382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382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382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382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382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382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382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382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382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382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382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382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382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382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382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382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382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382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382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382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382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382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382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382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382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382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382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382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382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382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382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382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382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382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382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382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382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382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382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382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382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382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382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382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394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394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394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394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394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394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394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394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394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394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394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394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394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394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394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394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394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394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394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394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394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394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394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394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394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394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394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394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394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394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394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394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394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394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394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394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394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394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394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394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394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394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394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394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394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394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394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394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394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394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394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394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394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394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394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394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394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394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394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394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394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394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394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394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394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394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394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394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394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394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394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394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394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394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394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394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394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394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394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394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394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397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397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397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397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397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397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397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397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397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397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397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397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397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397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397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397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397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397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397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397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397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397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397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397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397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397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397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397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397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397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397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397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397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397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397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397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397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397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397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397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397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397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397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397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397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397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397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397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397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397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397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397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397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397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397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397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397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397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397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397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397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397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397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397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397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397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397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397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397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397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397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397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397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397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397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397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397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397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397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397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397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404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404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404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404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404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404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404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404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404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404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404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404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404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404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404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404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404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404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404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404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404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404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404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404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404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404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404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404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404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404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404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404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404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404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404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404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404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404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404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404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404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404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404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404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404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404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404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404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404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404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404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404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404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404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404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404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404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404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404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404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404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404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404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404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404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404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404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404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404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404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404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404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404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404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404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404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404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404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404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404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404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555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555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555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555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555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555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555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555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555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555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555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555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555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555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555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555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555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555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555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555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555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555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555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555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555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555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555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555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555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555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555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555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555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555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555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555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555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555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555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555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555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555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555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555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555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555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555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555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555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555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555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555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555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555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555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555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555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555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555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555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555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555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555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555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555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555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555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555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555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555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555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555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555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555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555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555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555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555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555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555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555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556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556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556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556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556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556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556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556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556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556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556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556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556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556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556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556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556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556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556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556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556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556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556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556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556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556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556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556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556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556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556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556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556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556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556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556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556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556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556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556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556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556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556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556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556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556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556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556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556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556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556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556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556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556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556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556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556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556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556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556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556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556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556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556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556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556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556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556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556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556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556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556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556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556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556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556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556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556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556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556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556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410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410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410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410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410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410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410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410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410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410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410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410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410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410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410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410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410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410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410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410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410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410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410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410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410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410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410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410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410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410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410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410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410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410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410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410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410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410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410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410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410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410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410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410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410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410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410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410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410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410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410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410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410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410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410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410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410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410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410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410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410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410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410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410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410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410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410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410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410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410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410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410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410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410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410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410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410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410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410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410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410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413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413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413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413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413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413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413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413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413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413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413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413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413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413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413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413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413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413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413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413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413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413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413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413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413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413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413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413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413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413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413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413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413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413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413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413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413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413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413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413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413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413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413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413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413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413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413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413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413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413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413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413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413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413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413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413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413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413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413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413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413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413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413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413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413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413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413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413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413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413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413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413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413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413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413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413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413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413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413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413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413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557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557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557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557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557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557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557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557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557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557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557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557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557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557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557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557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557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557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557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557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557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557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557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557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557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557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557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557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557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557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557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557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557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557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557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557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557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557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557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557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557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557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557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557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557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557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557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557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557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557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557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557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557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557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557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557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557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557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557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557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557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557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557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557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557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557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557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557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557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557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557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557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557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557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557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557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557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557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557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557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557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558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558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558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558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558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558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558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558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558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558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558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558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558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558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558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558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558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558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558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558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558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558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558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558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558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558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558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558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558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558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558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558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558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558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558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558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558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558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558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558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558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558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558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558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558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558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558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558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558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558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558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558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558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558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558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558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558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558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558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558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558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558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558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558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558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558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558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558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558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558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558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558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558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558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558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558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558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558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558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558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558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559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559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559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559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559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559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559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559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559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559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559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559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559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559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559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559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559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559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559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559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559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559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559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559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559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559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559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559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559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559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559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559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559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559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559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559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559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559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559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559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559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559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559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559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559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559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559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559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559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559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559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559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559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559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559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559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559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559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559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559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559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559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559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559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559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559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559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559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559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559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559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559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559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559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559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559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559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559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559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559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559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560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560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560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560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560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560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560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560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560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560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560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560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560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560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560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560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560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560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560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560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560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560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560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560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560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560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560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560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560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560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560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560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560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560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560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560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560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560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560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560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560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560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560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560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560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560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560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560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560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560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560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560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560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560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560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560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560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560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560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560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560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560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560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560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560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560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560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560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560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560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560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560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560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560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560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560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560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560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560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560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560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561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561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561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561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561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561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561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561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561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561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561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561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561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561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561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561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561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561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561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561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561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561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561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561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561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561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561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561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561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561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561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561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561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561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561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561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561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561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561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561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561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561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561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561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561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561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561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561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561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561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561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561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561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561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561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561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561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561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561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561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561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561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561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561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561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561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561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561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561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561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561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561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561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561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561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561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561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561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561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561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561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562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562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562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562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562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562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562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562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562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562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562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562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562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562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562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562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562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562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562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562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562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562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562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562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562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562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562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562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562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562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562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562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562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562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562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562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562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562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562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562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562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562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562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562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562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562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562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562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562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562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562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562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562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562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562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562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562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562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562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562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562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562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562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562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562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562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562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562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562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562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562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562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562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562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562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562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562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562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562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562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562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563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563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563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563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563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563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563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563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563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563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563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563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563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563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563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563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563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563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563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563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563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563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563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563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563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563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563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563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563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563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563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563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563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563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563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563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563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563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563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563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563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563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563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563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563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563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563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563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563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563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563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563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563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563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563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563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563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563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563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563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563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563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563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563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563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563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563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563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563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563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563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563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563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563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563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563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563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563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563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563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563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564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564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564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564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564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564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564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564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564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564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564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564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564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564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564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564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564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564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564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564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564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564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564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564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564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564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564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564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564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564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564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564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564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564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564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564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564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564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564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564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564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564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564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564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564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564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564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564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564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564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564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564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564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564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564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564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564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564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564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564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564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564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564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564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564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564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564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564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564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564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564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564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564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564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564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564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564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564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564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564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564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565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565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565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565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565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565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565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565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565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565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565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565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565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565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565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565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565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565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565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565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565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565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565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565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565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565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565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565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565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565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565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565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565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565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565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565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565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565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565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565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565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565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565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565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565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565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565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565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565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565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565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565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565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565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565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565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565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565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565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565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565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565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565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565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565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565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565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565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565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565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565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565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565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565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565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565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565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565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565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565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565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446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446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446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446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446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446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446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446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446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446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446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446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446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446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446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446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446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446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446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446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446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446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446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446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446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446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446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446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446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446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446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446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446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446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446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446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446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446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446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446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446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446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446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446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446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446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446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446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446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446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446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446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446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446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446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446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446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446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446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446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446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446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446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446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446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446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446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446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446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446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446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446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446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446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446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446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446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446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446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446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446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566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566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566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566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566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566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566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566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566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566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566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566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566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566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566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566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566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566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566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566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566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566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566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566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566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566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566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566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566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566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566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566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566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566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566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566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566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566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566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566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566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566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566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566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566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566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566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566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566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566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566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566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566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566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566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566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566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566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566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566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566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566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566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566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566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566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566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566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566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566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566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566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566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566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566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566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566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566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566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566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566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452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452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452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452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452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452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452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452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452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452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452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452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452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452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452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452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452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452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452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452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452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452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452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452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452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452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452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452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452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452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452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452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452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452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452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452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452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452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452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452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452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452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452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452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452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452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452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452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452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452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452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452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452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452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452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452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452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452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452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452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452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452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452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452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452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452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452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452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452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452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452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452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452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452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452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452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452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452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452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452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452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462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462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462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462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462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462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462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462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462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462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462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462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462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462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462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462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462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462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462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462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462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462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462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462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462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462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462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462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462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462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462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462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462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462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462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462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462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462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462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462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462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462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462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462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462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462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462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462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462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462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462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462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462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462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462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462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462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462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462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462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462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462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462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462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462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462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462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462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462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462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462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462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462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462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462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462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462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462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462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462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462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567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567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567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567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567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567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567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567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567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567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567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567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567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567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567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567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567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567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567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567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567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567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567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567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567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567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567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567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567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567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567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567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567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567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567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567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567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567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567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567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567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567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567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567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567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567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567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567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567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567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567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567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567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567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567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567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567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567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567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567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567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567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567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567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567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567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567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567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567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567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567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567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567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567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567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567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567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567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567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567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567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568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568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568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568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568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568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568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568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568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568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568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568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568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568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568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568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568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568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568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568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568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568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568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568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568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568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568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568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568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568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568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568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568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568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568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568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568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568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568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568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568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568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568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568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568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568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568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568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568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568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568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568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568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568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568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568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568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568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568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568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568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568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568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568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568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568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568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568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568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568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568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568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568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568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568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568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568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568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568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568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568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569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569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569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569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569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569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569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569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569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569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569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569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569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569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569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569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569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569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569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569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569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569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569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569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569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569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569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569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569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569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569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569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569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569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569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569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569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569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569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569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569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569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569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569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569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569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569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569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569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569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569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569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569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569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569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569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569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569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569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569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569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569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569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569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569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569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569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569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569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569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569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569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569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569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569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569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569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569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569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569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569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570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570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570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570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570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570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570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570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570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570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570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570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570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570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570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570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570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570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570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570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570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570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570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570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570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570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570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570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570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570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570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570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570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570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570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570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570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570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570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570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570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570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570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570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570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570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570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570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570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570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570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570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570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570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570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570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570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570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570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570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570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570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570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570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570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570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570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570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570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570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570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570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570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570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570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570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570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570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570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570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570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571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571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571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571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571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571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571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571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571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571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571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571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571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571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571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571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571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571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571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571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571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571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571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571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571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571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571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571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571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571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571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571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571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571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571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571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571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571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571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571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571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571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571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571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571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571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571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571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571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571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571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571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571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571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571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571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571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571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571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571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571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571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571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571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571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571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571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571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571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571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571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571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571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571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571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571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571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571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571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571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571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572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572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572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572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572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572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572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572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572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572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572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572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572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572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572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572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572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572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572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572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572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572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572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572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572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572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572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572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572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572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572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572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572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572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572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572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572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572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572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572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572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572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572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572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572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572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572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572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572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572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572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572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572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572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572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572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572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572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572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572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572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572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572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572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572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572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572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572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572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572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572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572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572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572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572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572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572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572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572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572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572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573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573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573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573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573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573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573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573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573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573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573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573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573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573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573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573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573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573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573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573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573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573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573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573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573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573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573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573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573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573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573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573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573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573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573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573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573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573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573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573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573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573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573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573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573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573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573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573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573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573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573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573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573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573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573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573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573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573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573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573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573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573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573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573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573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573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573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573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573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573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573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573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573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573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573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573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573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573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573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573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573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574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574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574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574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574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574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574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574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574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574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574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574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574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574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574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574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574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574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574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574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574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574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574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574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574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574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574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574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574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574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574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574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574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574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574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574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574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574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574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574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574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574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574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574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574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574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574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574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574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574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574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574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574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574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574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574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574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574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574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574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574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574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574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574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574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574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574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574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574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574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574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574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574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574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574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574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574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574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574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574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574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575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575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575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575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575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575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575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575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575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575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575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575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575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575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575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575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575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575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575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575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575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575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575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575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575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575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575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575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575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575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575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575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575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575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575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575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575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575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575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575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575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575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575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575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575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575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575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575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575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575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575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575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575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575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575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575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575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575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575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575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575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575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575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575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575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575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575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575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575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575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575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575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575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575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575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575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575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575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575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575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575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576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576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576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576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576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576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576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576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576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576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576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576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576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576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576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576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576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576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576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576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576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576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576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576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576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576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576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576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576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576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576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576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576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576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576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576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576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576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576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576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576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576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576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576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576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576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576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576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576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576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576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576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576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576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576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576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576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576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576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576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576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576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576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576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576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576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576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576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576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576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576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576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576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576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576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576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576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576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576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576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576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577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577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577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577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577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577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577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577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577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577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577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577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577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577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577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577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577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577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577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577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577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577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577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577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577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577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577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577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577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577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577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577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577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577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577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577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577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577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577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577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577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577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577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577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577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577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577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577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577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577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577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577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577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577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577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577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577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577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577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577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577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577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577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577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577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577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577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577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577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577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577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577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577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577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577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577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577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577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577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577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577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578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578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578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578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578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578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578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578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578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578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578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578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578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578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578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578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578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578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578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578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578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578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578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578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578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578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578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578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578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578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578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578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578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578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578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578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578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578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578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578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578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578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578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578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578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578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578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578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578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578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578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578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578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578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578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578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578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578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578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578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578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578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578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578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578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578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578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578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578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578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578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578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578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578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578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578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578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578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578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578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578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579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579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579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579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579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579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579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579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579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579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579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579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579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579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579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579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579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579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579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579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579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579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579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579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579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579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579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579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579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579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579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579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579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579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579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579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579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579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579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579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579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579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579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579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579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579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579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579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579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579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579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579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579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579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579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579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579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579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579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579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579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579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579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579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579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579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579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579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579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579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579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579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579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579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579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579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579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579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579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579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579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580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580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580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580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580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580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580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580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580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580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580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580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580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580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580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580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580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580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580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580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580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580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580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580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580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580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580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580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580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580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580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580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580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580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580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580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580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580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580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580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580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580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580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580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580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580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580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580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580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580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580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580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580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580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580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580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580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580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580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580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580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580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580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580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580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580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580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580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580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580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580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580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580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580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580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580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580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580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580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580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580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526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526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526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526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526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526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526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526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526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526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526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526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526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526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526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526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526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526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526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526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526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526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526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526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526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526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526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526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526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526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526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526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526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526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526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526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526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526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526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526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526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526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526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526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526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526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526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526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526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526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526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526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526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526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526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526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526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526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526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526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526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526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526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526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526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526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526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526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526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526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526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526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526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526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526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526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526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526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526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526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526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581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581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581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581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581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581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581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581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581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581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581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581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581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581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581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581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581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581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581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581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581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581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581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581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581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581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581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581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581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581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581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581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581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581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581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581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581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581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581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581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581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581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581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581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581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581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581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581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581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581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581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581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581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581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581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581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581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581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581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581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581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581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581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581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581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581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581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581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581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581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581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581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581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581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581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581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581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581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581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581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581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582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582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582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582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582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582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582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582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582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582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582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582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582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582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582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582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582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582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582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582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582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582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582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582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582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582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582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582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582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582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582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582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582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582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582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582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582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582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582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582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582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582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582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582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582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582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582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582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582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582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582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582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582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582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582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582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582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582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582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582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582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582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582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582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582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582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582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582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582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582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582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582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582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582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582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582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582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582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582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582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582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536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536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536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536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536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536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536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536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536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536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536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536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536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536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536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536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536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536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536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536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536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536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536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536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536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536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536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536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536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536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536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536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536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536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536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536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536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536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536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536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536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536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536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536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536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536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536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536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536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536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536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536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536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536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536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536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536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536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536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536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536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536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536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536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536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536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536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536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536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536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536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536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536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536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536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536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536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536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536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536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536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583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583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583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583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583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583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583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583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583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583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583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583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583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583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583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583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583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583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583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583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583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583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583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583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583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583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583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583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583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583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583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583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583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583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583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583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583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583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583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583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583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583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583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583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583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583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583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583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583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583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583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583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583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583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583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583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583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583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583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583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583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583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583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583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583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583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583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583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583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583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583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583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583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583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583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583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583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583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583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583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583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584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584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584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584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584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584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584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584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584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584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584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584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584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584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584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584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584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584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584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584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584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584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584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584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584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584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584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584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584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584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584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584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584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584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584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584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584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584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584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584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584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584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584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584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584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584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584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584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584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584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584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584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584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584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584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584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584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584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584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584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584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584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584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584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584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584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584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584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584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584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584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584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584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584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584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584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584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584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584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584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584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585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585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585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585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585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585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585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585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585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585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585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585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585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585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585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585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585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585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585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585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585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585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585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585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585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585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585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585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585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585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585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585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585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585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585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585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585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585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585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585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585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585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585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585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585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585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585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585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585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585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585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585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585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585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585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585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585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585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585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585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585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585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585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585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585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585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585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585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585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585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585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585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585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585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585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585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585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585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585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585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585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548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548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548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548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548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548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548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548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548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548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548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548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548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548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548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548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548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548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548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548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548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548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548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548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548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548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548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548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548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548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548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548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548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548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548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548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548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548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548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548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548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548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548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548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548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548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548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548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548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548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548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548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548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548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548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548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548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548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548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548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548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548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548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548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548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548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548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548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548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548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548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548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548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548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548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548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548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548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548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548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548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586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586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586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586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586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586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586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586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586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586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586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586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586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586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586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586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586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586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586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586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586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586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586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586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586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586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586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586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586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586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586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586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586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586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586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586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586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586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586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586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586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586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586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586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586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586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586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586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586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586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586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586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586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586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586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586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586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586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586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586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586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586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586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586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586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586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586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586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586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586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586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586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586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586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586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586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586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586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586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586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586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H22" sqref="H22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360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587</v>
      </c>
      <c r="I4" t="s">
        <v>322</v>
      </c>
      <c r="J4" t="s">
        <v>588</v>
      </c>
      <c r="K4" t="s">
        <v>363</v>
      </c>
    </row>
    <row r="5" spans="1:11">
      <c r="C5" t="str">
        <f>"UCS_global trade growth - "&amp;LEFT(E5,3)</f>
        <v>UCS_global trade growth - OIL</v>
      </c>
      <c r="D5" t="s">
        <v>589</v>
      </c>
      <c r="E5" t="s">
        <v>590</v>
      </c>
      <c r="F5" t="str">
        <f>E5</f>
        <v>OILCRD</v>
      </c>
      <c r="G5" t="s">
        <v>591</v>
      </c>
      <c r="H5" t="s">
        <v>592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589</v>
      </c>
      <c r="E6" t="s">
        <v>593</v>
      </c>
      <c r="F6" t="str">
        <f>E6</f>
        <v>GASNGA,GASLNG</v>
      </c>
      <c r="G6" t="s">
        <v>591</v>
      </c>
      <c r="H6" t="s">
        <v>592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589</v>
      </c>
      <c r="E7" t="s">
        <v>594</v>
      </c>
      <c r="F7" t="str">
        <f>E7</f>
        <v>COAHCO,COACOK</v>
      </c>
      <c r="G7" t="s">
        <v>591</v>
      </c>
      <c r="H7" t="s">
        <v>592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2026-08-18T23:04:36Z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