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400" tabRatio="600" firstSheet="0" activeTab="1" autoFilterDateGrouping="1"/>
  </bookViews>
  <sheets>
    <sheet xmlns:r="http://schemas.openxmlformats.org/officeDocument/2006/relationships" name="Stealthwatch" sheetId="1" state="visible" r:id="rId1"/>
    <sheet xmlns:r="http://schemas.openxmlformats.org/officeDocument/2006/relationships" name="ISE" sheetId="2" state="visible" r:id="rId2"/>
    <sheet xmlns:r="http://schemas.openxmlformats.org/officeDocument/2006/relationships" name="Firepower" sheetId="3" state="visible" r:id="rId3"/>
    <sheet xmlns:r="http://schemas.openxmlformats.org/officeDocument/2006/relationships" name="Sheet1" sheetId="4" state="visible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i val="1"/>
      <color rgb="FF000000"/>
      <sz val="12"/>
      <scheme val="minor"/>
    </font>
    <font>
      <name val="Calibri"/>
      <family val="2"/>
      <color rgb="FFFF0000"/>
      <sz val="16"/>
      <scheme val="minor"/>
    </font>
    <font>
      <name val="Calibri"/>
      <family val="2"/>
      <i val="1"/>
      <color theme="0" tint="-0.3499862666707358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rgb="FFFFFFFF"/>
      <sz val="12"/>
      <scheme val="minor"/>
    </font>
    <font>
      <name val="Calibri"/>
      <family val="2"/>
      <i val="1"/>
      <color theme="9"/>
      <sz val="12"/>
      <scheme val="minor"/>
    </font>
    <font>
      <name val="Calibri"/>
      <family val="2"/>
      <b val="1"/>
      <color theme="1"/>
      <sz val="12"/>
      <u val="single"/>
      <scheme val="minor"/>
    </font>
  </fonts>
  <fills count="21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"/>
        <bgColor rgb="FFE4DFEC"/>
      </patternFill>
    </fill>
    <fill>
      <patternFill patternType="solid">
        <fgColor theme="3" tint="0.5999938962981048"/>
        <bgColor rgb="FF8064A2"/>
      </patternFill>
    </fill>
    <fill>
      <patternFill patternType="solid">
        <fgColor theme="3" tint="0.3999755851924192"/>
        <bgColor rgb="FF8064A2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5" fillId="0" borderId="0"/>
    <xf numFmtId="0" fontId="5" fillId="0" borderId="0"/>
    <xf numFmtId="164" fontId="5" fillId="0" borderId="0"/>
    <xf numFmtId="9" fontId="5" fillId="0" borderId="0"/>
    <xf numFmtId="0" fontId="1" fillId="0" borderId="0"/>
  </cellStyleXfs>
  <cellXfs count="126">
    <xf numFmtId="0" fontId="0" fillId="0" borderId="0" pivotButton="0" quotePrefix="0" xfId="0"/>
    <xf numFmtId="0" fontId="7" fillId="9" borderId="12" pivotButton="0" quotePrefix="0" xfId="0"/>
    <xf numFmtId="0" fontId="11" fillId="15" borderId="12" pivotButton="0" quotePrefix="0" xfId="0"/>
    <xf numFmtId="0" fontId="7" fillId="9" borderId="24" pivotButton="0" quotePrefix="0" xfId="0"/>
    <xf numFmtId="0" fontId="5" fillId="0" borderId="0" pivotButton="0" quotePrefix="0" xfId="1"/>
    <xf numFmtId="0" fontId="4" fillId="2" borderId="3" pivotButton="0" quotePrefix="0" xfId="1"/>
    <xf numFmtId="0" fontId="5" fillId="0" borderId="4" pivotButton="0" quotePrefix="0" xfId="1"/>
    <xf numFmtId="0" fontId="5" fillId="0" borderId="4" applyAlignment="1" pivotButton="0" quotePrefix="0" xfId="1">
      <alignment horizontal="left"/>
    </xf>
    <xf numFmtId="0" fontId="4" fillId="2" borderId="5" pivotButton="0" quotePrefix="0" xfId="1"/>
    <xf numFmtId="0" fontId="8" fillId="0" borderId="0" pivotButton="0" quotePrefix="0" xfId="1"/>
    <xf numFmtId="0" fontId="9" fillId="5" borderId="7" applyAlignment="1" pivotButton="0" quotePrefix="0" xfId="1">
      <alignment horizontal="center"/>
    </xf>
    <xf numFmtId="0" fontId="3" fillId="0" borderId="0" pivotButton="0" quotePrefix="0" xfId="1"/>
    <xf numFmtId="0" fontId="6" fillId="3" borderId="8" pivotButton="0" quotePrefix="0" xfId="1"/>
    <xf numFmtId="0" fontId="6" fillId="4" borderId="10" applyAlignment="1" pivotButton="0" quotePrefix="0" xfId="1">
      <alignment horizontal="center" wrapText="1"/>
    </xf>
    <xf numFmtId="0" fontId="2" fillId="7" borderId="11" pivotButton="0" quotePrefix="0" xfId="1"/>
    <xf numFmtId="0" fontId="6" fillId="3" borderId="25" applyAlignment="1" pivotButton="0" quotePrefix="0" xfId="1">
      <alignment wrapText="1"/>
    </xf>
    <xf numFmtId="0" fontId="6" fillId="3" borderId="26" applyAlignment="1" pivotButton="0" quotePrefix="0" xfId="1">
      <alignment wrapText="1"/>
    </xf>
    <xf numFmtId="0" fontId="6" fillId="8" borderId="9" applyAlignment="1" pivotButton="0" quotePrefix="0" xfId="1">
      <alignment wrapText="1"/>
    </xf>
    <xf numFmtId="0" fontId="7" fillId="9" borderId="12" pivotButton="0" quotePrefix="0" xfId="1"/>
    <xf numFmtId="0" fontId="7" fillId="10" borderId="15" pivotButton="0" quotePrefix="0" xfId="1"/>
    <xf numFmtId="1" fontId="7" fillId="11" borderId="16" pivotButton="0" quotePrefix="0" xfId="1"/>
    <xf numFmtId="1" fontId="7" fillId="11" borderId="17" pivotButton="0" quotePrefix="0" xfId="1"/>
    <xf numFmtId="0" fontId="2" fillId="7" borderId="14" pivotButton="0" quotePrefix="0" xfId="1"/>
    <xf numFmtId="1" fontId="7" fillId="12" borderId="27" pivotButton="0" quotePrefix="0" xfId="1"/>
    <xf numFmtId="1" fontId="7" fillId="12" borderId="28" pivotButton="0" quotePrefix="0" xfId="1"/>
    <xf numFmtId="0" fontId="7" fillId="13" borderId="18" pivotButton="0" quotePrefix="0" xfId="1"/>
    <xf numFmtId="1" fontId="7" fillId="14" borderId="12" pivotButton="0" quotePrefix="0" xfId="1"/>
    <xf numFmtId="1" fontId="7" fillId="14" borderId="13" pivotButton="0" quotePrefix="0" xfId="1"/>
    <xf numFmtId="0" fontId="10" fillId="0" borderId="0" pivotButton="0" quotePrefix="0" xfId="1"/>
    <xf numFmtId="1" fontId="7" fillId="11" borderId="12" pivotButton="0" quotePrefix="0" xfId="1"/>
    <xf numFmtId="1" fontId="7" fillId="11" borderId="13" pivotButton="0" quotePrefix="0" xfId="1"/>
    <xf numFmtId="0" fontId="7" fillId="12" borderId="16" pivotButton="0" quotePrefix="0" xfId="0"/>
    <xf numFmtId="0" fontId="11" fillId="9" borderId="16" pivotButton="0" quotePrefix="0" xfId="0"/>
    <xf numFmtId="1" fontId="11" fillId="12" borderId="28" applyAlignment="1" pivotButton="0" quotePrefix="0" xfId="1">
      <alignment horizontal="center"/>
    </xf>
    <xf numFmtId="0" fontId="7" fillId="9" borderId="19" pivotButton="0" quotePrefix="0" xfId="1"/>
    <xf numFmtId="0" fontId="7" fillId="0" borderId="20" pivotButton="0" quotePrefix="0" xfId="1"/>
    <xf numFmtId="0" fontId="7" fillId="0" borderId="21" pivotButton="0" quotePrefix="0" xfId="1"/>
    <xf numFmtId="1" fontId="7" fillId="0" borderId="21" pivotButton="0" quotePrefix="0" xfId="1"/>
    <xf numFmtId="0" fontId="7" fillId="0" borderId="22" pivotButton="0" quotePrefix="0" xfId="1"/>
    <xf numFmtId="1" fontId="10" fillId="0" borderId="21" pivotButton="0" quotePrefix="0" xfId="1"/>
    <xf numFmtId="0" fontId="5" fillId="0" borderId="21" pivotButton="0" quotePrefix="0" xfId="1"/>
    <xf numFmtId="0" fontId="12" fillId="0" borderId="0" applyAlignment="1" pivotButton="0" quotePrefix="0" xfId="1">
      <alignment horizontal="right"/>
    </xf>
    <xf numFmtId="0" fontId="10" fillId="0" borderId="0" applyAlignment="1" pivotButton="0" quotePrefix="0" xfId="1">
      <alignment horizontal="right"/>
    </xf>
    <xf numFmtId="42" fontId="5" fillId="0" borderId="0" pivotButton="0" quotePrefix="0" xfId="1"/>
    <xf numFmtId="164" fontId="0" fillId="0" borderId="0" pivotButton="0" quotePrefix="0" xfId="2"/>
    <xf numFmtId="42" fontId="14" fillId="0" borderId="0" pivotButton="0" quotePrefix="0" xfId="1"/>
    <xf numFmtId="0" fontId="7" fillId="16" borderId="24" pivotButton="0" quotePrefix="0" xfId="0"/>
    <xf numFmtId="1" fontId="11" fillId="12" borderId="31" pivotButton="0" quotePrefix="0" xfId="1"/>
    <xf numFmtId="42" fontId="5" fillId="0" borderId="0" pivotButton="0" quotePrefix="0" xfId="1"/>
    <xf numFmtId="0" fontId="5" fillId="0" borderId="0" pivotButton="0" quotePrefix="0" xfId="1"/>
    <xf numFmtId="0" fontId="5" fillId="0" borderId="33" pivotButton="0" quotePrefix="0" xfId="1"/>
    <xf numFmtId="0" fontId="5" fillId="0" borderId="34" pivotButton="0" quotePrefix="0" xfId="1"/>
    <xf numFmtId="164" fontId="0" fillId="0" borderId="34" pivotButton="0" quotePrefix="0" xfId="2"/>
    <xf numFmtId="42" fontId="3" fillId="0" borderId="6" pivotButton="0" quotePrefix="0" xfId="2"/>
    <xf numFmtId="0" fontId="5" fillId="0" borderId="35" pivotButton="0" quotePrefix="0" xfId="1"/>
    <xf numFmtId="42" fontId="3" fillId="0" borderId="36" pivotButton="0" quotePrefix="0" xfId="2"/>
    <xf numFmtId="0" fontId="5" fillId="0" borderId="37" pivotButton="0" quotePrefix="0" xfId="1"/>
    <xf numFmtId="0" fontId="5" fillId="0" borderId="38" pivotButton="0" quotePrefix="0" xfId="1"/>
    <xf numFmtId="164" fontId="0" fillId="0" borderId="38" pivotButton="0" quotePrefix="0" xfId="2"/>
    <xf numFmtId="42" fontId="3" fillId="0" borderId="39" pivotButton="0" quotePrefix="0" xfId="2"/>
    <xf numFmtId="0" fontId="0" fillId="0" borderId="0" pivotButton="0" quotePrefix="0" xfId="0"/>
    <xf numFmtId="1" fontId="0" fillId="0" borderId="23" pivotButton="0" quotePrefix="0" xfId="0"/>
    <xf numFmtId="42" fontId="0" fillId="0" borderId="0" pivotButton="0" quotePrefix="0" xfId="0"/>
    <xf numFmtId="42" fontId="5" fillId="0" borderId="0" pivotButton="0" quotePrefix="0" xfId="1"/>
    <xf numFmtId="1" fontId="10" fillId="0" borderId="40" pivotButton="0" quotePrefix="0" xfId="1"/>
    <xf numFmtId="0" fontId="7" fillId="10" borderId="42" pivotButton="0" quotePrefix="0" xfId="1"/>
    <xf numFmtId="1" fontId="7" fillId="11" borderId="19" pivotButton="0" quotePrefix="0" xfId="1"/>
    <xf numFmtId="1" fontId="7" fillId="11" borderId="41" pivotButton="0" quotePrefix="0" xfId="1"/>
    <xf numFmtId="0" fontId="2" fillId="7" borderId="42" pivotButton="0" quotePrefix="0" xfId="1"/>
    <xf numFmtId="1" fontId="7" fillId="12" borderId="43" pivotButton="0" quotePrefix="0" xfId="1"/>
    <xf numFmtId="1" fontId="7" fillId="12" borderId="44" pivotButton="0" quotePrefix="0" xfId="1"/>
    <xf numFmtId="0" fontId="7" fillId="13" borderId="45" pivotButton="0" quotePrefix="0" xfId="1"/>
    <xf numFmtId="0" fontId="15" fillId="0" borderId="0" applyAlignment="1" pivotButton="0" quotePrefix="0" xfId="1">
      <alignment horizontal="right"/>
    </xf>
    <xf numFmtId="0" fontId="5" fillId="0" borderId="46" pivotButton="0" quotePrefix="0" xfId="1"/>
    <xf numFmtId="0" fontId="5" fillId="0" borderId="47" pivotButton="0" quotePrefix="0" xfId="1"/>
    <xf numFmtId="0" fontId="5" fillId="0" borderId="48" pivotButton="0" quotePrefix="0" xfId="1"/>
    <xf numFmtId="0" fontId="5" fillId="0" borderId="49" pivotButton="0" quotePrefix="0" xfId="1"/>
    <xf numFmtId="42" fontId="0" fillId="0" borderId="50" pivotButton="0" quotePrefix="0" xfId="2"/>
    <xf numFmtId="42" fontId="13" fillId="0" borderId="32" pivotButton="0" quotePrefix="0" xfId="0"/>
    <xf numFmtId="42" fontId="17" fillId="0" borderId="0" pivotButton="0" quotePrefix="0" xfId="1"/>
    <xf numFmtId="0" fontId="7" fillId="0" borderId="0" pivotButton="0" quotePrefix="0" xfId="1"/>
    <xf numFmtId="1" fontId="10" fillId="0" borderId="0" pivotButton="0" quotePrefix="0" xfId="1"/>
    <xf numFmtId="1" fontId="5" fillId="0" borderId="6" pivotButton="0" quotePrefix="0" xfId="1"/>
    <xf numFmtId="1" fontId="5" fillId="0" borderId="36" pivotButton="0" quotePrefix="0" xfId="1"/>
    <xf numFmtId="1" fontId="5" fillId="0" borderId="39" pivotButton="0" quotePrefix="0" xfId="1"/>
    <xf numFmtId="0" fontId="11" fillId="17" borderId="12" pivotButton="0" quotePrefix="0" xfId="0"/>
    <xf numFmtId="0" fontId="5" fillId="0" borderId="0" pivotButton="0" quotePrefix="0" xfId="1"/>
    <xf numFmtId="0" fontId="5" fillId="0" borderId="0" pivotButton="0" quotePrefix="0" xfId="1"/>
    <xf numFmtId="0" fontId="18" fillId="0" borderId="0" pivotButton="0" quotePrefix="0" xfId="4"/>
    <xf numFmtId="0" fontId="1" fillId="0" borderId="0" pivotButton="0" quotePrefix="0" xfId="4"/>
    <xf numFmtId="0" fontId="10" fillId="0" borderId="0" pivotButton="0" quotePrefix="0" xfId="4"/>
    <xf numFmtId="0" fontId="16" fillId="20" borderId="46" pivotButton="0" quotePrefix="0" xfId="1"/>
    <xf numFmtId="1" fontId="7" fillId="12" borderId="28" applyAlignment="1" pivotButton="0" quotePrefix="0" xfId="1">
      <alignment horizontal="center"/>
    </xf>
    <xf numFmtId="0" fontId="7" fillId="18" borderId="51" pivotButton="0" quotePrefix="0" xfId="1"/>
    <xf numFmtId="0" fontId="7" fillId="18" borderId="52" pivotButton="0" quotePrefix="0" xfId="1"/>
    <xf numFmtId="0" fontId="3" fillId="19" borderId="53" applyAlignment="1" pivotButton="0" quotePrefix="0" xfId="1">
      <alignment horizontal="center" wrapText="1"/>
    </xf>
    <xf numFmtId="0" fontId="7" fillId="10" borderId="54" pivotButton="0" quotePrefix="0" xfId="1"/>
    <xf numFmtId="0" fontId="3" fillId="6" borderId="32" applyAlignment="1" pivotButton="0" quotePrefix="0" xfId="1">
      <alignment horizontal="center" wrapText="1"/>
    </xf>
    <xf numFmtId="1" fontId="7" fillId="0" borderId="55" pivotButton="0" quotePrefix="0" xfId="1"/>
    <xf numFmtId="0" fontId="7" fillId="0" borderId="55" pivotButton="0" quotePrefix="0" xfId="1"/>
    <xf numFmtId="1" fontId="7" fillId="12" borderId="29" applyAlignment="1" pivotButton="0" quotePrefix="0" xfId="1">
      <alignment horizontal="center"/>
    </xf>
    <xf numFmtId="1" fontId="7" fillId="12" borderId="30" applyAlignment="1" pivotButton="0" quotePrefix="0" xfId="1">
      <alignment horizontal="center"/>
    </xf>
    <xf numFmtId="1" fontId="7" fillId="12" borderId="31" applyAlignment="1" pivotButton="0" quotePrefix="0" xfId="1">
      <alignment horizontal="center"/>
    </xf>
    <xf numFmtId="0" fontId="2" fillId="2" borderId="1" applyAlignment="1" pivotButton="0" quotePrefix="0" xfId="1">
      <alignment horizontal="left"/>
    </xf>
    <xf numFmtId="0" fontId="2" fillId="2" borderId="2" applyAlignment="1" pivotButton="0" quotePrefix="0" xfId="1">
      <alignment horizontal="left"/>
    </xf>
    <xf numFmtId="1" fontId="11" fillId="12" borderId="29" applyAlignment="1" pivotButton="0" quotePrefix="0" xfId="1">
      <alignment horizontal="center"/>
    </xf>
    <xf numFmtId="1" fontId="11" fillId="12" borderId="30" applyAlignment="1" pivotButton="0" quotePrefix="0" xfId="1">
      <alignment horizontal="center"/>
    </xf>
    <xf numFmtId="1" fontId="11" fillId="12" borderId="31" applyAlignment="1" pivotButton="0" quotePrefix="0" xfId="1">
      <alignment horizontal="center"/>
    </xf>
    <xf numFmtId="0" fontId="2" fillId="2" borderId="58" applyAlignment="1" pivotButton="0" quotePrefix="0" xfId="1">
      <alignment horizontal="left"/>
    </xf>
    <xf numFmtId="0" fontId="0" fillId="0" borderId="2" pivotButton="0" quotePrefix="0" xfId="0"/>
    <xf numFmtId="1" fontId="11" fillId="12" borderId="56" applyAlignment="1" pivotButton="0" quotePrefix="0" xfId="1">
      <alignment horizontal="center"/>
    </xf>
    <xf numFmtId="0" fontId="0" fillId="0" borderId="30" pivotButton="0" quotePrefix="0" xfId="0"/>
    <xf numFmtId="0" fontId="0" fillId="0" borderId="31" pivotButton="0" quotePrefix="0" xfId="0"/>
    <xf numFmtId="1" fontId="7" fillId="12" borderId="56" applyAlignment="1" pivotButton="0" quotePrefix="0" xfId="1">
      <alignment horizontal="center"/>
    </xf>
    <xf numFmtId="164" fontId="0" fillId="0" borderId="34" pivotButton="0" quotePrefix="0" xfId="2"/>
    <xf numFmtId="42" fontId="3" fillId="0" borderId="6" pivotButton="0" quotePrefix="0" xfId="2"/>
    <xf numFmtId="164" fontId="0" fillId="0" borderId="0" pivotButton="0" quotePrefix="0" xfId="2"/>
    <xf numFmtId="42" fontId="3" fillId="0" borderId="36" pivotButton="0" quotePrefix="0" xfId="2"/>
    <xf numFmtId="42" fontId="5" fillId="0" borderId="0" pivotButton="0" quotePrefix="0" xfId="1"/>
    <xf numFmtId="164" fontId="0" fillId="0" borderId="38" pivotButton="0" quotePrefix="0" xfId="2"/>
    <xf numFmtId="42" fontId="3" fillId="0" borderId="39" pivotButton="0" quotePrefix="0" xfId="2"/>
    <xf numFmtId="42" fontId="0" fillId="0" borderId="0" pivotButton="0" quotePrefix="0" xfId="0"/>
    <xf numFmtId="42" fontId="13" fillId="0" borderId="32" pivotButton="0" quotePrefix="0" xfId="0"/>
    <xf numFmtId="42" fontId="17" fillId="0" borderId="0" pivotButton="0" quotePrefix="0" xfId="1"/>
    <xf numFmtId="42" fontId="14" fillId="0" borderId="0" pivotButton="0" quotePrefix="0" xfId="1"/>
    <xf numFmtId="42" fontId="0" fillId="0" borderId="50" pivotButton="0" quotePrefix="0" xfId="2"/>
  </cellXfs>
  <cellStyles count="5">
    <cellStyle name="Normal" xfId="0" builtinId="0"/>
    <cellStyle name="Normal 2" xfId="1"/>
    <cellStyle name="Currency 2" xfId="2"/>
    <cellStyle name="Per cent 2" xfId="3"/>
    <cellStyle name="Normal 4" xfId="4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22463443234" displayName="Table22463443234" ref="B81:F93" headerRowCount="1" totalsRowCount="1" headerRowBorderDxfId="29">
  <autoFilter ref="B81:F92"/>
  <tableColumns count="5">
    <tableColumn id="1" name="Milestone" totalsRowDxfId="28"/>
    <tableColumn id="2" name="Activity" totalsRowDxfId="27"/>
    <tableColumn id="7" name="CXC PM" totalsRowFunction="sum" dataDxfId="26" totalsRowDxfId="25">
      <calculatedColumnFormula>SUM(#REF!*cxc_pm_loading)</calculatedColumnFormula>
    </tableColumn>
    <tableColumn id="11" name="T&amp;E" totalsRowFunction="sum" dataDxfId="24" totalsRowDxfId="23">
      <calculatedColumnFormula>(SUMIF($H$12:$H$69,Table22463443234[[#This Row],[Milestone]],$G$12:$G$69)*hotel_cost)+(SUMIF($H$12:$H$69,Table22463443234[[#This Row],[Milestone]],$F$12:$F$69)*flight_cost)</calculatedColumnFormula>
    </tableColumn>
    <tableColumn id="5" name="Total Price" totalsRowFunction="sum" dataDxfId="22" totalsRowDxfId="21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4634432" displayName="Table224634432" ref="B85:F97" headerRowCount="1" totalsRowCount="1" headerRowBorderDxfId="20">
  <autoFilter ref="B85:F96"/>
  <tableColumns count="5">
    <tableColumn id="1" name="Milestone" totalsRowDxfId="19"/>
    <tableColumn id="2" name="Activity" totalsRowDxfId="18"/>
    <tableColumn id="7" name="CXC PM" totalsRowFunction="sum" dataDxfId="17" totalsRowDxfId="16">
      <calculatedColumnFormula>SUM(#REF!*cxc_pm_loading)</calculatedColumnFormula>
    </tableColumn>
    <tableColumn id="11" name="T&amp;E" totalsRowFunction="sum" dataDxfId="15" totalsRowDxfId="14">
      <calculatedColumnFormula>(SUMIF($H$12:$H$73,Table224634432[[#This Row],[Milestone]],$G$12:$G$73)*hotel_cost)+(SUMIF($H$12:$H$73,Table224634432[[#This Row],[Milestone]],$F$12:$F$73)*flight_cost)</calculatedColumnFormula>
    </tableColumn>
    <tableColumn id="5" name="Total Price" totalsRowFunction="sum" dataDxfId="13" totalsRowDxfId="12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246344323" displayName="Table2246344323" ref="B85:F97" headerRowCount="1" totalsRowCount="1" headerRowBorderDxfId="11">
  <autoFilter ref="B85:F96"/>
  <tableColumns count="5">
    <tableColumn id="1" name="Milestone" totalsRowDxfId="10"/>
    <tableColumn id="2" name="Activity" totalsRowDxfId="9"/>
    <tableColumn id="7" name="CXC PM" totalsRowFunction="sum" dataDxfId="8" totalsRowDxfId="7">
      <calculatedColumnFormula>SUM(#REF!*cxc_pm_loading)</calculatedColumnFormula>
    </tableColumn>
    <tableColumn id="11" name="T&amp;E" totalsRowFunction="sum" dataDxfId="6" totalsRowDxfId="5">
      <calculatedColumnFormula>(SUMIF($H$12:$H$73,Table2246344323[[#This Row],[Milestone]],$G$12:$G$73)*hotel_cost)+(SUMIF($H$12:$H$73,Table2246344323[[#This Row],[Milestone]],$F$12:$F$73)*flight_cost)</calculatedColumnFormula>
    </tableColumn>
    <tableColumn id="5" name="Total Price" totalsRowFunction="sum" dataDxfId="4" totalsRowDxfId="3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8"/>
  <sheetViews>
    <sheetView topLeftCell="A63" zoomScale="133" zoomScaleNormal="80" workbookViewId="0">
      <selection activeCell="C71" sqref="C71:C77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Stealtwatch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/>
      <c r="E16" s="19" t="n"/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all steatchwatch components)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SUM(J49:J54)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1" t="inlineStr">
        <is>
          <t xml:space="preserve"> - ISE Integration and quarantine policy setup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1" t="inlineStr">
        <is>
          <t xml:space="preserve"> - Old configuration migrate (optional)</t>
        </is>
      </c>
      <c r="D52" s="93" t="n"/>
      <c r="E52" s="19" t="n"/>
      <c r="F52" s="29" t="n"/>
      <c r="G52" s="30" t="n"/>
      <c r="H52" s="22" t="n">
        <v>6</v>
      </c>
      <c r="I52" s="23" t="n"/>
      <c r="J52" s="24" t="n"/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- 3rd Party Integration (SIEM, like splunk)</t>
        </is>
      </c>
      <c r="D53" s="93" t="n"/>
      <c r="E53" s="19" t="n"/>
      <c r="F53" s="29" t="n"/>
      <c r="G53" s="30" t="n"/>
      <c r="H53" s="22" t="n"/>
      <c r="I53" s="23" t="n"/>
      <c r="J53" s="24" t="n"/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Post Configuration Check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2" t="n"/>
      <c r="L54" s="25" t="n"/>
      <c r="M54" s="28" t="n"/>
      <c r="N54" s="88" t="n"/>
      <c r="O54" s="87" t="n"/>
    </row>
    <row r="55" ht="16" customHeight="1" s="60">
      <c r="B55" s="11" t="n"/>
      <c r="C55" s="1" t="n"/>
      <c r="D55" s="93" t="n"/>
      <c r="E55" s="19" t="n"/>
      <c r="F55" s="29" t="n"/>
      <c r="G55" s="30" t="n"/>
      <c r="H55" s="22" t="n"/>
      <c r="I55" s="23" t="n"/>
      <c r="J55" s="24" t="n"/>
      <c r="K55" s="24" t="n"/>
      <c r="L55" s="25" t="n"/>
      <c r="M55" s="28" t="n"/>
      <c r="N55" s="88" t="n"/>
      <c r="O55" s="87" t="n"/>
    </row>
    <row r="56" ht="16" customHeight="1" s="60">
      <c r="B56" s="11" t="n"/>
      <c r="C56" s="1" t="n"/>
      <c r="D56" s="93" t="n"/>
      <c r="E56" s="19" t="n"/>
      <c r="F56" s="29" t="n"/>
      <c r="G56" s="30" t="n"/>
      <c r="H56" s="22" t="n"/>
      <c r="I56" s="23" t="n"/>
      <c r="J56" s="24" t="n"/>
      <c r="K56" s="24" t="n"/>
      <c r="L56" s="25" t="n"/>
      <c r="M56" s="28" t="n"/>
      <c r="N56" s="88" t="n"/>
      <c r="O56" s="87" t="n"/>
    </row>
    <row r="57" ht="16" customHeight="1" s="60">
      <c r="B57" s="11" t="n"/>
      <c r="C57" s="2" t="inlineStr">
        <is>
          <t>KNOWLEDGE TRANSFER &amp; TRAINING</t>
        </is>
      </c>
      <c r="D57" s="93" t="n"/>
      <c r="E57" s="19" t="n"/>
      <c r="F57" s="29" t="n"/>
      <c r="G57" s="30" t="n"/>
      <c r="H57" s="22" t="n"/>
      <c r="I57" s="23" t="n"/>
      <c r="J57" s="24" t="n"/>
      <c r="K57" s="24" t="n"/>
      <c r="L57" s="25" t="n"/>
      <c r="M57" s="28" t="n"/>
      <c r="N57" s="88" t="n"/>
      <c r="O57" s="87" t="n"/>
    </row>
    <row r="58" ht="16" customHeight="1" s="60">
      <c r="B58" s="11" t="n"/>
      <c r="C58" s="46" t="inlineStr">
        <is>
          <t xml:space="preserve"> - Knowledge transfer</t>
        </is>
      </c>
      <c r="D58" s="93" t="n"/>
      <c r="E58" s="19" t="n"/>
      <c r="F58" s="29" t="n"/>
      <c r="G58" s="30" t="n"/>
      <c r="H58" s="22" t="n">
        <v>7</v>
      </c>
      <c r="I58" s="23">
        <f>SUM(D58:E58)</f>
        <v/>
      </c>
      <c r="J58" s="24">
        <f>I58/8</f>
        <v/>
      </c>
      <c r="K58" s="113">
        <f>SUM(J58:J61)</f>
        <v/>
      </c>
      <c r="L58" s="25" t="n"/>
      <c r="M58" s="28" t="n"/>
      <c r="N58" s="88" t="n"/>
      <c r="O58" s="87" t="n"/>
    </row>
    <row r="59" ht="16" customHeight="1" s="60">
      <c r="B59" s="11" t="n"/>
      <c r="C59" s="46" t="inlineStr">
        <is>
          <t xml:space="preserve"> - Training</t>
        </is>
      </c>
      <c r="D59" s="93" t="n"/>
      <c r="E59" s="19" t="n"/>
      <c r="F59" s="29" t="n"/>
      <c r="G59" s="30" t="n"/>
      <c r="H59" s="22" t="n">
        <v>7</v>
      </c>
      <c r="I59" s="23">
        <f>SUM(D59:E59)</f>
        <v/>
      </c>
      <c r="J59" s="24">
        <f>I59/8</f>
        <v/>
      </c>
      <c r="K59" s="111" t="n"/>
      <c r="L59" s="25" t="n"/>
      <c r="M59" s="28" t="n"/>
      <c r="N59" s="88" t="n"/>
      <c r="O59" s="87" t="n"/>
    </row>
    <row r="60" ht="16" customHeight="1" s="60">
      <c r="B60" s="11" t="n"/>
      <c r="C60" s="46" t="inlineStr">
        <is>
          <t xml:space="preserve"> - Site ready training</t>
        </is>
      </c>
      <c r="D60" s="93" t="n"/>
      <c r="E60" s="19" t="n"/>
      <c r="F60" s="29" t="n"/>
      <c r="G60" s="30" t="n"/>
      <c r="H60" s="22" t="n">
        <v>7</v>
      </c>
      <c r="I60" s="23">
        <f>SUM(D60:E60)</f>
        <v/>
      </c>
      <c r="J60" s="24">
        <f>I60/8</f>
        <v/>
      </c>
      <c r="K60" s="111" t="n"/>
      <c r="L60" s="25" t="n"/>
      <c r="M60" s="28" t="n"/>
      <c r="N60" s="88" t="n"/>
      <c r="O60" s="87" t="n"/>
    </row>
    <row r="61" ht="16" customHeight="1" s="60">
      <c r="B61" s="11" t="n"/>
      <c r="C61" s="3" t="inlineStr">
        <is>
          <t xml:space="preserve"> - Site permit, site compliance training</t>
        </is>
      </c>
      <c r="D61" s="93" t="n"/>
      <c r="E61" s="19" t="n"/>
      <c r="F61" s="29" t="n"/>
      <c r="G61" s="30" t="n"/>
      <c r="H61" s="22" t="n">
        <v>7</v>
      </c>
      <c r="I61" s="23">
        <f>SUM(D61:E61)</f>
        <v/>
      </c>
      <c r="J61" s="24">
        <f>I61/8</f>
        <v/>
      </c>
      <c r="K61" s="112" t="n"/>
      <c r="L61" s="25" t="n"/>
      <c r="M61" s="28" t="n"/>
      <c r="N61" s="88" t="n"/>
      <c r="O61" s="87" t="n"/>
    </row>
    <row r="62" ht="16" customHeight="1" s="60">
      <c r="B62" s="11" t="n"/>
      <c r="C62" s="1" t="n"/>
      <c r="D62" s="93" t="n"/>
      <c r="E62" s="19" t="n"/>
      <c r="F62" s="29" t="n"/>
      <c r="G62" s="30" t="n"/>
      <c r="H62" s="22" t="n"/>
      <c r="I62" s="23" t="n"/>
      <c r="J62" s="24" t="n"/>
      <c r="K62" s="24" t="n"/>
      <c r="L62" s="25" t="n"/>
      <c r="M62" s="28" t="n"/>
      <c r="N62" s="88" t="n"/>
      <c r="O62" s="87" t="n"/>
    </row>
    <row r="63" ht="16" customHeight="1" s="60">
      <c r="B63" s="11" t="n"/>
      <c r="C63" s="85" t="inlineStr">
        <is>
          <t>DAY 2 SUPPORT SERVICES</t>
        </is>
      </c>
      <c r="D63" s="93" t="n"/>
      <c r="E63" s="19" t="n"/>
      <c r="F63" s="29" t="n"/>
      <c r="G63" s="30" t="n"/>
      <c r="H63" s="22" t="n"/>
      <c r="I63" s="23" t="n"/>
      <c r="J63" s="24" t="n"/>
      <c r="K63" s="24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Tunning</t>
        </is>
      </c>
      <c r="D64" s="93" t="n"/>
      <c r="E64" s="19" t="n"/>
      <c r="F64" s="29" t="n"/>
      <c r="G64" s="30" t="n"/>
      <c r="H64" s="22" t="n">
        <v>8</v>
      </c>
      <c r="I64" s="23">
        <f>SUM(D64:E64)</f>
        <v/>
      </c>
      <c r="J64" s="24">
        <f>I64/8</f>
        <v/>
      </c>
      <c r="K64" s="92">
        <f>J64</f>
        <v/>
      </c>
      <c r="L64" s="25" t="n"/>
      <c r="M64" s="28" t="n"/>
      <c r="N64" s="88" t="n"/>
      <c r="O64" s="87" t="n"/>
    </row>
    <row r="65" ht="16" customHeight="1" s="60">
      <c r="B65" s="11" t="n"/>
      <c r="C65" s="46" t="inlineStr">
        <is>
          <t xml:space="preserve"> - Day 2 Support (T&amp;M hours, if required)</t>
        </is>
      </c>
      <c r="D65" s="93" t="n"/>
      <c r="E65" s="19" t="n"/>
      <c r="F65" s="29" t="n"/>
      <c r="G65" s="30" t="n"/>
      <c r="H65" s="22" t="n"/>
      <c r="I65" s="23" t="n"/>
      <c r="J65" s="24" t="n"/>
      <c r="K65" s="24" t="n"/>
      <c r="L65" s="25" t="n"/>
      <c r="M65" s="28" t="n"/>
      <c r="N65" s="88" t="n"/>
      <c r="O65" s="87" t="n"/>
    </row>
    <row r="66" ht="16" customHeight="1" s="60">
      <c r="B66" s="11" t="n"/>
      <c r="C66" s="46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46" t="n"/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18" t="n"/>
      <c r="D68" s="93" t="n"/>
      <c r="E68" s="19" t="n"/>
      <c r="F68" s="29" t="n"/>
      <c r="G68" s="30" t="n"/>
      <c r="H68" s="22" t="n"/>
      <c r="I68" s="23" t="n"/>
      <c r="J68" s="24" t="n"/>
      <c r="K68" s="24" t="n"/>
      <c r="L68" s="25" t="n"/>
      <c r="M68" s="28" t="n"/>
      <c r="N68" s="87" t="n"/>
      <c r="O68" s="87" t="n"/>
    </row>
    <row r="69" ht="17" customHeight="1" s="60" thickBot="1">
      <c r="C69" s="34" t="n"/>
      <c r="D69" s="94" t="n"/>
      <c r="E69" s="65" t="n"/>
      <c r="F69" s="66" t="n"/>
      <c r="G69" s="67" t="n"/>
      <c r="H69" s="68" t="n"/>
      <c r="I69" s="69" t="n"/>
      <c r="J69" s="70" t="n"/>
      <c r="K69" s="70" t="n"/>
      <c r="L69" s="71" t="n"/>
      <c r="M69" s="28" t="n"/>
      <c r="N69" s="87" t="n"/>
      <c r="O69" s="87" t="n"/>
    </row>
    <row r="70" ht="16" customHeight="1" s="60">
      <c r="C70" s="35" t="inlineStr">
        <is>
          <t>Subtotal</t>
        </is>
      </c>
      <c r="D70" s="36">
        <f>SUM(D12:D69)</f>
        <v/>
      </c>
      <c r="E70" s="98">
        <f>SUM(E12:E69)</f>
        <v/>
      </c>
      <c r="F70" s="37">
        <f>SUM(F12:F69)</f>
        <v/>
      </c>
      <c r="G70" s="38">
        <f>SUM(G12:G69)</f>
        <v/>
      </c>
      <c r="H70" s="36" t="n"/>
      <c r="I70" s="39">
        <f>SUM(I12:I69)</f>
        <v/>
      </c>
      <c r="J70" s="64">
        <f>SUM(J12:J69)</f>
        <v/>
      </c>
      <c r="K70" s="64">
        <f>SUM(K12:K69)</f>
        <v/>
      </c>
      <c r="L70" s="40">
        <f>SUM(L12:L69)</f>
        <v/>
      </c>
    </row>
    <row r="71" ht="16" customHeight="1" s="60">
      <c r="C71" s="41" t="inlineStr">
        <is>
          <t>Leading NCE hours:</t>
        </is>
      </c>
      <c r="D71" s="87">
        <f>D72 * 8</f>
        <v/>
      </c>
      <c r="H71" s="80" t="n"/>
      <c r="I71" s="81" t="n"/>
      <c r="J71" s="81" t="n"/>
      <c r="K71" s="81" t="n"/>
      <c r="L71" s="87" t="n"/>
    </row>
    <row r="72" ht="16" customHeight="1" s="60">
      <c r="C72" s="41" t="inlineStr">
        <is>
          <t>Leading NCE days:</t>
        </is>
      </c>
      <c r="D72" s="87">
        <f>SUM(D16:D67)</f>
        <v/>
      </c>
    </row>
    <row r="73" ht="16" customHeight="1" s="60">
      <c r="C73" s="41" t="inlineStr">
        <is>
          <t>NCE hours:</t>
        </is>
      </c>
      <c r="E73" s="87">
        <f>E74 * 8</f>
        <v/>
      </c>
    </row>
    <row r="74" ht="16" customHeight="1" s="60">
      <c r="C74" s="41" t="inlineStr">
        <is>
          <t>NCE days:</t>
        </is>
      </c>
      <c r="E74" s="87">
        <f>SUM(E15:E68)</f>
        <v/>
      </c>
    </row>
    <row r="76" ht="16" customHeight="1" s="60">
      <c r="C76" s="41" t="inlineStr">
        <is>
          <t>Total CX hours:</t>
        </is>
      </c>
      <c r="D76" s="87">
        <f>SUM(D71,E73)</f>
        <v/>
      </c>
    </row>
    <row r="77" ht="16" customHeight="1" s="60">
      <c r="C77" s="41" t="inlineStr">
        <is>
          <t>Total CX days:</t>
        </is>
      </c>
      <c r="D77" s="87">
        <f>SUM(D72,E74)</f>
        <v/>
      </c>
    </row>
    <row r="80" ht="27" customHeight="1" s="60" thickBot="1">
      <c r="A80" s="9" t="inlineStr">
        <is>
          <t>FINANCIALS</t>
        </is>
      </c>
    </row>
    <row r="81" ht="27" customHeight="1" s="60" thickBot="1">
      <c r="A81" s="9" t="n"/>
      <c r="B81" s="73" t="inlineStr">
        <is>
          <t>Milestone</t>
        </is>
      </c>
      <c r="C81" s="74" t="inlineStr">
        <is>
          <t>Activity</t>
        </is>
      </c>
      <c r="D81" s="75" t="inlineStr">
        <is>
          <t>CXC PM</t>
        </is>
      </c>
      <c r="E81" s="74" t="inlineStr">
        <is>
          <t>T&amp;E</t>
        </is>
      </c>
      <c r="F81" s="76" t="inlineStr">
        <is>
          <t>Total Price</t>
        </is>
      </c>
    </row>
    <row r="82" ht="16" customHeight="1" s="60">
      <c r="B82" s="50" t="n">
        <v>1</v>
      </c>
      <c r="C82" s="51" t="inlineStr">
        <is>
          <t>SOLUTION REQUIREMENTS</t>
        </is>
      </c>
      <c r="D82" s="82">
        <f>SUM(#REF!*cxc_pm_loading)</f>
        <v/>
      </c>
      <c r="E82" s="114">
        <f>(SUMIF($H$12:$H$69,Table22463443234[[#This Row],[Milestone]],$G$12:$G$69)*hotel_cost)+(SUMIF($H$12:$H$69,Table22463443234[[#This Row],[Milestone]],$F$12:$F$69)*flight_cost)</f>
        <v/>
      </c>
      <c r="F82" s="115">
        <f>SUM(#REF!)</f>
        <v/>
      </c>
    </row>
    <row r="83" ht="16" customHeight="1" s="60">
      <c r="B83" s="54" t="n">
        <v>2</v>
      </c>
      <c r="C83" s="87" t="inlineStr">
        <is>
          <t>SOLUTION DESIGN DOCUMENT</t>
        </is>
      </c>
      <c r="D83" s="83">
        <f>SUM(#REF!*cxc_pm_loading)</f>
        <v/>
      </c>
      <c r="E83" s="116">
        <f>(SUMIF($H$12:$H$69,Table22463443234[[#This Row],[Milestone]],$G$12:$G$69)*hotel_cost)+(SUMIF($H$12:$H$69,Table22463443234[[#This Row],[Milestone]],$F$12:$F$69)*flight_cost)</f>
        <v/>
      </c>
      <c r="F83" s="117">
        <f>SUM(#REF!)</f>
        <v/>
      </c>
    </row>
    <row r="84" ht="16" customHeight="1" s="60">
      <c r="B84" s="54" t="n">
        <v>3</v>
      </c>
      <c r="C84" s="87" t="inlineStr">
        <is>
          <t>IMPLEMENTATION PLAN</t>
        </is>
      </c>
      <c r="D84" s="83">
        <f>SUM(#REF!*cxc_pm_loading)</f>
        <v/>
      </c>
      <c r="E84" s="116">
        <f>(SUMIF($H$12:$H$69,Table22463443234[[#This Row],[Milestone]],$G$12:$G$69)*hotel_cost)+(SUMIF($H$12:$H$69,Table22463443234[[#This Row],[Milestone]],$F$12:$F$69)*flight_cost)</f>
        <v/>
      </c>
      <c r="F84" s="117">
        <f>SUM(#REF!)</f>
        <v/>
      </c>
    </row>
    <row r="85" ht="16" customHeight="1" s="60">
      <c r="B85" s="54" t="n">
        <v>4</v>
      </c>
      <c r="C85" s="87" t="inlineStr">
        <is>
          <t>TEST PLAN</t>
        </is>
      </c>
      <c r="D85" s="83">
        <f>SUM(#REF!*cxc_pm_loading)</f>
        <v/>
      </c>
      <c r="E85" s="116">
        <f>(SUMIF($H$12:$H$69,Table22463443234[[#This Row],[Milestone]],$G$12:$G$69)*hotel_cost)+(SUMIF($H$12:$H$69,Table22463443234[[#This Row],[Milestone]],$F$12:$F$69)*flight_cost)</f>
        <v/>
      </c>
      <c r="F85" s="117">
        <f>SUM(#REF!)</f>
        <v/>
      </c>
    </row>
    <row r="86" ht="16" customHeight="1" s="60">
      <c r="B86" s="54" t="n">
        <v>5</v>
      </c>
      <c r="C86" s="87" t="inlineStr">
        <is>
          <t>IMPLEMENTATION SERVICES (DC &amp; Reference Site only)</t>
        </is>
      </c>
      <c r="D86" s="83">
        <f>SUM(#REF!*cxc_pm_loading)</f>
        <v/>
      </c>
      <c r="E86" s="116">
        <f>(SUMIF($H$12:$H$69,Table22463443234[[#This Row],[Milestone]],$G$12:$G$69)*hotel_cost)+(SUMIF($H$12:$H$69,Table22463443234[[#This Row],[Milestone]],$F$12:$F$69)*flight_cost)</f>
        <v/>
      </c>
      <c r="F86" s="117">
        <f>SUM(#REF!)</f>
        <v/>
      </c>
    </row>
    <row r="87" ht="16" customHeight="1" s="60">
      <c r="B87" s="54" t="n">
        <v>6</v>
      </c>
      <c r="C87" s="87" t="inlineStr">
        <is>
          <t>KNOWLEDGE TRANSFER</t>
        </is>
      </c>
      <c r="D87" s="83">
        <f>SUM(#REF!*cxc_pm_loading)</f>
        <v/>
      </c>
      <c r="E87" s="116">
        <f>(SUMIF($H$12:$H$69,Table22463443234[[#This Row],[Milestone]],$G$12:$G$69)*hotel_cost)+(SUMIF($H$12:$H$69,Table22463443234[[#This Row],[Milestone]],$F$12:$F$69)*flight_cost)</f>
        <v/>
      </c>
      <c r="F87" s="117">
        <f>SUM(#REF!)</f>
        <v/>
      </c>
    </row>
    <row r="88" ht="16" customHeight="1" s="60">
      <c r="B88" s="54" t="n">
        <v>7</v>
      </c>
      <c r="C88" s="87" t="inlineStr">
        <is>
          <t>DAY 2 SUPPORT</t>
        </is>
      </c>
      <c r="D88" s="83">
        <f>SUM(#REF!*cxc_pm_loading)</f>
        <v/>
      </c>
      <c r="E88" s="116">
        <f>(SUMIF($H$12:$H$69,Table22463443234[[#This Row],[Milestone]],$G$12:$G$69)*hotel_cost)+(SUMIF($H$12:$H$69,Table22463443234[[#This Row],[Milestone]],$F$12:$F$69)*flight_cost)</f>
        <v/>
      </c>
      <c r="F88" s="117">
        <f>SUM(#REF!)</f>
        <v/>
      </c>
    </row>
    <row r="89" ht="16" customHeight="1" s="60">
      <c r="B89" s="54" t="n">
        <v>8</v>
      </c>
      <c r="C89" s="87" t="n"/>
      <c r="D89" s="83">
        <f>SUM(#REF!*cxc_pm_loading)</f>
        <v/>
      </c>
      <c r="E89" s="116">
        <f>(SUMIF($H$12:$H$69,Table22463443234[[#This Row],[Milestone]],$G$12:$G$69)*hotel_cost)+(SUMIF($H$12:$H$69,Table22463443234[[#This Row],[Milestone]],$F$12:$F$69)*flight_cost)</f>
        <v/>
      </c>
      <c r="F89" s="117">
        <f>SUM(#REF!)</f>
        <v/>
      </c>
    </row>
    <row r="90" ht="16" customHeight="1" s="60">
      <c r="B90" s="54" t="n">
        <v>9</v>
      </c>
      <c r="C90" s="87" t="n"/>
      <c r="D90" s="83">
        <f>SUM(#REF!*cxc_pm_loading)</f>
        <v/>
      </c>
      <c r="E90" s="116">
        <f>(SUMIF($H$12:$H$69,Table22463443234[[#This Row],[Milestone]],$G$12:$G$69)*hotel_cost)+(SUMIF($H$12:$H$69,Table22463443234[[#This Row],[Milestone]],$F$12:$F$69)*flight_cost)</f>
        <v/>
      </c>
      <c r="F90" s="117">
        <f>SUM(#REF!)</f>
        <v/>
      </c>
      <c r="G90" s="42" t="n"/>
      <c r="H90" s="42" t="n"/>
    </row>
    <row r="91" ht="16" customHeight="1" s="60">
      <c r="B91" s="54" t="n">
        <v>10</v>
      </c>
      <c r="C91" s="87" t="n"/>
      <c r="D91" s="83">
        <f>SUM(#REF!*cxc_pm_loading)</f>
        <v/>
      </c>
      <c r="E91" s="116">
        <f>(SUMIF($H$12:$H$69,Table22463443234[[#This Row],[Milestone]],$G$12:$G$69)*hotel_cost)+(SUMIF($H$12:$H$69,Table22463443234[[#This Row],[Milestone]],$F$12:$F$69)*flight_cost)</f>
        <v/>
      </c>
      <c r="F91" s="117">
        <f>SUM(#REF!)</f>
        <v/>
      </c>
      <c r="G91" s="118" t="n"/>
      <c r="H91" s="118" t="n"/>
    </row>
    <row r="92" ht="17" customHeight="1" s="60" thickBot="1">
      <c r="B92" s="56" t="n">
        <v>11</v>
      </c>
      <c r="C92" s="57" t="n"/>
      <c r="D92" s="84">
        <f>SUM(#REF!*cxc_pm_loading)</f>
        <v/>
      </c>
      <c r="E92" s="119">
        <f>(SUMIF($H$12:$H$69,Table22463443234[[#This Row],[Milestone]],$G$12:$G$69)*hotel_cost)+(SUMIF($H$12:$H$69,Table22463443234[[#This Row],[Milestone]],$F$12:$F$69)*flight_cost)</f>
        <v/>
      </c>
      <c r="F92" s="120">
        <f>SUM(#REF!)</f>
        <v/>
      </c>
    </row>
    <row r="93" ht="22" customHeight="1" s="60" thickBot="1">
      <c r="D93" s="61">
        <f>SUBTOTAL(109,Table22463443234[CXC PM])</f>
        <v/>
      </c>
      <c r="E93" s="121">
        <f>SUBTOTAL(109,Table22463443234[T&amp;E])</f>
        <v/>
      </c>
      <c r="F93" s="122">
        <f>SUBTOTAL(109,Table22463443234[Total Price])</f>
        <v/>
      </c>
      <c r="G93" s="123" t="inlineStr">
        <is>
          <t>Cell should be green if cross-check is accurate</t>
        </is>
      </c>
      <c r="H93" s="124" t="n"/>
    </row>
    <row r="94">
      <c r="D94" s="72" t="inlineStr">
        <is>
          <t>Cost</t>
        </is>
      </c>
      <c r="E94" s="72" t="inlineStr">
        <is>
          <t>Quote</t>
        </is>
      </c>
    </row>
    <row r="95" ht="16" customHeight="1" s="60">
      <c r="C95" s="42" t="inlineStr">
        <is>
          <t>Costs per grade:</t>
        </is>
      </c>
      <c r="D95" s="125">
        <f>Table22463443234[[#Totals],[CXC PM]]*cxc_rate</f>
        <v/>
      </c>
    </row>
    <row r="98">
      <c r="J98" s="118" t="n"/>
    </row>
  </sheetData>
  <mergeCells count="8">
    <mergeCell ref="K49:K54"/>
    <mergeCell ref="K58:K61"/>
    <mergeCell ref="B2:C2"/>
    <mergeCell ref="K16:K18"/>
    <mergeCell ref="K21:K25"/>
    <mergeCell ref="K28:K31"/>
    <mergeCell ref="K34:K37"/>
    <mergeCell ref="K41:K46"/>
  </mergeCells>
  <conditionalFormatting sqref="F93">
    <cfRule type="cellIs" priority="1" operator="equal" dxfId="0">
      <formula>$N$94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02"/>
  <sheetViews>
    <sheetView tabSelected="1" topLeftCell="A50" zoomScale="133" zoomScaleNormal="80" workbookViewId="0">
      <selection activeCell="E75" sqref="E75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anz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ISE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>
        <v>1</v>
      </c>
      <c r="E17" s="19" t="n">
        <v>1</v>
      </c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>
        <v>1</v>
      </c>
      <c r="E18" s="19" t="n">
        <v>1</v>
      </c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>
        <v>1</v>
      </c>
      <c r="E21" s="19" t="n">
        <v>1</v>
      </c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>
        <v>4</v>
      </c>
      <c r="E22" s="19" t="n">
        <v>4</v>
      </c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>
        <v>1</v>
      </c>
      <c r="E23" s="19" t="n">
        <v>1</v>
      </c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>
        <v>0.5</v>
      </c>
      <c r="E24" s="19" t="n">
        <v>0.5</v>
      </c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>
        <v>4</v>
      </c>
      <c r="E29" s="19" t="n">
        <v>4</v>
      </c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>
        <v>1</v>
      </c>
      <c r="E30" s="19" t="n">
        <v>1</v>
      </c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>
        <v>0.5</v>
      </c>
      <c r="E31" s="19" t="n">
        <v>0.5</v>
      </c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>
        <v>4</v>
      </c>
      <c r="E35" s="19" t="n">
        <v>4</v>
      </c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>
        <v>1</v>
      </c>
      <c r="E36" s="19" t="n">
        <v>1</v>
      </c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>
        <v>4</v>
      </c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SUM(J41:J48)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>
        <v>0</v>
      </c>
      <c r="E42" s="19" t="n">
        <v>0</v>
      </c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>
        <v>1</v>
      </c>
      <c r="E43" s="19" t="n">
        <v>1</v>
      </c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BYOD Test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- 3rd Party Integration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46" t="inlineStr">
        <is>
          <t xml:space="preserve"> - Old Configuration Migrate</t>
        </is>
      </c>
      <c r="D46" s="93" t="n">
        <v>0.5</v>
      </c>
      <c r="E46" s="19" t="n">
        <v>0.5</v>
      </c>
      <c r="F46" s="29" t="n"/>
      <c r="G46" s="30" t="n"/>
      <c r="H46" s="22" t="n">
        <v>5</v>
      </c>
      <c r="I46" s="23" t="n"/>
      <c r="J46" s="24" t="n"/>
      <c r="K46" s="111" t="n"/>
      <c r="L46" s="25" t="n"/>
      <c r="M46" s="28" t="n"/>
      <c r="N46" s="90" t="n"/>
      <c r="O46" s="87" t="n"/>
    </row>
    <row r="47" ht="16" customHeight="1" s="60">
      <c r="B47" s="11" t="n"/>
      <c r="C47" s="46" t="inlineStr">
        <is>
          <t xml:space="preserve"> - API Use Cases Verification</t>
        </is>
      </c>
      <c r="D47" s="93" t="n"/>
      <c r="E47" s="19" t="n"/>
      <c r="F47" s="29" t="n"/>
      <c r="G47" s="30" t="n"/>
      <c r="H47" s="22" t="n">
        <v>5</v>
      </c>
      <c r="I47" s="23" t="n"/>
      <c r="J47" s="24" t="n"/>
      <c r="K47" s="111" t="n"/>
      <c r="L47" s="25" t="n"/>
      <c r="M47" s="28" t="n"/>
      <c r="N47" s="90" t="n"/>
      <c r="O47" s="87" t="n"/>
    </row>
    <row r="48" ht="16" customHeight="1" s="60">
      <c r="B48" s="11" t="n"/>
      <c r="C48" s="3" t="inlineStr">
        <is>
          <t xml:space="preserve"> - Final Test Plan results</t>
        </is>
      </c>
      <c r="D48" s="93" t="n"/>
      <c r="E48" s="19" t="n"/>
      <c r="F48" s="29" t="n"/>
      <c r="G48" s="30" t="n"/>
      <c r="H48" s="22" t="n">
        <v>5</v>
      </c>
      <c r="I48" s="23">
        <f>SUM(D48:E48)</f>
        <v/>
      </c>
      <c r="J48" s="24">
        <f>I48/8</f>
        <v/>
      </c>
      <c r="K48" s="112" t="n"/>
      <c r="L48" s="25" t="n"/>
      <c r="M48" s="28" t="n"/>
      <c r="N48" s="88" t="n"/>
      <c r="O48" s="87" t="n"/>
    </row>
    <row r="49" ht="16" customHeight="1" s="60">
      <c r="B49" s="11" t="n"/>
      <c r="C49" s="18" t="n"/>
      <c r="D49" s="93" t="n"/>
      <c r="E49" s="19" t="n"/>
      <c r="F49" s="29" t="n"/>
      <c r="G49" s="30" t="n"/>
      <c r="H49" s="22" t="n"/>
      <c r="I49" s="23" t="n"/>
      <c r="J49" s="24" t="n"/>
      <c r="K49" s="24" t="n"/>
      <c r="L49" s="25" t="n"/>
      <c r="M49" s="28" t="n"/>
      <c r="N49" s="90" t="n"/>
      <c r="O49" s="87" t="n"/>
    </row>
    <row r="50" ht="16" customHeight="1" s="60">
      <c r="B50" s="11" t="n"/>
      <c r="C50" s="2" t="inlineStr">
        <is>
          <t>IMPLEMENTATION</t>
        </is>
      </c>
      <c r="D50" s="93" t="n"/>
      <c r="E50" s="19" t="n"/>
      <c r="F50" s="29" t="n"/>
      <c r="G50" s="30" t="n"/>
      <c r="H50" s="22" t="n"/>
      <c r="I50" s="23" t="n"/>
      <c r="J50" s="24" t="n"/>
      <c r="K50" s="33" t="n"/>
      <c r="L50" s="25" t="n"/>
      <c r="M50" s="28" t="n"/>
      <c r="N50" s="90" t="n"/>
      <c r="O50" s="87" t="n"/>
    </row>
    <row r="51" ht="16" customHeight="1" s="60">
      <c r="B51" s="11" t="n"/>
      <c r="C51" s="46" t="inlineStr">
        <is>
          <t xml:space="preserve"> - SW Installation</t>
        </is>
      </c>
      <c r="D51" s="93" t="n">
        <v>1</v>
      </c>
      <c r="E51" s="19" t="n">
        <v>1</v>
      </c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3">
        <f>SUM(J51:J58)</f>
        <v/>
      </c>
      <c r="L51" s="25" t="n"/>
      <c r="M51" s="28" t="n"/>
      <c r="N51" s="88" t="n"/>
      <c r="O51" s="87" t="n"/>
    </row>
    <row r="52" ht="16" customHeight="1" s="60">
      <c r="B52" s="11" t="n"/>
      <c r="C52" s="46" t="inlineStr">
        <is>
          <t xml:space="preserve"> - Basic Configuration (AAA + Tacacs Policy + Simple Guest + DNAC Integration)</t>
        </is>
      </c>
      <c r="D52" s="93" t="n">
        <v>3</v>
      </c>
      <c r="E52" s="19" t="n">
        <v>3</v>
      </c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9" t="n"/>
      <c r="O52" s="87" t="n"/>
    </row>
    <row r="53" ht="16" customHeight="1" s="60">
      <c r="B53" s="11" t="n"/>
      <c r="C53" s="46" t="inlineStr">
        <is>
          <t xml:space="preserve"> - Posture Implementation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3" t="inlineStr">
        <is>
          <t xml:space="preserve"> - BYOD Implementation  (optional)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MDM Integration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Complex Guest (optional)</t>
        </is>
      </c>
      <c r="D56" s="93" t="n"/>
      <c r="E56" s="19" t="n"/>
      <c r="F56" s="29" t="n"/>
      <c r="G56" s="30" t="n"/>
      <c r="H56" s="22" t="n">
        <v>6</v>
      </c>
      <c r="I56" s="23">
        <f>SUM(D56:E56)</f>
        <v/>
      </c>
      <c r="J56" s="24">
        <f>I56/8</f>
        <v/>
      </c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(SAML, social media and etc)</t>
        </is>
      </c>
      <c r="D57" s="93" t="n"/>
      <c r="E57" s="19" t="n"/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>
        <v>1</v>
      </c>
      <c r="E58" s="19" t="n">
        <v>1</v>
      </c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>
        <v>3</v>
      </c>
      <c r="E62" s="19" t="n">
        <v>3</v>
      </c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>
        <v>0.5</v>
      </c>
      <c r="E63" s="19" t="n">
        <v>0.5</v>
      </c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>
        <v>1</v>
      </c>
      <c r="E64" s="19" t="n">
        <v>1</v>
      </c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(SUMIF($H$12:$H$73,Table224634432[[#This Row],[Milestone]],$G$12:$G$73)*hotel_cost)+(SUMIF($H$12:$H$73,Table224634432[[#This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(SUMIF($H$12:$H$73,Table224634432[[#This Row],[Milestone]],$G$12:$G$73)*hotel_cost)+(SUMIF($H$12:$H$73,Table224634432[[#This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(SUMIF($H$12:$H$73,Table224634432[[#This Row],[Milestone]],$G$12:$G$73)*hotel_cost)+(SUMIF($H$12:$H$73,Table224634432[[#This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(SUMIF($H$12:$H$73,Table224634432[[#This Row],[Milestone]],$G$12:$G$73)*hotel_cost)+(SUMIF($H$12:$H$73,Table224634432[[#This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(SUMIF($H$12:$H$73,Table224634432[[#This Row],[Milestone]],$G$12:$G$73)*hotel_cost)+(SUMIF($H$12:$H$73,Table224634432[[#This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(SUMIF($H$12:$H$73,Table224634432[[#This Row],[Milestone]],$G$12:$G$73)*hotel_cost)+(SUMIF($H$12:$H$73,Table224634432[[#This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(SUMIF($H$12:$H$73,Table224634432[[#This Row],[Milestone]],$G$12:$G$73)*hotel_cost)+(SUMIF($H$12:$H$73,Table224634432[[#This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(SUMIF($H$12:$H$73,Table224634432[[#This Row],[Milestone]],$G$12:$G$73)*hotel_cost)+(SUMIF($H$12:$H$73,Table224634432[[#This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(SUMIF($H$12:$H$73,Table224634432[[#This Row],[Milestone]],$G$12:$G$73)*hotel_cost)+(SUMIF($H$12:$H$73,Table224634432[[#This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(SUMIF($H$12:$H$73,Table224634432[[#This Row],[Milestone]],$G$12:$G$73)*hotel_cost)+(SUMIF($H$12:$H$73,Table224634432[[#This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(SUMIF($H$12:$H$73,Table224634432[[#This Row],[Milestone]],$G$12:$G$73)*hotel_cost)+(SUMIF($H$12:$H$73,Table224634432[[#This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SUBTOTAL(109,Table224634432[CXC PM])</f>
        <v/>
      </c>
      <c r="E97" s="121">
        <f>SUBTOTAL(109,Table224634432[T&amp;E])</f>
        <v/>
      </c>
      <c r="F97" s="122">
        <f>SUBTOTAL(109,Table224634432[Total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Table224634432[[#Totals],[CXC PM]]*cxc_rate</f>
        <v/>
      </c>
    </row>
    <row r="102">
      <c r="J102" s="118" t="n"/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priority="4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02"/>
  <sheetViews>
    <sheetView topLeftCell="A63" zoomScale="131" zoomScaleNormal="80" workbookViewId="0">
      <selection activeCell="C16" sqref="C16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Firepower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FMC + FTD)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SUM(J49:J58)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 (ACP, IPS, HA)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46" t="inlineStr">
        <is>
          <t xml:space="preserve"> - Cisco Cloud Infra Integration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3" t="inlineStr">
        <is>
          <t xml:space="preserve"> - SSL decryption  (optional)</t>
        </is>
      </c>
      <c r="D52" s="93" t="n"/>
      <c r="E52" s="19" t="n"/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ISE Integration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Trusetsec (optional)</t>
        </is>
      </c>
      <c r="D54" s="93" t="n"/>
      <c r="E54" s="19" t="n"/>
      <c r="F54" s="29" t="n"/>
      <c r="G54" s="30" t="n"/>
      <c r="H54" s="22" t="n">
        <v>6</v>
      </c>
      <c r="I54" s="23" t="n"/>
      <c r="J54" s="24" t="n"/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VPN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Old configuration migrate (optional)</t>
        </is>
      </c>
      <c r="D56" s="93" t="n"/>
      <c r="E56" s="19" t="n"/>
      <c r="F56" s="29" t="n"/>
      <c r="G56" s="30" t="n"/>
      <c r="H56" s="22" t="n">
        <v>6</v>
      </c>
      <c r="I56" s="23" t="n"/>
      <c r="J56" s="24" t="n"/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(optional)</t>
        </is>
      </c>
      <c r="D57" s="93" t="n"/>
      <c r="E57" s="19" t="n"/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/>
      <c r="E58" s="19" t="n"/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/>
      <c r="E62" s="19" t="n"/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/>
      <c r="E63" s="19" t="n"/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/>
      <c r="E64" s="19" t="n"/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(SUMIF($H$12:$H$73,Table2246344323[[#This Row],[Milestone]],$G$12:$G$73)*hotel_cost)+(SUMIF($H$12:$H$73,Table2246344323[[#This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(SUMIF($H$12:$H$73,Table2246344323[[#This Row],[Milestone]],$G$12:$G$73)*hotel_cost)+(SUMIF($H$12:$H$73,Table2246344323[[#This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(SUMIF($H$12:$H$73,Table2246344323[[#This Row],[Milestone]],$G$12:$G$73)*hotel_cost)+(SUMIF($H$12:$H$73,Table2246344323[[#This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(SUMIF($H$12:$H$73,Table2246344323[[#This Row],[Milestone]],$G$12:$G$73)*hotel_cost)+(SUMIF($H$12:$H$73,Table2246344323[[#This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(SUMIF($H$12:$H$73,Table2246344323[[#This Row],[Milestone]],$G$12:$G$73)*hotel_cost)+(SUMIF($H$12:$H$73,Table2246344323[[#This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(SUMIF($H$12:$H$73,Table2246344323[[#This Row],[Milestone]],$G$12:$G$73)*hotel_cost)+(SUMIF($H$12:$H$73,Table2246344323[[#This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(SUMIF($H$12:$H$73,Table2246344323[[#This Row],[Milestone]],$G$12:$G$73)*hotel_cost)+(SUMIF($H$12:$H$73,Table2246344323[[#This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(SUMIF($H$12:$H$73,Table2246344323[[#This Row],[Milestone]],$G$12:$G$73)*hotel_cost)+(SUMIF($H$12:$H$73,Table2246344323[[#This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(SUMIF($H$12:$H$73,Table2246344323[[#This Row],[Milestone]],$G$12:$G$73)*hotel_cost)+(SUMIF($H$12:$H$73,Table2246344323[[#This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(SUMIF($H$12:$H$73,Table2246344323[[#This Row],[Milestone]],$G$12:$G$73)*hotel_cost)+(SUMIF($H$12:$H$73,Table2246344323[[#This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(SUMIF($H$12:$H$73,Table2246344323[[#This Row],[Milestone]],$G$12:$G$73)*hotel_cost)+(SUMIF($H$12:$H$73,Table2246344323[[#This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SUBTOTAL(109,Table2246344323[CXC PM])</f>
        <v/>
      </c>
      <c r="E97" s="121">
        <f>SUBTOTAL(109,Table2246344323[T&amp;E])</f>
        <v/>
      </c>
      <c r="F97" s="122">
        <f>SUBTOTAL(109,Table2246344323[Total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Table2246344323[[#Totals],[CXC PM]]*cxc_rate</f>
        <v/>
      </c>
    </row>
    <row r="102">
      <c r="J102" s="118" t="n"/>
    </row>
  </sheetData>
  <mergeCells count="8">
    <mergeCell ref="K49:K58"/>
    <mergeCell ref="K62:K65"/>
    <mergeCell ref="B2:C2"/>
    <mergeCell ref="K16:K18"/>
    <mergeCell ref="K21:K25"/>
    <mergeCell ref="K28:K31"/>
    <mergeCell ref="K34:K37"/>
    <mergeCell ref="K41:K46"/>
  </mergeCells>
  <conditionalFormatting sqref="F97">
    <cfRule type="cellIs" priority="1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2020-06-30T02:00:13Z</dcterms:created>
  <dcterms:modified xmlns:dcterms="http://purl.org/dc/terms/" xmlns:xsi="http://www.w3.org/2001/XMLSchema-instance" xsi:type="dcterms:W3CDTF">2021-09-09T01:29:30Z</dcterms:modified>
  <cp:lastModifiedBy>Microsoft Office User</cp:lastModifiedBy>
</cp:coreProperties>
</file>