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<sst xmlns="http://schemas.openxmlformats.org/spreadsheetml/2006/main" count="20" uniqueCount="18">
  <si>
    <t>Fellowship name</t>
  </si>
  <si>
    <t>Supporting materials</t>
  </si>
  <si>
    <t>Application due date</t>
  </si>
  <si>
    <t>Submitted?</t>
  </si>
  <si>
    <t>RS letter submitted?</t>
  </si>
  <si>
    <t>DM Letter submitted?</t>
  </si>
  <si>
    <t>TP Letter submitted?</t>
  </si>
  <si>
    <t>Status</t>
  </si>
  <si>
    <t>NSF GRFP</t>
  </si>
  <si>
    <r>
      <rPr>
        <color rgb="FF1155CC"/>
        <u/>
      </rPr>
      <t>Personal statement</t>
    </r>
    <r>
      <rPr>
        <color rgb="FF000000"/>
        <u/>
      </rPr>
      <t xml:space="preserve"> - draft complete, revising as feedback is received</t>
    </r>
  </si>
  <si>
    <t>Submitted</t>
  </si>
  <si>
    <t>Yes</t>
  </si>
  <si>
    <t>Awaiting decision</t>
  </si>
  <si>
    <r>
      <t>Research statement</t>
    </r>
    <r>
      <rPr>
        <color rgb="FF000000"/>
        <u/>
      </rPr>
      <t xml:space="preserve"> - draft complete, revising as feedback is received</t>
    </r>
  </si>
  <si>
    <t>Graduate School - supporting documents</t>
  </si>
  <si>
    <t>Generic Personal statement - Finished</t>
  </si>
  <si>
    <t>School specific statements - finished, will give final check before submission for each school</t>
  </si>
  <si>
    <t>CV - up to date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</si>
</sst>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M/d/yyyy"/>
  </numFmts>
  <fonts count="6">
    <font>
      <sz val="10.0"/>
      <color rgb="FF000000"/>
      <name val="Arial"/>
      <scheme val="minor"/>
    </font>
    <font>
      <color rgb="FFFFFFFF"/>
      <name val="Arial"/>
      <scheme val="minor"/>
    </font>
    <font>
      <color theme="1"/>
      <name val="Arial"/>
      <scheme val="minor"/>
    </font>
    <font>
      <u/>
      <color rgb="FF1155CC"/>
    </font>
    <font>
      <b/>
      <color rgb="FFFFFFFF"/>
      <name val="Arial"/>
      <scheme val="minor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164" xfId="0" applyAlignment="1" applyFont="1" applyNumberForma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2" fontId="1" numFmtId="0" xfId="0" applyAlignment="1" applyFont="1">
      <alignment shrinkToFit="0" wrapText="1"/>
    </xf>
    <xf borderId="0" fillId="2" fontId="1" numFmtId="165" xfId="0" applyAlignment="1" applyFont="1" applyNumberFormat="1">
      <alignment shrinkToFit="0" wrapText="1"/>
    </xf>
    <xf borderId="0" fillId="0" fontId="2" numFmtId="165" xfId="0" applyAlignment="1" applyFont="1" applyNumberFormat="1">
      <alignment shrinkToFit="0" wrapText="1"/>
    </xf>
    <xf borderId="0" fillId="0" fontId="5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google.com/document/u/0/d/1wsYsnBQLScGdAyWrr7yAb_VruRR9MjQPR_otrA7zioA/edit" TargetMode="External"/><Relationship Id="rId22" Type="http://schemas.openxmlformats.org/officeDocument/2006/relationships/hyperlink" Target="https://docs.google.com/document/u/0/d/1zlHSF-TERuWAqLVEwZvFH6jJdsA9Zjp8tjXEY5qGw0A/edit" TargetMode="External"/><Relationship Id="rId21" Type="http://schemas.openxmlformats.org/officeDocument/2006/relationships/hyperlink" Target="https://docs.google.com/document/u/0/d/1PLzfNVt6OGP6-sKa7QD8aHwF5enG2tfhg-DEnArf4-0/edit" TargetMode="External"/><Relationship Id="rId24" Type="http://schemas.openxmlformats.org/officeDocument/2006/relationships/hyperlink" Target="https://docs.google.com/document/u/0/d/1gTerZS6ooFNOAeJVteqL8LsJMmwIw-uM910R0pfk6Gk/edit" TargetMode="External"/><Relationship Id="rId23" Type="http://schemas.openxmlformats.org/officeDocument/2006/relationships/hyperlink" Target="https://docs.google.com/document/u/0/d/1s8MN7ooUH5fVAzbycd85z9gLVNual49_nbA66xE6z_o/edit" TargetMode="External"/><Relationship Id="rId1" Type="http://schemas.openxmlformats.org/officeDocument/2006/relationships/hyperlink" Target="https://docs.google.com/document/u/0/d/1uwE_BacGl90LWrktKLM1CiTF0noYzN76z1efAdmoEn4/edit" TargetMode="External"/><Relationship Id="rId2" Type="http://schemas.openxmlformats.org/officeDocument/2006/relationships/hyperlink" Target="https://docs.google.com/document/u/0/d/1ZNcRhEi35ZM5tND2cS0G8zbvhWKZaONKgpxV7x7TxwQ/edit" TargetMode="External"/><Relationship Id="rId3" Type="http://schemas.openxmlformats.org/officeDocument/2006/relationships/hyperlink" Target="https://docs.google.com/document/u/0/d/1LzrOyG7_2x4GaRcAAHZ-MZrVLlSvIfAqeCmAgVghwBU/edit" TargetMode="External"/><Relationship Id="rId4" Type="http://schemas.openxmlformats.org/officeDocument/2006/relationships/hyperlink" Target="https://docs.google.com/document/u/0/d/1N9u4yXS3s6ndaZOJz22LO37oU2jIUA8JUyv1xrB_XeE/edit" TargetMode="External"/><Relationship Id="rId9" Type="http://schemas.openxmlformats.org/officeDocument/2006/relationships/hyperlink" Target="https://docs.google.com/document/u/0/d/13zt78ipI1Bh08eF2NRNvF3zrvrrr-Q6nc9gQ05NueZc/edit" TargetMode="External"/><Relationship Id="rId26" Type="http://schemas.openxmlformats.org/officeDocument/2006/relationships/drawing" Target="../drawings/drawing1.xml"/><Relationship Id="rId25" Type="http://schemas.openxmlformats.org/officeDocument/2006/relationships/hyperlink" Target="https://docs.google.com/document/u/0/d/1E2cQY8pagEij-sltL47AegKdm9E_DYuyvbPIEWPZkgs/edit" TargetMode="External"/><Relationship Id="rId5" Type="http://schemas.openxmlformats.org/officeDocument/2006/relationships/hyperlink" Target="https://drive.google.com/file/d/1rnKKag6xaedE8se3lYVmBjnseYscpNHR/view?usp=sharing" TargetMode="External"/><Relationship Id="rId6" Type="http://schemas.openxmlformats.org/officeDocument/2006/relationships/hyperlink" Target="https://docs.google.com/document/u/0/d/1fM63tG4HcuXNsZFeMoATY4mWj9ILv8IwDtTuGYzR86g/edit" TargetMode="External"/><Relationship Id="rId7" Type="http://schemas.openxmlformats.org/officeDocument/2006/relationships/hyperlink" Target="https://docs.google.com/document/u/0/d/1kVu3_z0cwM5N2CNvN9tNWWSU9C8y3DS5-Htt6Zlpc-A/edit" TargetMode="External"/><Relationship Id="rId8" Type="http://schemas.openxmlformats.org/officeDocument/2006/relationships/hyperlink" Target="https://docs.google.com/document/u/0/d/1x6tp0R1Zczul3OkwIXc1nYQSjPcxPUO7rHjSwqvKnI8/edit" TargetMode="External"/><Relationship Id="rId11" Type="http://schemas.openxmlformats.org/officeDocument/2006/relationships/hyperlink" Target="https://docs.google.com/document/u/0/d/1FSry0hmxG8kqTxoVroRDqx2bkOZDR06SkiCfdbkZ6ns/edit" TargetMode="External"/><Relationship Id="rId10" Type="http://schemas.openxmlformats.org/officeDocument/2006/relationships/hyperlink" Target="https://docs.google.com/document/u/0/d/13OP5DSkuoECtt3RBXVVVYs6YsnkXdKRJE0i2jvN-Z_A/edit" TargetMode="External"/><Relationship Id="rId13" Type="http://schemas.openxmlformats.org/officeDocument/2006/relationships/hyperlink" Target="https://docs.google.com/document/u/0/d/1lD5m-n7bVQnMhvKE8qlcb_CLwz01EB2C6iegVt_HCOk/edit" TargetMode="External"/><Relationship Id="rId12" Type="http://schemas.openxmlformats.org/officeDocument/2006/relationships/hyperlink" Target="https://docs.google.com/document/u/0/d/15JcYPJ--JTmb8Ijwz2XcZm9jFtI88gdOHL85HtkoPiQ/edit" TargetMode="External"/><Relationship Id="rId15" Type="http://schemas.openxmlformats.org/officeDocument/2006/relationships/hyperlink" Target="https://docs.google.com/document/u/0/d/1TtyO-WBB3eB5FpKGY39TSYgVfD4RuxyhstjQR7qDNnw/edit" TargetMode="External"/><Relationship Id="rId14" Type="http://schemas.openxmlformats.org/officeDocument/2006/relationships/hyperlink" Target="https://docs.google.com/document/u/0/d/1artUG3cXqazNtu_JKyyOk9nqLI4bfPViWHAQhtGouI0/edit" TargetMode="External"/><Relationship Id="rId17" Type="http://schemas.openxmlformats.org/officeDocument/2006/relationships/hyperlink" Target="https://docs.google.com/document/u/0/d/1zkshixSYW0WjxWN6Um9K0_jPSFechzsZEItbf-U4d-M/edit" TargetMode="External"/><Relationship Id="rId16" Type="http://schemas.openxmlformats.org/officeDocument/2006/relationships/hyperlink" Target="https://docs.google.com/document/u/0/d/1M3tT3UO6e4Z4Wlcu4O6d8or51ngmnk23w8uL-4RvYDw/edit" TargetMode="External"/><Relationship Id="rId19" Type="http://schemas.openxmlformats.org/officeDocument/2006/relationships/hyperlink" Target="https://docs.google.com/document/u/0/d/1XT7Elx9YqFzkVkeOI0EwmsvaawFN5gsQ3D3D1znGuQU/edit" TargetMode="External"/><Relationship Id="rId18" Type="http://schemas.openxmlformats.org/officeDocument/2006/relationships/hyperlink" Target="https://docs.google.com/document/u/0/d/1xBBU3J4HaA1AEqVdg_5nbcWisjEf33QSVodrNktFdaw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4.0"/>
    <col customWidth="1" min="2" max="2" width="29.13"/>
    <col customWidth="1" min="3" max="3" width="16.25"/>
    <col customWidth="1" min="4" max="5" width="16.63"/>
    <col customWidth="1" min="6" max="6" width="16.88"/>
    <col customWidth="1" min="7" max="7" width="16.5"/>
    <col customWidth="1" min="8" max="8" width="18.63"/>
    <col customWidth="1" min="9" max="25" width="34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8</v>
      </c>
      <c r="B2" s="5" t="s">
        <v>9</v>
      </c>
      <c r="C2" s="6">
        <v>44491.0</v>
      </c>
      <c r="D2" s="4" t="s">
        <v>10</v>
      </c>
      <c r="E2" s="4" t="s">
        <v>11</v>
      </c>
      <c r="F2" s="4" t="s">
        <v>11</v>
      </c>
      <c r="G2" s="4" t="s">
        <v>11</v>
      </c>
      <c r="H2" s="4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B3" s="5" t="s">
        <v>13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7" t="s">
        <v>14</v>
      </c>
      <c r="B4" s="8"/>
      <c r="C4" s="8"/>
      <c r="D4" s="8"/>
      <c r="E4" s="8"/>
      <c r="F4" s="8"/>
      <c r="G4" s="8"/>
      <c r="H4" s="8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5" t="s">
        <v>15</v>
      </c>
      <c r="B5" s="5" t="s">
        <v>16</v>
      </c>
      <c r="C5" s="5" t="s">
        <v>17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8" t="str">
        <f>IFERROR(__xludf.DUMMYFUNCTION("IMPORTRANGE(""https://docs.google.com/spreadsheets/d/15C05a8SexQtR9jsI3H5AngtcZGGq9-K3xtWm5oXmJoo"",""Status sheet!A1:A50"")"),"School name")</f>
        <v>School name</v>
      </c>
      <c r="B6" s="9" t="str">
        <f>IFERROR(__xludf.DUMMYFUNCTION("IMPORTRANGE(""https://docs.google.com/spreadsheets/d/15C05a8SexQtR9jsI3H5AngtcZGGq9-K3xtWm5oXmJoo"",""Status sheet!c1:c50"")"),"Application due date")</f>
        <v>Application due date</v>
      </c>
      <c r="C6" s="8" t="str">
        <f>IFERROR(__xludf.DUMMYFUNCTION("IMPORTRANGE(""https://docs.google.com/spreadsheets/d/15C05a8SexQtR9jsI3H5AngtcZGGq9-K3xtWm5oXmJoo"",""Status sheet!D1:D50"")"),"Application status")</f>
        <v>Application status</v>
      </c>
      <c r="D6" s="8" t="str">
        <f>IFERROR(__xludf.DUMMYFUNCTION("IMPORTRANGE(""https://docs.google.com/spreadsheets/d/15C05a8SexQtR9jsI3H5AngtcZGGq9-K3xtWm5oXmJoo"",""Status sheet!e1:e50"")"),"Link to supporting documents")</f>
        <v>Link to supporting documents</v>
      </c>
      <c r="E6" s="8" t="str">
        <f>IFERROR(__xludf.DUMMYFUNCTION("IMPORTRANGE(""https://docs.google.com/spreadsheets/d/15C05a8SexQtR9jsI3H5AngtcZGGq9-K3xtWm5oXmJoo"",""Status sheet!f1:f50"")"),"RS Letter submitted?")</f>
        <v>RS Letter submitted?</v>
      </c>
      <c r="F6" s="8" t="str">
        <f>IFERROR(__xludf.DUMMYFUNCTION("IMPORTRANGE(""https://docs.google.com/spreadsheets/d/15C05a8SexQtR9jsI3H5AngtcZGGq9-K3xtWm5oXmJoo"",""Status sheet!g1:g50"")"),"DM Letter submitted?")</f>
        <v>DM Letter submitted?</v>
      </c>
      <c r="G6" s="8" t="str">
        <f>IFERROR(__xludf.DUMMYFUNCTION("IMPORTRANGE(""https://docs.google.com/spreadsheets/d/15C05a8SexQtR9jsI3H5AngtcZGGq9-K3xtWm5oXmJoo"",""Status sheet!h1:h50"")"),"TP Letter submitted?")</f>
        <v>TP Letter submitted?</v>
      </c>
      <c r="H6" s="8" t="str">
        <f>IFERROR(__xludf.DUMMYFUNCTION("IMPORTRANGE(""https://docs.google.com/spreadsheets/d/15C05a8SexQtR9jsI3H5AngtcZGGq9-K3xtWm5oXmJoo"",""Status sheet!i1:i50"")"),"Status")</f>
        <v>Status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3" t="str">
        <f>IFERROR(__xludf.DUMMYFUNCTION("""COMPUTED_VALUE"""),"University of Maryland-College Park")</f>
        <v>University of Maryland-College Park</v>
      </c>
      <c r="B7" s="10">
        <f>IFERROR(__xludf.DUMMYFUNCTION("""COMPUTED_VALUE"""),44540.0)</f>
        <v>44540</v>
      </c>
      <c r="C7" s="3" t="str">
        <f>IFERROR(__xludf.DUMMYFUNCTION("""COMPUTED_VALUE"""),"Submitted")</f>
        <v>Submitted</v>
      </c>
      <c r="D7" s="11" t="str">
        <f>IFERROR(__xludf.DUMMYFUNCTION("""COMPUTED_VALUE"""),"Personal Statement")</f>
        <v>Personal Statement</v>
      </c>
      <c r="E7" s="3" t="str">
        <f>IFERROR(__xludf.DUMMYFUNCTION("""COMPUTED_VALUE"""),"Yes")</f>
        <v>Yes</v>
      </c>
      <c r="F7" s="3" t="str">
        <f>IFERROR(__xludf.DUMMYFUNCTION("""COMPUTED_VALUE"""),"Yes")</f>
        <v>Yes</v>
      </c>
      <c r="G7" s="3" t="str">
        <f>IFERROR(__xludf.DUMMYFUNCTION("""COMPUTED_VALUE"""),"Yes")</f>
        <v>Yes</v>
      </c>
      <c r="H7" s="3" t="str">
        <f>IFERROR(__xludf.DUMMYFUNCTION("""COMPUTED_VALUE"""),"Rejected")</f>
        <v>Rejected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idden="1">
      <c r="A8" s="3" t="str">
        <f>IFERROR(__xludf.DUMMYFUNCTION("""COMPUTED_VALUE"""),"University of California-Berkeley Astrophysics - think about going physics program and studying astro from there? Phys faculty seemed to have better support")</f>
        <v>University of California-Berkeley Astrophysics - think about going physics program and studying astro from there? Phys faculty seemed to have better support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3" t="str">
        <f>IFERROR(__xludf.DUMMYFUNCTION("""COMPUTED_VALUE"""),"Syracuse")</f>
        <v>Syracuse</v>
      </c>
      <c r="B9" s="10">
        <f>IFERROR(__xludf.DUMMYFUNCTION("""COMPUTED_VALUE"""),44540.0)</f>
        <v>44540</v>
      </c>
      <c r="C9" s="3" t="str">
        <f>IFERROR(__xludf.DUMMYFUNCTION("""COMPUTED_VALUE"""),"Submitted")</f>
        <v>Submitted</v>
      </c>
      <c r="D9" s="11" t="str">
        <f>IFERROR(__xludf.DUMMYFUNCTION("""COMPUTED_VALUE"""),"Personal Statement")</f>
        <v>Personal Statement</v>
      </c>
      <c r="E9" s="3" t="str">
        <f>IFERROR(__xludf.DUMMYFUNCTION("""COMPUTED_VALUE"""),"Yes")</f>
        <v>Yes</v>
      </c>
      <c r="F9" s="3" t="str">
        <f>IFERROR(__xludf.DUMMYFUNCTION("""COMPUTED_VALUE"""),"Yes")</f>
        <v>Yes</v>
      </c>
      <c r="G9" s="3" t="str">
        <f>IFERROR(__xludf.DUMMYFUNCTION("""COMPUTED_VALUE"""),"Yes")</f>
        <v>Yes</v>
      </c>
      <c r="H9" s="3" t="str">
        <f>IFERROR(__xludf.DUMMYFUNCTION("""COMPUTED_VALUE"""),"No response??")</f>
        <v>No response??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idden="1">
      <c r="A10" s="3" t="str">
        <f>IFERROR(__xludf.DUMMYFUNCTION("""COMPUTED_VALUE"""),"Princeton University Astrophysical Science")</f>
        <v>Princeton University Astrophysical Science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3" t="str">
        <f>IFERROR(__xludf.DUMMYFUNCTION("""COMPUTED_VALUE"""),"Stanford University")</f>
        <v>Stanford University</v>
      </c>
      <c r="B11" s="10">
        <f>IFERROR(__xludf.DUMMYFUNCTION("""COMPUTED_VALUE"""),44544.0)</f>
        <v>44544</v>
      </c>
      <c r="C11" s="3" t="str">
        <f>IFERROR(__xludf.DUMMYFUNCTION("""COMPUTED_VALUE"""),"Submitted")</f>
        <v>Submitted</v>
      </c>
      <c r="D11" s="11" t="str">
        <f>IFERROR(__xludf.DUMMYFUNCTION("""COMPUTED_VALUE"""),"Personal Statement")</f>
        <v>Personal Statement</v>
      </c>
      <c r="E11" s="3" t="str">
        <f>IFERROR(__xludf.DUMMYFUNCTION("""COMPUTED_VALUE"""),"Yes")</f>
        <v>Yes</v>
      </c>
      <c r="F11" s="3" t="str">
        <f>IFERROR(__xludf.DUMMYFUNCTION("""COMPUTED_VALUE"""),"Yes")</f>
        <v>Yes</v>
      </c>
      <c r="G11" s="3" t="str">
        <f>IFERROR(__xludf.DUMMYFUNCTION("""COMPUTED_VALUE"""),"Yes")</f>
        <v>Yes</v>
      </c>
      <c r="H11" s="3" t="str">
        <f>IFERROR(__xludf.DUMMYFUNCTION("""COMPUTED_VALUE"""),"Rejected ")</f>
        <v>Rejected 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idden="1">
      <c r="A12" s="3" t="str">
        <f>IFERROR(__xludf.DUMMYFUNCTION("""COMPUTED_VALUE"""),"Ohio State University-Main Campus Astronomy")</f>
        <v>Ohio State University-Main Campus Astronomy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3" t="str">
        <f>IFERROR(__xludf.DUMMYFUNCTION("""COMPUTED_VALUE"""),"University of Chicago")</f>
        <v>University of Chicago</v>
      </c>
      <c r="B13" s="10">
        <f>IFERROR(__xludf.DUMMYFUNCTION("""COMPUTED_VALUE"""),44545.0)</f>
        <v>44545</v>
      </c>
      <c r="C13" s="3" t="str">
        <f>IFERROR(__xludf.DUMMYFUNCTION("""COMPUTED_VALUE"""),"Submitted")</f>
        <v>Submitted</v>
      </c>
      <c r="D13" s="11" t="str">
        <f>IFERROR(__xludf.DUMMYFUNCTION("""COMPUTED_VALUE"""),"Personal Statement")</f>
        <v>Personal Statement</v>
      </c>
      <c r="E13" s="3" t="str">
        <f>IFERROR(__xludf.DUMMYFUNCTION("""COMPUTED_VALUE"""),"Yes")</f>
        <v>Yes</v>
      </c>
      <c r="F13" s="3" t="str">
        <f>IFERROR(__xludf.DUMMYFUNCTION("""COMPUTED_VALUE"""),"Yes")</f>
        <v>Yes</v>
      </c>
      <c r="G13" s="3" t="str">
        <f>IFERROR(__xludf.DUMMYFUNCTION("""COMPUTED_VALUE"""),"Yes")</f>
        <v>Yes</v>
      </c>
      <c r="H13" s="3" t="str">
        <f>IFERROR(__xludf.DUMMYFUNCTION("""COMPUTED_VALUE"""),"Rejected")</f>
        <v>Rejected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3" t="str">
        <f>IFERROR(__xludf.DUMMYFUNCTION("""COMPUTED_VALUE"""),"Cornell University")</f>
        <v>Cornell University</v>
      </c>
      <c r="B14" s="10">
        <f>IFERROR(__xludf.DUMMYFUNCTION("""COMPUTED_VALUE"""),44545.0)</f>
        <v>44545</v>
      </c>
      <c r="C14" s="3" t="str">
        <f>IFERROR(__xludf.DUMMYFUNCTION("""COMPUTED_VALUE"""),"Submitted")</f>
        <v>Submitted</v>
      </c>
      <c r="D14" s="11" t="str">
        <f>IFERROR(__xludf.DUMMYFUNCTION("""COMPUTED_VALUE"""),"Personal Statement")</f>
        <v>Personal Statement</v>
      </c>
      <c r="E14" s="3" t="str">
        <f>IFERROR(__xludf.DUMMYFUNCTION("""COMPUTED_VALUE"""),"Yes")</f>
        <v>Yes</v>
      </c>
      <c r="F14" s="3" t="str">
        <f>IFERROR(__xludf.DUMMYFUNCTION("""COMPUTED_VALUE"""),"Yes")</f>
        <v>Yes</v>
      </c>
      <c r="G14" s="3" t="str">
        <f>IFERROR(__xludf.DUMMYFUNCTION("""COMPUTED_VALUE"""),"Yes")</f>
        <v>Yes</v>
      </c>
      <c r="H14" s="3" t="str">
        <f>IFERROR(__xludf.DUMMYFUNCTION("""COMPUTED_VALUE"""),"Rejected ")</f>
        <v>Rejected 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3" t="str">
        <f>IFERROR(__xludf.DUMMYFUNCTION("""COMPUTED_VALUE"""),"California Institute of Technology")</f>
        <v>California Institute of Technology</v>
      </c>
      <c r="B15" s="10">
        <f>IFERROR(__xludf.DUMMYFUNCTION("""COMPUTED_VALUE"""),44545.0)</f>
        <v>44545</v>
      </c>
      <c r="C15" s="3" t="str">
        <f>IFERROR(__xludf.DUMMYFUNCTION("""COMPUTED_VALUE"""),"Submitted")</f>
        <v>Submitted</v>
      </c>
      <c r="D15" s="11" t="str">
        <f>IFERROR(__xludf.DUMMYFUNCTION("""COMPUTED_VALUE"""),"Personal Statement")</f>
        <v>Personal Statement</v>
      </c>
      <c r="E15" s="3" t="str">
        <f>IFERROR(__xludf.DUMMYFUNCTION("""COMPUTED_VALUE"""),"Yes")</f>
        <v>Yes</v>
      </c>
      <c r="F15" s="3" t="str">
        <f>IFERROR(__xludf.DUMMYFUNCTION("""COMPUTED_VALUE"""),"Yes")</f>
        <v>Yes</v>
      </c>
      <c r="G15" s="3" t="str">
        <f>IFERROR(__xludf.DUMMYFUNCTION("""COMPUTED_VALUE"""),"Yes")</f>
        <v>Yes</v>
      </c>
      <c r="H15" s="3" t="str">
        <f>IFERROR(__xludf.DUMMYFUNCTION("""COMPUTED_VALUE"""),"Rejected")</f>
        <v>Rejected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3" t="str">
        <f>IFERROR(__xludf.DUMMYFUNCTION("""COMPUTED_VALUE"""),"Harvard University")</f>
        <v>Harvard University</v>
      </c>
      <c r="B16" s="10">
        <f>IFERROR(__xludf.DUMMYFUNCTION("""COMPUTED_VALUE"""),44545.0)</f>
        <v>44545</v>
      </c>
      <c r="C16" s="3" t="str">
        <f>IFERROR(__xludf.DUMMYFUNCTION("""COMPUTED_VALUE"""),"Submitted")</f>
        <v>Submitted</v>
      </c>
      <c r="D16" s="11" t="str">
        <f>IFERROR(__xludf.DUMMYFUNCTION("""COMPUTED_VALUE"""),"Personal Statement")</f>
        <v>Personal Statement</v>
      </c>
      <c r="E16" s="3" t="str">
        <f>IFERROR(__xludf.DUMMYFUNCTION("""COMPUTED_VALUE"""),"Yes")</f>
        <v>Yes</v>
      </c>
      <c r="F16" s="3" t="str">
        <f>IFERROR(__xludf.DUMMYFUNCTION("""COMPUTED_VALUE"""),"Yes")</f>
        <v>Yes</v>
      </c>
      <c r="G16" s="3" t="str">
        <f>IFERROR(__xludf.DUMMYFUNCTION("""COMPUTED_VALUE"""),"Yes")</f>
        <v>Yes</v>
      </c>
      <c r="H16" s="3" t="str">
        <f>IFERROR(__xludf.DUMMYFUNCTION("""COMPUTED_VALUE"""),"Rejected")</f>
        <v>Rejected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idden="1">
      <c r="A17" s="3" t="str">
        <f>IFERROR(__xludf.DUMMYFUNCTION("""COMPUTED_VALUE"""),"Top 20")</f>
        <v>Top 20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idden="1">
      <c r="A18" s="3" t="str">
        <f>IFERROR(__xludf.DUMMYFUNCTION("""COMPUTED_VALUE"""),"University of Wisconsin-Madison Astronomy")</f>
        <v>University of Wisconsin-Madison Astronomy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3" t="str">
        <f>IFERROR(__xludf.DUMMYFUNCTION("""COMPUTED_VALUE"""),"Massachusetts Institute of Technology")</f>
        <v>Massachusetts Institute of Technology</v>
      </c>
      <c r="B19" s="10">
        <f>IFERROR(__xludf.DUMMYFUNCTION("""COMPUTED_VALUE"""),44545.0)</f>
        <v>44545</v>
      </c>
      <c r="C19" s="3" t="str">
        <f>IFERROR(__xludf.DUMMYFUNCTION("""COMPUTED_VALUE"""),"Submitted")</f>
        <v>Submitted</v>
      </c>
      <c r="D19" s="11" t="str">
        <f>IFERROR(__xludf.DUMMYFUNCTION("""COMPUTED_VALUE"""),"Personal Statement")</f>
        <v>Personal Statement</v>
      </c>
      <c r="E19" s="3" t="str">
        <f>IFERROR(__xludf.DUMMYFUNCTION("""COMPUTED_VALUE"""),"Yes")</f>
        <v>Yes</v>
      </c>
      <c r="F19" s="3" t="str">
        <f>IFERROR(__xludf.DUMMYFUNCTION("""COMPUTED_VALUE"""),"Yes")</f>
        <v>Yes</v>
      </c>
      <c r="G19" s="3" t="str">
        <f>IFERROR(__xludf.DUMMYFUNCTION("""COMPUTED_VALUE"""),"Yes")</f>
        <v>Yes</v>
      </c>
      <c r="H19" s="3" t="str">
        <f>IFERROR(__xludf.DUMMYFUNCTION("""COMPUTED_VALUE"""),"Rejected")</f>
        <v>Rejected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3" t="str">
        <f>IFERROR(__xludf.DUMMYFUNCTION("""COMPUTED_VALUE"""),"University of Michigan-Ann Arbor")</f>
        <v>University of Michigan-Ann Arbor</v>
      </c>
      <c r="B20" s="10">
        <f>IFERROR(__xludf.DUMMYFUNCTION("""COMPUTED_VALUE"""),44545.0)</f>
        <v>44545</v>
      </c>
      <c r="C20" s="3" t="str">
        <f>IFERROR(__xludf.DUMMYFUNCTION("""COMPUTED_VALUE"""),"Submitted")</f>
        <v>Submitted</v>
      </c>
      <c r="D20" s="11" t="str">
        <f>IFERROR(__xludf.DUMMYFUNCTION("""COMPUTED_VALUE"""),"Personal Statement")</f>
        <v>Personal Statement</v>
      </c>
      <c r="E20" s="3" t="str">
        <f>IFERROR(__xludf.DUMMYFUNCTION("""COMPUTED_VALUE"""),"Yes")</f>
        <v>Yes</v>
      </c>
      <c r="F20" s="3" t="str">
        <f>IFERROR(__xludf.DUMMYFUNCTION("""COMPUTED_VALUE"""),"Yes")</f>
        <v>Yes</v>
      </c>
      <c r="G20" s="3" t="str">
        <f>IFERROR(__xludf.DUMMYFUNCTION("""COMPUTED_VALUE"""),"Yes")</f>
        <v>Yes</v>
      </c>
      <c r="H20" s="3" t="str">
        <f>IFERROR(__xludf.DUMMYFUNCTION("""COMPUTED_VALUE"""),"Offer of admission feb 3")</f>
        <v>Offer of admission feb 3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 t="str">
        <f>IFERROR(__xludf.DUMMYFUNCTION("""COMPUTED_VALUE"""),"Yale University")</f>
        <v>Yale University</v>
      </c>
      <c r="B21" s="10">
        <f>IFERROR(__xludf.DUMMYFUNCTION("""COMPUTED_VALUE"""),44545.0)</f>
        <v>44545</v>
      </c>
      <c r="C21" s="3" t="str">
        <f>IFERROR(__xludf.DUMMYFUNCTION("""COMPUTED_VALUE"""),"Submitted")</f>
        <v>Submitted</v>
      </c>
      <c r="D21" s="11" t="str">
        <f>IFERROR(__xludf.DUMMYFUNCTION("""COMPUTED_VALUE"""),"Personal Statement")</f>
        <v>Personal Statement</v>
      </c>
      <c r="E21" s="3" t="str">
        <f>IFERROR(__xludf.DUMMYFUNCTION("""COMPUTED_VALUE"""),"Yes")</f>
        <v>Yes</v>
      </c>
      <c r="F21" s="3" t="str">
        <f>IFERROR(__xludf.DUMMYFUNCTION("""COMPUTED_VALUE"""),"Yes")</f>
        <v>Yes</v>
      </c>
      <c r="G21" s="3" t="str">
        <f>IFERROR(__xludf.DUMMYFUNCTION("""COMPUTED_VALUE"""),"Yes")</f>
        <v>Yes</v>
      </c>
      <c r="H21" s="3" t="str">
        <f>IFERROR(__xludf.DUMMYFUNCTION("""COMPUTED_VALUE"""),"Rejected")</f>
        <v>Rejected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 t="str">
        <f>IFERROR(__xludf.DUMMYFUNCTION("""COMPUTED_VALUE"""),"University of Minnesota-Twin Cities")</f>
        <v>University of Minnesota-Twin Cities</v>
      </c>
      <c r="B22" s="10">
        <f>IFERROR(__xludf.DUMMYFUNCTION("""COMPUTED_VALUE"""),44545.0)</f>
        <v>44545</v>
      </c>
      <c r="C22" s="3" t="str">
        <f>IFERROR(__xludf.DUMMYFUNCTION("""COMPUTED_VALUE"""),"Submitted")</f>
        <v>Submitted</v>
      </c>
      <c r="D22" s="11" t="str">
        <f>IFERROR(__xludf.DUMMYFUNCTION("""COMPUTED_VALUE"""),"Personal Statement")</f>
        <v>Personal Statement</v>
      </c>
      <c r="E22" s="3" t="str">
        <f>IFERROR(__xludf.DUMMYFUNCTION("""COMPUTED_VALUE"""),"Yes")</f>
        <v>Yes</v>
      </c>
      <c r="F22" s="3" t="str">
        <f>IFERROR(__xludf.DUMMYFUNCTION("""COMPUTED_VALUE"""),"Yes")</f>
        <v>Yes</v>
      </c>
      <c r="G22" s="3" t="str">
        <f>IFERROR(__xludf.DUMMYFUNCTION("""COMPUTED_VALUE"""),"Yes")</f>
        <v>Yes</v>
      </c>
      <c r="H22" s="3" t="str">
        <f>IFERROR(__xludf.DUMMYFUNCTION("""COMPUTED_VALUE"""),"Rejected ")</f>
        <v>Rejected 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 t="str">
        <f>IFERROR(__xludf.DUMMYFUNCTION("""COMPUTED_VALUE"""),"Carnegie Mellon")</f>
        <v>Carnegie Mellon</v>
      </c>
      <c r="B23" s="10">
        <f>IFERROR(__xludf.DUMMYFUNCTION("""COMPUTED_VALUE"""),44545.0)</f>
        <v>44545</v>
      </c>
      <c r="C23" s="3" t="str">
        <f>IFERROR(__xludf.DUMMYFUNCTION("""COMPUTED_VALUE"""),"Submitted")</f>
        <v>Submitted</v>
      </c>
      <c r="D23" s="11" t="str">
        <f>IFERROR(__xludf.DUMMYFUNCTION("""COMPUTED_VALUE"""),"Personal Statement")</f>
        <v>Personal Statement</v>
      </c>
      <c r="E23" s="3" t="str">
        <f>IFERROR(__xludf.DUMMYFUNCTION("""COMPUTED_VALUE"""),"Yes")</f>
        <v>Yes</v>
      </c>
      <c r="F23" s="3" t="str">
        <f>IFERROR(__xludf.DUMMYFUNCTION("""COMPUTED_VALUE"""),"Yes")</f>
        <v>Yes</v>
      </c>
      <c r="G23" s="3" t="str">
        <f>IFERROR(__xludf.DUMMYFUNCTION("""COMPUTED_VALUE"""),"Yes")</f>
        <v>Yes</v>
      </c>
      <c r="H23" s="3" t="str">
        <f>IFERROR(__xludf.DUMMYFUNCTION("""COMPUTED_VALUE"""),"Rejected")</f>
        <v>Rejected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idden="1">
      <c r="A24" s="3" t="str">
        <f>IFERROR(__xludf.DUMMYFUNCTION("""COMPUTED_VALUE"""),"University of California-Santa Cruz Astronomy and Astrophysics")</f>
        <v>University of California-Santa Cruz Astronomy and Astrophysics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idden="1">
      <c r="A25" s="3" t="str">
        <f>IFERROR(__xludf.DUMMYFUNCTION("""COMPUTED_VALUE"""),"Johns Hopkins University Astronomy and Astrophysics")</f>
        <v>Johns Hopkins University Astronomy and Astrophysics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idden="1">
      <c r="A26" s="3" t="str">
        <f>IFERROR(__xludf.DUMMYFUNCTION("""COMPUTED_VALUE"""),"Top 30")</f>
        <v>Top 30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 t="str">
        <f>IFERROR(__xludf.DUMMYFUNCTION("""COMPUTED_VALUE"""),"UW-Milwaukee")</f>
        <v>UW-Milwaukee</v>
      </c>
      <c r="B27" s="10">
        <f>IFERROR(__xludf.DUMMYFUNCTION("""COMPUTED_VALUE"""),44545.0)</f>
        <v>44545</v>
      </c>
      <c r="C27" s="3" t="str">
        <f>IFERROR(__xludf.DUMMYFUNCTION("""COMPUTED_VALUE"""),"Submitted")</f>
        <v>Submitted</v>
      </c>
      <c r="D27" s="11" t="str">
        <f>IFERROR(__xludf.DUMMYFUNCTION("""COMPUTED_VALUE"""),"Personal Statement")</f>
        <v>Personal Statement</v>
      </c>
      <c r="E27" s="3" t="str">
        <f>IFERROR(__xludf.DUMMYFUNCTION("""COMPUTED_VALUE"""),"Yes")</f>
        <v>Yes</v>
      </c>
      <c r="F27" s="3" t="str">
        <f>IFERROR(__xludf.DUMMYFUNCTION("""COMPUTED_VALUE"""),"Yes")</f>
        <v>Yes</v>
      </c>
      <c r="G27" s="3" t="str">
        <f>IFERROR(__xludf.DUMMYFUNCTION("""COMPUTED_VALUE"""),"Yes")</f>
        <v>Yes</v>
      </c>
      <c r="H27" s="3" t="str">
        <f>IFERROR(__xludf.DUMMYFUNCTION("""COMPUTED_VALUE"""),"Offer of admission feb 23")</f>
        <v>Offer of admission feb 23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idden="1">
      <c r="A28" s="3" t="str">
        <f>IFERROR(__xludf.DUMMYFUNCTION("""COMPUTED_VALUE"""),"University of California-Los Angeles Astronomy")</f>
        <v>University of California-Los Angeles Astronomy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 t="str">
        <f>IFERROR(__xludf.DUMMYFUNCTION("""COMPUTED_VALUE"""),"Northwestern")</f>
        <v>Northwestern</v>
      </c>
      <c r="B29" s="10">
        <f>IFERROR(__xludf.DUMMYFUNCTION("""COMPUTED_VALUE"""),44561.0)</f>
        <v>44561</v>
      </c>
      <c r="C29" s="3" t="str">
        <f>IFERROR(__xludf.DUMMYFUNCTION("""COMPUTED_VALUE"""),"Submitted")</f>
        <v>Submitted</v>
      </c>
      <c r="D29" s="11" t="str">
        <f>IFERROR(__xludf.DUMMYFUNCTION("""COMPUTED_VALUE"""),"Personal Statement")</f>
        <v>Personal Statement</v>
      </c>
      <c r="E29" s="3" t="str">
        <f>IFERROR(__xludf.DUMMYFUNCTION("""COMPUTED_VALUE"""),"Yes")</f>
        <v>Yes</v>
      </c>
      <c r="F29" s="3" t="str">
        <f>IFERROR(__xludf.DUMMYFUNCTION("""COMPUTED_VALUE"""),"Yes")</f>
        <v>Yes</v>
      </c>
      <c r="G29" s="3" t="str">
        <f>IFERROR(__xludf.DUMMYFUNCTION("""COMPUTED_VALUE"""),"Yes")</f>
        <v>Yes</v>
      </c>
      <c r="H29" s="3" t="str">
        <f>IFERROR(__xludf.DUMMYFUNCTION("""COMPUTED_VALUE"""),"Rejected")</f>
        <v>Rejected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 t="str">
        <f>IFERROR(__xludf.DUMMYFUNCTION("""COMPUTED_VALUE"""),"University of Arizona")</f>
        <v>University of Arizona</v>
      </c>
      <c r="B30" s="10">
        <f>IFERROR(__xludf.DUMMYFUNCTION("""COMPUTED_VALUE"""),44562.0)</f>
        <v>44562</v>
      </c>
      <c r="C30" s="3" t="str">
        <f>IFERROR(__xludf.DUMMYFUNCTION("""COMPUTED_VALUE"""),"Submitted")</f>
        <v>Submitted</v>
      </c>
      <c r="D30" s="11" t="str">
        <f>IFERROR(__xludf.DUMMYFUNCTION("""COMPUTED_VALUE"""),"Personal Statement")</f>
        <v>Personal Statement</v>
      </c>
      <c r="E30" s="3" t="str">
        <f>IFERROR(__xludf.DUMMYFUNCTION("""COMPUTED_VALUE"""),"Yes")</f>
        <v>Yes</v>
      </c>
      <c r="F30" s="3" t="str">
        <f>IFERROR(__xludf.DUMMYFUNCTION("""COMPUTED_VALUE"""),"Yes")</f>
        <v>Yes</v>
      </c>
      <c r="G30" s="3" t="str">
        <f>IFERROR(__xludf.DUMMYFUNCTION("""COMPUTED_VALUE"""),"Yes")</f>
        <v>Yes</v>
      </c>
      <c r="H30" s="3" t="str">
        <f>IFERROR(__xludf.DUMMYFUNCTION("""COMPUTED_VALUE"""),"Rejected")</f>
        <v>Rejected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idden="1">
      <c r="A31" s="3" t="str">
        <f>IFERROR(__xludf.DUMMYFUNCTION("""COMPUTED_VALUE"""),"University of Hawaii at Manoa Astronomy")</f>
        <v>University of Hawaii at Manoa Astronomy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 t="str">
        <f>IFERROR(__xludf.DUMMYFUNCTION("""COMPUTED_VALUE"""),"Georgia Tech")</f>
        <v>Georgia Tech</v>
      </c>
      <c r="B32" s="10">
        <f>IFERROR(__xludf.DUMMYFUNCTION("""COMPUTED_VALUE"""),44564.0)</f>
        <v>44564</v>
      </c>
      <c r="C32" s="3" t="str">
        <f>IFERROR(__xludf.DUMMYFUNCTION("""COMPUTED_VALUE"""),"Submitted")</f>
        <v>Submitted</v>
      </c>
      <c r="D32" s="11" t="str">
        <f>IFERROR(__xludf.DUMMYFUNCTION("""COMPUTED_VALUE"""),"Personal Statement")</f>
        <v>Personal Statement</v>
      </c>
      <c r="E32" s="3" t="str">
        <f>IFERROR(__xludf.DUMMYFUNCTION("""COMPUTED_VALUE"""),"Yes")</f>
        <v>Yes</v>
      </c>
      <c r="F32" s="3" t="str">
        <f>IFERROR(__xludf.DUMMYFUNCTION("""COMPUTED_VALUE"""),"Yes")</f>
        <v>Yes</v>
      </c>
      <c r="G32" s="3" t="str">
        <f>IFERROR(__xludf.DUMMYFUNCTION("""COMPUTED_VALUE"""),"Yes")</f>
        <v>Yes</v>
      </c>
      <c r="H32" s="3" t="str">
        <f>IFERROR(__xludf.DUMMYFUNCTION("""COMPUTED_VALUE"""),"Offer of admission feb 7")</f>
        <v>Offer of admission feb 7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idden="1">
      <c r="A33" s="3" t="str">
        <f>IFERROR(__xludf.DUMMYFUNCTION("""COMPUTED_VALUE"""),"35-30")</f>
        <v>35-30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idden="1">
      <c r="A34" s="3" t="str">
        <f>IFERROR(__xludf.DUMMYFUNCTION("""COMPUTED_VALUE"""),"Penn")</f>
        <v>Penn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idden="1">
      <c r="A35" s="3" t="str">
        <f>IFERROR(__xludf.DUMMYFUNCTION("""COMPUTED_VALUE"""),"Michigan State University Astrophysics and Astronomy")</f>
        <v>Michigan State University Astrophysics and Astronomy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idden="1">
      <c r="A36" s="3" t="str">
        <f>IFERROR(__xludf.DUMMYFUNCTION("""COMPUTED_VALUE"""),"50-35")</f>
        <v>50-35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 t="str">
        <f>IFERROR(__xludf.DUMMYFUNCTION("""COMPUTED_VALUE"""),"Columbia University in the City of New York")</f>
        <v>Columbia University in the City of New York</v>
      </c>
      <c r="B37" s="10">
        <f>IFERROR(__xludf.DUMMYFUNCTION("""COMPUTED_VALUE"""),44565.0)</f>
        <v>44565</v>
      </c>
      <c r="C37" s="3" t="str">
        <f>IFERROR(__xludf.DUMMYFUNCTION("""COMPUTED_VALUE"""),"Submitted")</f>
        <v>Submitted</v>
      </c>
      <c r="D37" s="11" t="str">
        <f>IFERROR(__xludf.DUMMYFUNCTION("""COMPUTED_VALUE"""),"Personal Statement")</f>
        <v>Personal Statement</v>
      </c>
      <c r="E37" s="3" t="str">
        <f>IFERROR(__xludf.DUMMYFUNCTION("""COMPUTED_VALUE"""),"Yes")</f>
        <v>Yes</v>
      </c>
      <c r="F37" s="3" t="str">
        <f>IFERROR(__xludf.DUMMYFUNCTION("""COMPUTED_VALUE"""),"Yes")</f>
        <v>Yes</v>
      </c>
      <c r="G37" s="3" t="str">
        <f>IFERROR(__xludf.DUMMYFUNCTION("""COMPUTED_VALUE"""),"Yes")</f>
        <v>Yes</v>
      </c>
      <c r="H37" s="3" t="str">
        <f>IFERROR(__xludf.DUMMYFUNCTION("""COMPUTED_VALUE"""),"Rejected")</f>
        <v>Rejected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idden="1">
      <c r="A38" s="3" t="str">
        <f>IFERROR(__xludf.DUMMYFUNCTION("""COMPUTED_VALUE"""),"Boston University Astronomy")</f>
        <v>Boston University Astronomy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idden="1">
      <c r="A39" s="3" t="str">
        <f>IFERROR(__xludf.DUMMYFUNCTION("""COMPUTED_VALUE"""),"~50")</f>
        <v>~50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idden="1">
      <c r="A40" s="3" t="str">
        <f>IFERROR(__xludf.DUMMYFUNCTION("""COMPUTED_VALUE"""),"Rutgers")</f>
        <v>Rutgers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idden="1">
      <c r="A41" s="3" t="str">
        <f>IFERROR(__xludf.DUMMYFUNCTION("""COMPUTED_VALUE"""),"Tufts")</f>
        <v>Tufts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 t="str">
        <f>IFERROR(__xludf.DUMMYFUNCTION("""COMPUTED_VALUE"""),"University of Washington-Seattle")</f>
        <v>University of Washington-Seattle</v>
      </c>
      <c r="B42" s="10">
        <f>IFERROR(__xludf.DUMMYFUNCTION("""COMPUTED_VALUE"""),44566.0)</f>
        <v>44566</v>
      </c>
      <c r="C42" s="3" t="str">
        <f>IFERROR(__xludf.DUMMYFUNCTION("""COMPUTED_VALUE"""),"Submitted")</f>
        <v>Submitted</v>
      </c>
      <c r="D42" s="11" t="str">
        <f>IFERROR(__xludf.DUMMYFUNCTION("""COMPUTED_VALUE"""),"Personal Statement")</f>
        <v>Personal Statement</v>
      </c>
      <c r="E42" s="3" t="str">
        <f>IFERROR(__xludf.DUMMYFUNCTION("""COMPUTED_VALUE"""),"Yes")</f>
        <v>Yes</v>
      </c>
      <c r="F42" s="3" t="str">
        <f>IFERROR(__xludf.DUMMYFUNCTION("""COMPUTED_VALUE"""),"Yes")</f>
        <v>Yes</v>
      </c>
      <c r="G42" s="3" t="str">
        <f>IFERROR(__xludf.DUMMYFUNCTION("""COMPUTED_VALUE"""),"Yes")</f>
        <v>Yes</v>
      </c>
      <c r="H42" s="3" t="str">
        <f>IFERROR(__xludf.DUMMYFUNCTION("""COMPUTED_VALUE"""),"Rejected ")</f>
        <v>Rejected 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idden="1">
      <c r="A43" s="3" t="str">
        <f>IFERROR(__xludf.DUMMYFUNCTION("""COMPUTED_VALUE"""),"Colorado")</f>
        <v>Colorado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idden="1">
      <c r="A44" s="3" t="str">
        <f>IFERROR(__xludf.DUMMYFUNCTION("""COMPUTED_VALUE"""),"Brown")</f>
        <v>Brown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 t="str">
        <f>IFERROR(__xludf.DUMMYFUNCTION("""COMPUTED_VALUE"""),"Pennsylvania State University")</f>
        <v>Pennsylvania State University</v>
      </c>
      <c r="B45" s="10">
        <f>IFERROR(__xludf.DUMMYFUNCTION("""COMPUTED_VALUE"""),44576.0)</f>
        <v>44576</v>
      </c>
      <c r="C45" s="3" t="str">
        <f>IFERROR(__xludf.DUMMYFUNCTION("""COMPUTED_VALUE"""),"Submitted")</f>
        <v>Submitted</v>
      </c>
      <c r="D45" s="11" t="str">
        <f>IFERROR(__xludf.DUMMYFUNCTION("""COMPUTED_VALUE"""),"Personal Statement")</f>
        <v>Personal Statement</v>
      </c>
      <c r="E45" s="3" t="str">
        <f>IFERROR(__xludf.DUMMYFUNCTION("""COMPUTED_VALUE"""),"Yes")</f>
        <v>Yes</v>
      </c>
      <c r="F45" s="3" t="str">
        <f>IFERROR(__xludf.DUMMYFUNCTION("""COMPUTED_VALUE"""),"Yes")</f>
        <v>Yes</v>
      </c>
      <c r="G45" s="3" t="str">
        <f>IFERROR(__xludf.DUMMYFUNCTION("""COMPUTED_VALUE"""),"Yes")</f>
        <v>Yes</v>
      </c>
      <c r="H45" s="3" t="str">
        <f>IFERROR(__xludf.DUMMYFUNCTION("""COMPUTED_VALUE"""),"Rejected")</f>
        <v>Rejected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 t="str">
        <f>IFERROR(__xludf.DUMMYFUNCTION("""COMPUTED_VALUE"""),"University of Illinois at Urbana-Champaign")</f>
        <v>University of Illinois at Urbana-Champaign</v>
      </c>
      <c r="B46" s="10">
        <f>IFERROR(__xludf.DUMMYFUNCTION("""COMPUTED_VALUE"""),44576.0)</f>
        <v>44576</v>
      </c>
      <c r="C46" s="3" t="str">
        <f>IFERROR(__xludf.DUMMYFUNCTION("""COMPUTED_VALUE"""),"Submitted")</f>
        <v>Submitted</v>
      </c>
      <c r="D46" s="11" t="str">
        <f>IFERROR(__xludf.DUMMYFUNCTION("""COMPUTED_VALUE"""),"Personal Statement")</f>
        <v>Personal Statement</v>
      </c>
      <c r="E46" s="3" t="str">
        <f>IFERROR(__xludf.DUMMYFUNCTION("""COMPUTED_VALUE"""),"Yes")</f>
        <v>Yes</v>
      </c>
      <c r="F46" s="3" t="str">
        <f>IFERROR(__xludf.DUMMYFUNCTION("""COMPUTED_VALUE"""),"Yes")</f>
        <v>Yes</v>
      </c>
      <c r="G46" s="3" t="str">
        <f>IFERROR(__xludf.DUMMYFUNCTION("""COMPUTED_VALUE"""),"Yes")</f>
        <v>Yes</v>
      </c>
      <c r="H46" s="3" t="str">
        <f>IFERROR(__xludf.DUMMYFUNCTION("""COMPUTED_VALUE"""),"Offer of admission feb 23")</f>
        <v>Offer of admission feb 23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</sheetData>
  <mergeCells count="7">
    <mergeCell ref="A2:A3"/>
    <mergeCell ref="C2:C3"/>
    <mergeCell ref="D2:D3"/>
    <mergeCell ref="E2:E3"/>
    <mergeCell ref="F2:F3"/>
    <mergeCell ref="G2:G3"/>
    <mergeCell ref="H2:H3"/>
  </mergeCells>
  <hyperlinks>
    <hyperlink r:id="rId1" ref="B2"/>
    <hyperlink r:id="rId2" ref="B3"/>
    <hyperlink r:id="rId3" ref="A5"/>
    <hyperlink r:id="rId4" ref="B5"/>
    <hyperlink r:id="rId5" ref="C5"/>
    <hyperlink r:id="rId6" ref="D7"/>
    <hyperlink r:id="rId7" ref="D9"/>
    <hyperlink r:id="rId8" ref="D11"/>
    <hyperlink r:id="rId9" ref="D13"/>
    <hyperlink r:id="rId10" ref="D14"/>
    <hyperlink r:id="rId11" ref="D15"/>
    <hyperlink r:id="rId12" ref="D16"/>
    <hyperlink r:id="rId13" ref="D19"/>
    <hyperlink r:id="rId14" ref="D20"/>
    <hyperlink r:id="rId15" ref="D21"/>
    <hyperlink r:id="rId16" ref="D22"/>
    <hyperlink r:id="rId17" ref="D23"/>
    <hyperlink r:id="rId18" ref="D27"/>
    <hyperlink r:id="rId19" ref="D29"/>
    <hyperlink r:id="rId20" ref="D30"/>
    <hyperlink r:id="rId21" ref="D32"/>
    <hyperlink r:id="rId22" ref="D37"/>
    <hyperlink r:id="rId23" ref="D42"/>
    <hyperlink r:id="rId24" ref="D45"/>
    <hyperlink r:id="rId25" ref="D46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26"/>
</worksheet>
</file>