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<sst xmlns="http://schemas.openxmlformats.org/spreadsheetml/2006/main" count="27" uniqueCount="24">
  <si>
    <t>V</t>
  </si>
  <si>
    <t xml:space="preserve">I </t>
  </si>
  <si>
    <t>m1</t>
  </si>
  <si>
    <t>m2</t>
  </si>
  <si>
    <t>D</t>
  </si>
  <si>
    <t>r</t>
  </si>
  <si>
    <t>B</t>
  </si>
  <si>
    <t>e/Me</t>
  </si>
  <si>
    <t>Me</t>
  </si>
  <si>
    <t>u</t>
  </si>
  <si>
    <t>Gamma</t>
  </si>
  <si>
    <t>u-rel difference</t>
  </si>
  <si>
    <t>Error</t>
  </si>
  <si>
    <t>Error Value</t>
  </si>
  <si>
    <t>Rel Uncertainty</t>
  </si>
  <si>
    <t>Mu</t>
  </si>
  <si>
    <t>N</t>
  </si>
  <si>
    <t>R</t>
  </si>
  <si>
    <t>e</t>
  </si>
  <si>
    <t>Actual Error</t>
  </si>
  <si>
    <t>Average</t>
  </si>
  <si>
    <t>STDev</t>
  </si>
  <si>
    <t>STDev Mean</t>
  </si>
  <si>
    <t>95% Confidence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</si>
</sst>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1" numFmtId="11" xfId="0" applyFont="1" applyNumberFormat="1"/>
    <xf borderId="0" fillId="0" fontId="1" numFmtId="4" xfId="0" applyAlignment="1" applyFont="1" applyNumberForma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1" t="s">
        <v>16</v>
      </c>
      <c r="S1" s="1" t="s">
        <v>17</v>
      </c>
    </row>
    <row r="2">
      <c r="A2" s="3">
        <f>100</f>
        <v>100</v>
      </c>
      <c r="B2" s="1">
        <v>1.0</v>
      </c>
      <c r="C2" s="1">
        <v>6.0</v>
      </c>
      <c r="D2" s="1">
        <v>12.6</v>
      </c>
      <c r="E2" s="3">
        <f t="shared" ref="E2:E34" si="1">D2-C2</f>
        <v>6.6</v>
      </c>
      <c r="F2" s="3">
        <f t="shared" ref="F2:F34" si="2">E2/2</f>
        <v>3.3</v>
      </c>
      <c r="G2" s="4">
        <f t="shared" ref="G2:G34" si="3">(8/(5*sqrt(5)))*(($Q$2)*($R$2)*(B2))/$S$2</f>
        <v>0.0007398285532</v>
      </c>
      <c r="H2" s="4">
        <f t="shared" ref="H2:H34" si="4">(2*A2)/((G2^2)*((F2*0.01)^2))</f>
        <v>335536630245</v>
      </c>
      <c r="I2" s="4">
        <f t="shared" ref="I2:I34" si="5">1/(H2/$Q$5)</f>
        <v>0</v>
      </c>
      <c r="J2" s="4">
        <f t="shared" ref="J2:J34" si="6">SQRT(2*H2*A2)</f>
        <v>8191906.13</v>
      </c>
      <c r="K2" s="3">
        <f t="shared" ref="K2:K34" si="7">1/(SQRT(1-(J2^2/(3*10^8)^2)))</f>
        <v>1.000373027</v>
      </c>
      <c r="L2" s="5">
        <f t="shared" ref="L2:L34" si="8">J2*(K2-1)</f>
        <v>3055.802972</v>
      </c>
      <c r="M2" s="1" t="s">
        <v>18</v>
      </c>
      <c r="N2" s="2">
        <v>6.0E-20</v>
      </c>
      <c r="O2" s="2">
        <f>N2/Q5</f>
        <v>0.3773584906</v>
      </c>
      <c r="Q2" s="2">
        <v>1.256637E-6</v>
      </c>
      <c r="R2" s="1">
        <v>130.0</v>
      </c>
      <c r="S2" s="1">
        <v>0.158</v>
      </c>
    </row>
    <row r="3">
      <c r="A3" s="3">
        <f t="shared" ref="A3:A7" si="9">A2+20</f>
        <v>120</v>
      </c>
      <c r="B3" s="1">
        <v>1.0</v>
      </c>
      <c r="C3" s="1">
        <v>6.0</v>
      </c>
      <c r="D3" s="1">
        <v>13.2</v>
      </c>
      <c r="E3" s="3">
        <f t="shared" si="1"/>
        <v>7.2</v>
      </c>
      <c r="F3" s="3">
        <f t="shared" si="2"/>
        <v>3.6</v>
      </c>
      <c r="G3" s="4">
        <f t="shared" si="3"/>
        <v>0.0007398285532</v>
      </c>
      <c r="H3" s="4">
        <f t="shared" si="4"/>
        <v>338332768831</v>
      </c>
      <c r="I3" s="4">
        <f t="shared" si="5"/>
        <v>0</v>
      </c>
      <c r="J3" s="4">
        <f t="shared" si="6"/>
        <v>9011096.743</v>
      </c>
      <c r="K3" s="3">
        <f t="shared" si="7"/>
        <v>1.000451416</v>
      </c>
      <c r="L3" s="5">
        <f t="shared" si="8"/>
        <v>4067.751796</v>
      </c>
      <c r="M3" s="1" t="s">
        <v>7</v>
      </c>
      <c r="N3" s="4">
        <f>H38</f>
        <v>15557266327</v>
      </c>
      <c r="O3" s="4">
        <f>N3/H35</f>
        <v>0.04999150211</v>
      </c>
    </row>
    <row r="4">
      <c r="A4" s="3">
        <f t="shared" si="9"/>
        <v>140</v>
      </c>
      <c r="B4" s="1">
        <v>1.0</v>
      </c>
      <c r="C4" s="1">
        <v>5.2</v>
      </c>
      <c r="D4" s="1">
        <v>13.0</v>
      </c>
      <c r="E4" s="3">
        <f t="shared" si="1"/>
        <v>7.8</v>
      </c>
      <c r="F4" s="3">
        <f t="shared" si="2"/>
        <v>3.9</v>
      </c>
      <c r="G4" s="4">
        <f t="shared" si="3"/>
        <v>0.0007398285532</v>
      </c>
      <c r="H4" s="4">
        <f t="shared" si="4"/>
        <v>336330799784</v>
      </c>
      <c r="I4" s="4">
        <f t="shared" si="5"/>
        <v>0</v>
      </c>
      <c r="J4" s="4">
        <f t="shared" si="6"/>
        <v>9704258.031</v>
      </c>
      <c r="K4" s="3">
        <f t="shared" si="7"/>
        <v>1.000523592</v>
      </c>
      <c r="L4" s="5">
        <f t="shared" si="8"/>
        <v>5081.073622</v>
      </c>
      <c r="M4" s="1" t="s">
        <v>8</v>
      </c>
      <c r="O4" s="3">
        <f>(SQRT(((O2)^2)+O3^2))</f>
        <v>0.3806554619</v>
      </c>
      <c r="Q4" s="1" t="s">
        <v>18</v>
      </c>
    </row>
    <row r="5">
      <c r="A5" s="3">
        <f t="shared" si="9"/>
        <v>160</v>
      </c>
      <c r="B5" s="1">
        <v>1.0</v>
      </c>
      <c r="C5" s="1">
        <v>6.5</v>
      </c>
      <c r="D5" s="1">
        <v>15.0</v>
      </c>
      <c r="E5" s="3">
        <f t="shared" si="1"/>
        <v>8.5</v>
      </c>
      <c r="F5" s="3">
        <f t="shared" si="2"/>
        <v>4.25</v>
      </c>
      <c r="G5" s="4">
        <f t="shared" si="3"/>
        <v>0.0007398285532</v>
      </c>
      <c r="H5" s="4">
        <f t="shared" si="4"/>
        <v>323675584520</v>
      </c>
      <c r="I5" s="4">
        <f t="shared" si="5"/>
        <v>0</v>
      </c>
      <c r="J5" s="4">
        <f t="shared" si="6"/>
        <v>10177238.67</v>
      </c>
      <c r="K5" s="3">
        <f t="shared" si="7"/>
        <v>1.00057592</v>
      </c>
      <c r="L5" s="5">
        <f t="shared" si="8"/>
        <v>5861.27943</v>
      </c>
      <c r="Q5" s="2">
        <v>1.59E-19</v>
      </c>
    </row>
    <row r="6">
      <c r="A6" s="3">
        <f t="shared" si="9"/>
        <v>180</v>
      </c>
      <c r="B6" s="1">
        <v>1.0</v>
      </c>
      <c r="C6" s="1">
        <v>6.0</v>
      </c>
      <c r="D6" s="1">
        <v>16.0</v>
      </c>
      <c r="E6" s="3">
        <f t="shared" si="1"/>
        <v>10</v>
      </c>
      <c r="F6" s="3">
        <f t="shared" si="2"/>
        <v>5</v>
      </c>
      <c r="G6" s="4">
        <f t="shared" si="3"/>
        <v>0.0007398285532</v>
      </c>
      <c r="H6" s="4">
        <f t="shared" si="4"/>
        <v>263087561043</v>
      </c>
      <c r="I6" s="4">
        <f t="shared" si="5"/>
        <v>0</v>
      </c>
      <c r="J6" s="4">
        <f t="shared" si="6"/>
        <v>9731984.483</v>
      </c>
      <c r="K6" s="3">
        <f t="shared" si="7"/>
        <v>1.000526591</v>
      </c>
      <c r="L6" s="5">
        <f t="shared" si="8"/>
        <v>5124.773271</v>
      </c>
      <c r="M6" s="1" t="s">
        <v>19</v>
      </c>
      <c r="N6" s="4">
        <f>O4*I35</f>
        <v>0</v>
      </c>
    </row>
    <row r="7">
      <c r="A7" s="3">
        <f t="shared" si="9"/>
        <v>200</v>
      </c>
      <c r="B7" s="1">
        <v>1.0</v>
      </c>
      <c r="C7" s="1">
        <v>6.0</v>
      </c>
      <c r="D7" s="1">
        <v>15.5</v>
      </c>
      <c r="E7" s="3">
        <f t="shared" si="1"/>
        <v>9.5</v>
      </c>
      <c r="F7" s="3">
        <f t="shared" si="2"/>
        <v>4.75</v>
      </c>
      <c r="G7" s="4">
        <f t="shared" si="3"/>
        <v>0.0007398285532</v>
      </c>
      <c r="H7" s="4">
        <f t="shared" si="4"/>
        <v>323899736587</v>
      </c>
      <c r="I7" s="4">
        <f t="shared" si="5"/>
        <v>0</v>
      </c>
      <c r="J7" s="4">
        <f t="shared" si="6"/>
        <v>11382437.99</v>
      </c>
      <c r="K7" s="3">
        <f t="shared" si="7"/>
        <v>1.000720555</v>
      </c>
      <c r="L7" s="5">
        <f t="shared" si="8"/>
        <v>8201.675392</v>
      </c>
    </row>
    <row r="8">
      <c r="A8" s="3">
        <f>100</f>
        <v>100</v>
      </c>
      <c r="B8" s="1">
        <v>2.0</v>
      </c>
      <c r="C8" s="1">
        <v>8.5</v>
      </c>
      <c r="D8" s="1">
        <v>11.9</v>
      </c>
      <c r="E8" s="3">
        <f t="shared" si="1"/>
        <v>3.4</v>
      </c>
      <c r="F8" s="3">
        <f t="shared" si="2"/>
        <v>1.7</v>
      </c>
      <c r="G8" s="4">
        <f t="shared" si="3"/>
        <v>0.001479657106</v>
      </c>
      <c r="H8" s="4">
        <f t="shared" si="4"/>
        <v>316089438008</v>
      </c>
      <c r="I8" s="4">
        <f t="shared" si="5"/>
        <v>0</v>
      </c>
      <c r="J8" s="4">
        <f t="shared" si="6"/>
        <v>7950967.715</v>
      </c>
      <c r="K8" s="3">
        <f t="shared" si="7"/>
        <v>1.000351396</v>
      </c>
      <c r="L8" s="5">
        <f t="shared" si="8"/>
        <v>2793.935216</v>
      </c>
    </row>
    <row r="9">
      <c r="A9" s="3">
        <f t="shared" ref="A9:A13" si="10">A8+20</f>
        <v>120</v>
      </c>
      <c r="B9" s="1">
        <v>2.0</v>
      </c>
      <c r="C9" s="1">
        <v>8.0</v>
      </c>
      <c r="D9" s="1">
        <v>11.8</v>
      </c>
      <c r="E9" s="3">
        <f t="shared" si="1"/>
        <v>3.8</v>
      </c>
      <c r="F9" s="3">
        <f t="shared" si="2"/>
        <v>1.9</v>
      </c>
      <c r="G9" s="4">
        <f t="shared" si="3"/>
        <v>0.001479657106</v>
      </c>
      <c r="H9" s="4">
        <f t="shared" si="4"/>
        <v>303656003050</v>
      </c>
      <c r="I9" s="4">
        <f t="shared" si="5"/>
        <v>0</v>
      </c>
      <c r="J9" s="4">
        <f t="shared" si="6"/>
        <v>8536828.494</v>
      </c>
      <c r="K9" s="3">
        <f t="shared" si="7"/>
        <v>1.000405121</v>
      </c>
      <c r="L9" s="5">
        <f t="shared" si="8"/>
        <v>3458.446123</v>
      </c>
    </row>
    <row r="10">
      <c r="A10" s="3">
        <f t="shared" si="10"/>
        <v>140</v>
      </c>
      <c r="B10" s="1">
        <v>2.0</v>
      </c>
      <c r="C10" s="1">
        <v>7.4</v>
      </c>
      <c r="D10" s="1">
        <v>11.5</v>
      </c>
      <c r="E10" s="3">
        <f t="shared" si="1"/>
        <v>4.1</v>
      </c>
      <c r="F10" s="3">
        <f t="shared" si="2"/>
        <v>2.05</v>
      </c>
      <c r="G10" s="4">
        <f t="shared" si="3"/>
        <v>0.001479657106</v>
      </c>
      <c r="H10" s="4">
        <f t="shared" si="4"/>
        <v>304318350072</v>
      </c>
      <c r="I10" s="4">
        <f t="shared" si="5"/>
        <v>0</v>
      </c>
      <c r="J10" s="4">
        <f t="shared" si="6"/>
        <v>9230879.591</v>
      </c>
      <c r="K10" s="3">
        <f t="shared" si="7"/>
        <v>1.000473721</v>
      </c>
      <c r="L10" s="5">
        <f t="shared" si="8"/>
        <v>4372.856935</v>
      </c>
    </row>
    <row r="11">
      <c r="A11" s="3">
        <f t="shared" si="10"/>
        <v>160</v>
      </c>
      <c r="B11" s="1">
        <v>2.0</v>
      </c>
      <c r="C11" s="1">
        <v>8.0</v>
      </c>
      <c r="D11" s="1">
        <v>12.3</v>
      </c>
      <c r="E11" s="3">
        <f t="shared" si="1"/>
        <v>4.3</v>
      </c>
      <c r="F11" s="3">
        <f t="shared" si="2"/>
        <v>2.15</v>
      </c>
      <c r="G11" s="4">
        <f t="shared" si="3"/>
        <v>0.001479657106</v>
      </c>
      <c r="H11" s="4">
        <f t="shared" si="4"/>
        <v>316192008945</v>
      </c>
      <c r="I11" s="4">
        <f t="shared" si="5"/>
        <v>0</v>
      </c>
      <c r="J11" s="4">
        <f t="shared" si="6"/>
        <v>10058898.69</v>
      </c>
      <c r="K11" s="3">
        <f t="shared" si="7"/>
        <v>1.000562594</v>
      </c>
      <c r="L11" s="5">
        <f t="shared" si="8"/>
        <v>5659.071406</v>
      </c>
    </row>
    <row r="12">
      <c r="A12" s="3">
        <f t="shared" si="10"/>
        <v>180</v>
      </c>
      <c r="B12" s="1">
        <v>2.0</v>
      </c>
      <c r="C12" s="1">
        <v>8.0</v>
      </c>
      <c r="D12" s="1">
        <v>12.6</v>
      </c>
      <c r="E12" s="3">
        <f t="shared" si="1"/>
        <v>4.6</v>
      </c>
      <c r="F12" s="3">
        <f t="shared" si="2"/>
        <v>2.3</v>
      </c>
      <c r="G12" s="4">
        <f t="shared" si="3"/>
        <v>0.001479657106</v>
      </c>
      <c r="H12" s="4">
        <f t="shared" si="4"/>
        <v>310831239417</v>
      </c>
      <c r="I12" s="4">
        <f t="shared" si="5"/>
        <v>0</v>
      </c>
      <c r="J12" s="4">
        <f t="shared" si="6"/>
        <v>10578244</v>
      </c>
      <c r="K12" s="3">
        <f t="shared" si="7"/>
        <v>1.000622243</v>
      </c>
      <c r="L12" s="5">
        <f t="shared" si="8"/>
        <v>6582.235919</v>
      </c>
    </row>
    <row r="13">
      <c r="A13" s="3">
        <f t="shared" si="10"/>
        <v>200</v>
      </c>
      <c r="B13" s="1">
        <v>2.0</v>
      </c>
      <c r="C13" s="1">
        <v>8.0</v>
      </c>
      <c r="D13" s="1">
        <v>12.8</v>
      </c>
      <c r="E13" s="3">
        <f t="shared" si="1"/>
        <v>4.8</v>
      </c>
      <c r="F13" s="3">
        <f t="shared" si="2"/>
        <v>2.4</v>
      </c>
      <c r="G13" s="4">
        <f t="shared" si="3"/>
        <v>0.001479657106</v>
      </c>
      <c r="H13" s="4">
        <f t="shared" si="4"/>
        <v>317186970779</v>
      </c>
      <c r="I13" s="4">
        <f t="shared" si="5"/>
        <v>0</v>
      </c>
      <c r="J13" s="4">
        <f t="shared" si="6"/>
        <v>11263870.93</v>
      </c>
      <c r="K13" s="3">
        <f t="shared" si="7"/>
        <v>1.000705606</v>
      </c>
      <c r="L13" s="5">
        <f t="shared" si="8"/>
        <v>7947.855507</v>
      </c>
    </row>
    <row r="14">
      <c r="A14" s="3">
        <f>100</f>
        <v>100</v>
      </c>
      <c r="B14" s="1">
        <v>3.0</v>
      </c>
      <c r="C14" s="1">
        <v>9.0</v>
      </c>
      <c r="D14" s="1">
        <v>11.3</v>
      </c>
      <c r="E14" s="3">
        <f t="shared" si="1"/>
        <v>2.3</v>
      </c>
      <c r="F14" s="3">
        <f t="shared" si="2"/>
        <v>1.15</v>
      </c>
      <c r="G14" s="4">
        <f t="shared" si="3"/>
        <v>0.00221948566</v>
      </c>
      <c r="H14" s="4">
        <f t="shared" si="4"/>
        <v>306993816708</v>
      </c>
      <c r="I14" s="4">
        <f t="shared" si="5"/>
        <v>0</v>
      </c>
      <c r="J14" s="4">
        <f t="shared" si="6"/>
        <v>7835736.299</v>
      </c>
      <c r="K14" s="3">
        <f t="shared" si="7"/>
        <v>1.000341279</v>
      </c>
      <c r="L14" s="5">
        <f t="shared" si="8"/>
        <v>2674.171216</v>
      </c>
    </row>
    <row r="15">
      <c r="A15" s="3">
        <f t="shared" ref="A15:A19" si="11">A14+20</f>
        <v>120</v>
      </c>
      <c r="B15" s="1">
        <v>3.0</v>
      </c>
      <c r="C15" s="1">
        <v>9.0</v>
      </c>
      <c r="D15" s="1">
        <v>11.5</v>
      </c>
      <c r="E15" s="3">
        <f t="shared" si="1"/>
        <v>2.5</v>
      </c>
      <c r="F15" s="3">
        <f t="shared" si="2"/>
        <v>1.25</v>
      </c>
      <c r="G15" s="4">
        <f t="shared" si="3"/>
        <v>0.00221948566</v>
      </c>
      <c r="H15" s="4">
        <f t="shared" si="4"/>
        <v>311807479754</v>
      </c>
      <c r="I15" s="4">
        <f t="shared" si="5"/>
        <v>0</v>
      </c>
      <c r="J15" s="4">
        <f t="shared" si="6"/>
        <v>8650652.874</v>
      </c>
      <c r="K15" s="3">
        <f t="shared" si="7"/>
        <v>1.000416003</v>
      </c>
      <c r="L15" s="5">
        <f t="shared" si="8"/>
        <v>3598.695384</v>
      </c>
    </row>
    <row r="16">
      <c r="A16" s="3">
        <f t="shared" si="11"/>
        <v>140</v>
      </c>
      <c r="B16" s="1">
        <v>3.0</v>
      </c>
      <c r="C16" s="1">
        <v>8.2</v>
      </c>
      <c r="D16" s="1">
        <v>11.0</v>
      </c>
      <c r="E16" s="3">
        <f t="shared" si="1"/>
        <v>2.8</v>
      </c>
      <c r="F16" s="3">
        <f t="shared" si="2"/>
        <v>1.4</v>
      </c>
      <c r="G16" s="4">
        <f t="shared" si="3"/>
        <v>0.00221948566</v>
      </c>
      <c r="H16" s="4">
        <f t="shared" si="4"/>
        <v>289999516140</v>
      </c>
      <c r="I16" s="4">
        <f t="shared" si="5"/>
        <v>0</v>
      </c>
      <c r="J16" s="4">
        <f t="shared" si="6"/>
        <v>9011096.743</v>
      </c>
      <c r="K16" s="3">
        <f t="shared" si="7"/>
        <v>1.000451416</v>
      </c>
      <c r="L16" s="5">
        <f t="shared" si="8"/>
        <v>4067.751796</v>
      </c>
    </row>
    <row r="17">
      <c r="A17" s="3">
        <f t="shared" si="11"/>
        <v>160</v>
      </c>
      <c r="B17" s="1">
        <v>3.0</v>
      </c>
      <c r="C17" s="1">
        <v>8.5</v>
      </c>
      <c r="D17" s="1">
        <v>11.4</v>
      </c>
      <c r="E17" s="3">
        <f t="shared" si="1"/>
        <v>2.9</v>
      </c>
      <c r="F17" s="3">
        <f t="shared" si="2"/>
        <v>1.45</v>
      </c>
      <c r="G17" s="4">
        <f t="shared" si="3"/>
        <v>0.00221948566</v>
      </c>
      <c r="H17" s="4">
        <f t="shared" si="4"/>
        <v>308965001738</v>
      </c>
      <c r="I17" s="4">
        <f t="shared" si="5"/>
        <v>0</v>
      </c>
      <c r="J17" s="4">
        <f t="shared" si="6"/>
        <v>9943279.165</v>
      </c>
      <c r="K17" s="3">
        <f t="shared" si="7"/>
        <v>1.000549724</v>
      </c>
      <c r="L17" s="5">
        <f t="shared" si="8"/>
        <v>5466.059962</v>
      </c>
    </row>
    <row r="18">
      <c r="A18" s="3">
        <f t="shared" si="11"/>
        <v>180</v>
      </c>
      <c r="B18" s="1">
        <v>3.0</v>
      </c>
      <c r="C18" s="1">
        <v>9.0</v>
      </c>
      <c r="D18" s="1">
        <v>12.2</v>
      </c>
      <c r="E18" s="3">
        <f t="shared" si="1"/>
        <v>3.2</v>
      </c>
      <c r="F18" s="3">
        <f t="shared" si="2"/>
        <v>1.6</v>
      </c>
      <c r="G18" s="4">
        <f t="shared" si="3"/>
        <v>0.00221948566</v>
      </c>
      <c r="H18" s="4">
        <f t="shared" si="4"/>
        <v>285468273701</v>
      </c>
      <c r="I18" s="4">
        <f t="shared" si="5"/>
        <v>0</v>
      </c>
      <c r="J18" s="4">
        <f t="shared" si="6"/>
        <v>10137483.84</v>
      </c>
      <c r="K18" s="3">
        <f t="shared" si="7"/>
        <v>1.000571426</v>
      </c>
      <c r="L18" s="5">
        <f t="shared" si="8"/>
        <v>5792.821493</v>
      </c>
    </row>
    <row r="19">
      <c r="A19" s="3">
        <f t="shared" si="11"/>
        <v>200</v>
      </c>
      <c r="B19" s="1">
        <v>3.0</v>
      </c>
      <c r="C19" s="1">
        <v>9.0</v>
      </c>
      <c r="D19" s="1">
        <v>12.2</v>
      </c>
      <c r="E19" s="3">
        <f t="shared" si="1"/>
        <v>3.2</v>
      </c>
      <c r="F19" s="3">
        <f t="shared" si="2"/>
        <v>1.6</v>
      </c>
      <c r="G19" s="4">
        <f t="shared" si="3"/>
        <v>0.00221948566</v>
      </c>
      <c r="H19" s="4">
        <f t="shared" si="4"/>
        <v>317186970779</v>
      </c>
      <c r="I19" s="4">
        <f t="shared" si="5"/>
        <v>0</v>
      </c>
      <c r="J19" s="4">
        <f t="shared" si="6"/>
        <v>11263870.93</v>
      </c>
      <c r="K19" s="3">
        <f t="shared" si="7"/>
        <v>1.000705606</v>
      </c>
      <c r="L19" s="5">
        <f t="shared" si="8"/>
        <v>7947.855507</v>
      </c>
    </row>
    <row r="20">
      <c r="A20" s="1">
        <v>110.0</v>
      </c>
      <c r="B20" s="1">
        <v>1.0</v>
      </c>
      <c r="C20" s="1">
        <v>6.7</v>
      </c>
      <c r="D20" s="1">
        <v>13.5</v>
      </c>
      <c r="E20" s="3">
        <f t="shared" si="1"/>
        <v>6.8</v>
      </c>
      <c r="F20" s="3">
        <f t="shared" si="2"/>
        <v>3.4</v>
      </c>
      <c r="G20" s="4">
        <f t="shared" si="3"/>
        <v>0.0007398285532</v>
      </c>
      <c r="H20" s="4">
        <f t="shared" si="4"/>
        <v>347698381809</v>
      </c>
      <c r="I20" s="4">
        <f t="shared" si="5"/>
        <v>0</v>
      </c>
      <c r="J20" s="4">
        <f t="shared" si="6"/>
        <v>8746064.486</v>
      </c>
      <c r="K20" s="3">
        <f t="shared" si="7"/>
        <v>1.000425236</v>
      </c>
      <c r="L20" s="5">
        <f t="shared" si="8"/>
        <v>3719.139496</v>
      </c>
    </row>
    <row r="21">
      <c r="A21" s="3">
        <f t="shared" ref="A21:A24" si="12">A20+20</f>
        <v>130</v>
      </c>
      <c r="B21" s="1">
        <v>1.0</v>
      </c>
      <c r="C21" s="1">
        <v>5.9</v>
      </c>
      <c r="D21" s="1">
        <v>13.5</v>
      </c>
      <c r="E21" s="3">
        <f t="shared" si="1"/>
        <v>7.6</v>
      </c>
      <c r="F21" s="3">
        <f t="shared" si="2"/>
        <v>3.8</v>
      </c>
      <c r="G21" s="4">
        <f t="shared" si="3"/>
        <v>0.0007398285532</v>
      </c>
      <c r="H21" s="4">
        <f t="shared" si="4"/>
        <v>328960669971</v>
      </c>
      <c r="I21" s="4">
        <f t="shared" si="5"/>
        <v>0</v>
      </c>
      <c r="J21" s="4">
        <f t="shared" si="6"/>
        <v>9248230.868</v>
      </c>
      <c r="K21" s="3">
        <f t="shared" si="7"/>
        <v>1.000475504</v>
      </c>
      <c r="L21" s="5">
        <f t="shared" si="8"/>
        <v>4397.574043</v>
      </c>
    </row>
    <row r="22">
      <c r="A22" s="3">
        <f t="shared" si="12"/>
        <v>150</v>
      </c>
      <c r="B22" s="1">
        <v>1.0</v>
      </c>
      <c r="C22" s="1">
        <v>5.8</v>
      </c>
      <c r="D22" s="1">
        <v>14.0</v>
      </c>
      <c r="E22" s="3">
        <f t="shared" si="1"/>
        <v>8.2</v>
      </c>
      <c r="F22" s="3">
        <f t="shared" si="2"/>
        <v>4.1</v>
      </c>
      <c r="G22" s="4">
        <f t="shared" si="3"/>
        <v>0.0007398285532</v>
      </c>
      <c r="H22" s="4">
        <f t="shared" si="4"/>
        <v>326055375078</v>
      </c>
      <c r="I22" s="4">
        <f t="shared" si="5"/>
        <v>0</v>
      </c>
      <c r="J22" s="4">
        <f t="shared" si="6"/>
        <v>9890228.133</v>
      </c>
      <c r="K22" s="3">
        <f t="shared" si="7"/>
        <v>1.000543869</v>
      </c>
      <c r="L22" s="5">
        <f t="shared" si="8"/>
        <v>5378.988423</v>
      </c>
    </row>
    <row r="23">
      <c r="A23" s="3">
        <f t="shared" si="12"/>
        <v>170</v>
      </c>
      <c r="B23" s="1">
        <v>1.0</v>
      </c>
      <c r="C23" s="1">
        <v>6.2</v>
      </c>
      <c r="D23" s="1">
        <v>15.0</v>
      </c>
      <c r="E23" s="3">
        <f t="shared" si="1"/>
        <v>8.8</v>
      </c>
      <c r="F23" s="3">
        <f t="shared" si="2"/>
        <v>4.4</v>
      </c>
      <c r="G23" s="4">
        <f t="shared" si="3"/>
        <v>0.0007398285532</v>
      </c>
      <c r="H23" s="4">
        <f t="shared" si="4"/>
        <v>320856902672</v>
      </c>
      <c r="I23" s="4">
        <f t="shared" si="5"/>
        <v>0</v>
      </c>
      <c r="J23" s="4">
        <f t="shared" si="6"/>
        <v>10444680.32</v>
      </c>
      <c r="K23" s="3">
        <f t="shared" si="7"/>
        <v>1.000606615</v>
      </c>
      <c r="L23" s="5">
        <f t="shared" si="8"/>
        <v>6335.895197</v>
      </c>
    </row>
    <row r="24">
      <c r="A24" s="6">
        <f t="shared" si="12"/>
        <v>190</v>
      </c>
      <c r="B24" s="7">
        <v>2.0</v>
      </c>
      <c r="C24" s="7">
        <v>6.3</v>
      </c>
      <c r="D24" s="7">
        <v>15.5</v>
      </c>
      <c r="E24" s="6">
        <f t="shared" si="1"/>
        <v>9.2</v>
      </c>
      <c r="F24" s="6">
        <f t="shared" si="2"/>
        <v>4.6</v>
      </c>
      <c r="G24" s="8">
        <f t="shared" si="3"/>
        <v>0.001479657106</v>
      </c>
      <c r="H24" s="4">
        <f t="shared" si="4"/>
        <v>82024910402</v>
      </c>
      <c r="I24" s="4">
        <f t="shared" si="5"/>
        <v>0</v>
      </c>
      <c r="J24" s="4">
        <f t="shared" si="6"/>
        <v>5582962.113</v>
      </c>
      <c r="K24" s="3">
        <f t="shared" si="7"/>
        <v>1.000173209</v>
      </c>
      <c r="L24" s="5">
        <f t="shared" si="8"/>
        <v>967.0175607</v>
      </c>
    </row>
    <row r="25">
      <c r="A25" s="1">
        <v>110.0</v>
      </c>
      <c r="B25" s="1">
        <v>2.0</v>
      </c>
      <c r="C25" s="1">
        <v>8.5</v>
      </c>
      <c r="D25" s="1">
        <v>12.0</v>
      </c>
      <c r="E25" s="3">
        <f t="shared" si="1"/>
        <v>3.5</v>
      </c>
      <c r="F25" s="3">
        <f t="shared" si="2"/>
        <v>1.75</v>
      </c>
      <c r="G25" s="4">
        <f t="shared" si="3"/>
        <v>0.001479657106</v>
      </c>
      <c r="H25" s="4">
        <f t="shared" si="4"/>
        <v>328113738262</v>
      </c>
      <c r="I25" s="4">
        <f t="shared" si="5"/>
        <v>0</v>
      </c>
      <c r="J25" s="4">
        <f t="shared" si="6"/>
        <v>8496176.93</v>
      </c>
      <c r="K25" s="3">
        <f t="shared" si="7"/>
        <v>1.000401269</v>
      </c>
      <c r="L25" s="5">
        <f t="shared" si="8"/>
        <v>3409.254958</v>
      </c>
    </row>
    <row r="26">
      <c r="A26" s="3">
        <f t="shared" ref="A26:A29" si="13">A25+20</f>
        <v>130</v>
      </c>
      <c r="B26" s="1">
        <v>2.0</v>
      </c>
      <c r="C26" s="1">
        <v>8.3</v>
      </c>
      <c r="D26" s="1">
        <v>12.0</v>
      </c>
      <c r="E26" s="3">
        <f t="shared" si="1"/>
        <v>3.7</v>
      </c>
      <c r="F26" s="3">
        <f t="shared" si="2"/>
        <v>1.85</v>
      </c>
      <c r="G26" s="4">
        <f t="shared" si="3"/>
        <v>0.001479657106</v>
      </c>
      <c r="H26" s="4">
        <f t="shared" si="4"/>
        <v>346982620481</v>
      </c>
      <c r="I26" s="4">
        <f t="shared" si="5"/>
        <v>0</v>
      </c>
      <c r="J26" s="4">
        <f t="shared" si="6"/>
        <v>9498183.054</v>
      </c>
      <c r="K26" s="3">
        <f t="shared" si="7"/>
        <v>1.000501574</v>
      </c>
      <c r="L26" s="5">
        <f t="shared" si="8"/>
        <v>4764.043864</v>
      </c>
    </row>
    <row r="27">
      <c r="A27" s="3">
        <f t="shared" si="13"/>
        <v>150</v>
      </c>
      <c r="B27" s="1">
        <v>2.0</v>
      </c>
      <c r="C27" s="1">
        <v>7.9</v>
      </c>
      <c r="D27" s="1">
        <v>12.0</v>
      </c>
      <c r="E27" s="3">
        <f t="shared" si="1"/>
        <v>4.1</v>
      </c>
      <c r="F27" s="3">
        <f t="shared" si="2"/>
        <v>2.05</v>
      </c>
      <c r="G27" s="4">
        <f t="shared" si="3"/>
        <v>0.001479657106</v>
      </c>
      <c r="H27" s="4">
        <f t="shared" si="4"/>
        <v>326055375078</v>
      </c>
      <c r="I27" s="4">
        <f t="shared" si="5"/>
        <v>0</v>
      </c>
      <c r="J27" s="4">
        <f t="shared" si="6"/>
        <v>9890228.133</v>
      </c>
      <c r="K27" s="3">
        <f t="shared" si="7"/>
        <v>1.000543869</v>
      </c>
      <c r="L27" s="5">
        <f t="shared" si="8"/>
        <v>5378.988423</v>
      </c>
    </row>
    <row r="28">
      <c r="A28" s="3">
        <f t="shared" si="13"/>
        <v>170</v>
      </c>
      <c r="B28" s="1">
        <v>2.0</v>
      </c>
      <c r="C28" s="1">
        <v>8.0</v>
      </c>
      <c r="D28" s="1">
        <v>12.4</v>
      </c>
      <c r="E28" s="3">
        <f t="shared" si="1"/>
        <v>4.4</v>
      </c>
      <c r="F28" s="3">
        <f t="shared" si="2"/>
        <v>2.2</v>
      </c>
      <c r="G28" s="4">
        <f t="shared" si="3"/>
        <v>0.001479657106</v>
      </c>
      <c r="H28" s="4">
        <f t="shared" si="4"/>
        <v>320856902672</v>
      </c>
      <c r="I28" s="4">
        <f t="shared" si="5"/>
        <v>0</v>
      </c>
      <c r="J28" s="4">
        <f t="shared" si="6"/>
        <v>10444680.32</v>
      </c>
      <c r="K28" s="3">
        <f t="shared" si="7"/>
        <v>1.000606615</v>
      </c>
      <c r="L28" s="5">
        <f t="shared" si="8"/>
        <v>6335.895197</v>
      </c>
    </row>
    <row r="29">
      <c r="A29" s="3">
        <f t="shared" si="13"/>
        <v>190</v>
      </c>
      <c r="B29" s="1">
        <v>2.0</v>
      </c>
      <c r="C29" s="1">
        <v>7.9</v>
      </c>
      <c r="D29" s="1">
        <v>12.5</v>
      </c>
      <c r="E29" s="3">
        <f t="shared" si="1"/>
        <v>4.6</v>
      </c>
      <c r="F29" s="3">
        <f t="shared" si="2"/>
        <v>2.3</v>
      </c>
      <c r="G29" s="4">
        <f t="shared" si="3"/>
        <v>0.001479657106</v>
      </c>
      <c r="H29" s="4">
        <f t="shared" si="4"/>
        <v>328099641607</v>
      </c>
      <c r="I29" s="4">
        <f t="shared" si="5"/>
        <v>0</v>
      </c>
      <c r="J29" s="4">
        <f t="shared" si="6"/>
        <v>11165924.23</v>
      </c>
      <c r="K29" s="3">
        <f t="shared" si="7"/>
        <v>1.000693375</v>
      </c>
      <c r="L29" s="5">
        <f t="shared" si="8"/>
        <v>7742.175912</v>
      </c>
    </row>
    <row r="30">
      <c r="A30" s="1">
        <v>110.0</v>
      </c>
      <c r="B30" s="1">
        <v>3.0</v>
      </c>
      <c r="C30" s="1">
        <v>8.6</v>
      </c>
      <c r="D30" s="1">
        <v>11.0</v>
      </c>
      <c r="E30" s="3">
        <f t="shared" si="1"/>
        <v>2.4</v>
      </c>
      <c r="F30" s="3">
        <f t="shared" si="2"/>
        <v>1.2</v>
      </c>
      <c r="G30" s="4">
        <f t="shared" si="3"/>
        <v>0.00221948566</v>
      </c>
      <c r="H30" s="4">
        <f t="shared" si="4"/>
        <v>310138371428</v>
      </c>
      <c r="I30" s="4">
        <f t="shared" si="5"/>
        <v>0</v>
      </c>
      <c r="J30" s="4">
        <f t="shared" si="6"/>
        <v>8260172.015</v>
      </c>
      <c r="K30" s="3">
        <f t="shared" si="7"/>
        <v>1.000379274</v>
      </c>
      <c r="L30" s="5">
        <f t="shared" si="8"/>
        <v>3132.865782</v>
      </c>
    </row>
    <row r="31">
      <c r="A31" s="3">
        <f t="shared" ref="A31:A34" si="14">A30+20</f>
        <v>130</v>
      </c>
      <c r="B31" s="1">
        <v>3.0</v>
      </c>
      <c r="C31" s="1">
        <v>8.9</v>
      </c>
      <c r="D31" s="1">
        <v>11.5</v>
      </c>
      <c r="E31" s="3">
        <f t="shared" si="1"/>
        <v>2.6</v>
      </c>
      <c r="F31" s="3">
        <f t="shared" si="2"/>
        <v>1.3</v>
      </c>
      <c r="G31" s="4">
        <f t="shared" si="3"/>
        <v>0.00221948566</v>
      </c>
      <c r="H31" s="4">
        <f t="shared" si="4"/>
        <v>312307171228</v>
      </c>
      <c r="I31" s="4">
        <f t="shared" si="5"/>
        <v>0</v>
      </c>
      <c r="J31" s="4">
        <f t="shared" si="6"/>
        <v>9011096.743</v>
      </c>
      <c r="K31" s="3">
        <f t="shared" si="7"/>
        <v>1.000451416</v>
      </c>
      <c r="L31" s="5">
        <f t="shared" si="8"/>
        <v>4067.751796</v>
      </c>
    </row>
    <row r="32">
      <c r="A32" s="3">
        <f t="shared" si="14"/>
        <v>150</v>
      </c>
      <c r="B32" s="1">
        <v>3.0</v>
      </c>
      <c r="C32" s="1">
        <v>8.7</v>
      </c>
      <c r="D32" s="1">
        <v>11.5</v>
      </c>
      <c r="E32" s="3">
        <f t="shared" si="1"/>
        <v>2.8</v>
      </c>
      <c r="F32" s="3">
        <f t="shared" si="2"/>
        <v>1.4</v>
      </c>
      <c r="G32" s="4">
        <f t="shared" si="3"/>
        <v>0.00221948566</v>
      </c>
      <c r="H32" s="4">
        <f t="shared" si="4"/>
        <v>310713767293</v>
      </c>
      <c r="I32" s="4">
        <f t="shared" si="5"/>
        <v>0</v>
      </c>
      <c r="J32" s="4">
        <f t="shared" si="6"/>
        <v>9654746.511</v>
      </c>
      <c r="K32" s="3">
        <f t="shared" si="7"/>
        <v>1.000518259</v>
      </c>
      <c r="L32" s="5">
        <f t="shared" si="8"/>
        <v>5003.6582</v>
      </c>
    </row>
    <row r="33">
      <c r="A33" s="3">
        <f t="shared" si="14"/>
        <v>170</v>
      </c>
      <c r="B33" s="1">
        <v>3.0</v>
      </c>
      <c r="C33" s="1">
        <v>9.1</v>
      </c>
      <c r="D33" s="1">
        <v>12.0</v>
      </c>
      <c r="E33" s="3">
        <f t="shared" si="1"/>
        <v>2.9</v>
      </c>
      <c r="F33" s="3">
        <f t="shared" si="2"/>
        <v>1.45</v>
      </c>
      <c r="G33" s="4">
        <f t="shared" si="3"/>
        <v>0.00221948566</v>
      </c>
      <c r="H33" s="4">
        <f t="shared" si="4"/>
        <v>328275314347</v>
      </c>
      <c r="I33" s="4">
        <f t="shared" si="5"/>
        <v>0</v>
      </c>
      <c r="J33" s="4">
        <f t="shared" si="6"/>
        <v>10564734.11</v>
      </c>
      <c r="K33" s="3">
        <f t="shared" si="7"/>
        <v>1.000620653</v>
      </c>
      <c r="L33" s="5">
        <f t="shared" si="8"/>
        <v>6557.033193</v>
      </c>
    </row>
    <row r="34">
      <c r="A34" s="3">
        <f t="shared" si="14"/>
        <v>190</v>
      </c>
      <c r="B34" s="1">
        <v>3.0</v>
      </c>
      <c r="C34" s="1">
        <v>9.0</v>
      </c>
      <c r="D34" s="1">
        <v>12.0</v>
      </c>
      <c r="E34" s="3">
        <f t="shared" si="1"/>
        <v>3</v>
      </c>
      <c r="F34" s="3">
        <f t="shared" si="2"/>
        <v>1.5</v>
      </c>
      <c r="G34" s="4">
        <f t="shared" si="3"/>
        <v>0.00221948566</v>
      </c>
      <c r="H34" s="4">
        <f t="shared" si="4"/>
        <v>342843872415</v>
      </c>
      <c r="I34" s="4">
        <f t="shared" si="5"/>
        <v>0</v>
      </c>
      <c r="J34" s="4">
        <f t="shared" si="6"/>
        <v>11414055.88</v>
      </c>
      <c r="K34" s="3">
        <f t="shared" si="7"/>
        <v>1.000724568</v>
      </c>
      <c r="L34" s="5">
        <f t="shared" si="8"/>
        <v>8270.262457</v>
      </c>
    </row>
    <row r="35">
      <c r="G35" s="2" t="s">
        <v>20</v>
      </c>
      <c r="H35" s="4">
        <f t="shared" ref="H35:I35" si="15">AVERAGE(H2:H34)</f>
        <v>311198217116</v>
      </c>
      <c r="I35" s="4">
        <f t="shared" si="15"/>
        <v>0</v>
      </c>
    </row>
    <row r="36">
      <c r="G36" s="2" t="s">
        <v>21</v>
      </c>
      <c r="H36" s="4">
        <f>STDEV(H2:H34)</f>
        <v>44684845512</v>
      </c>
      <c r="I36" s="4"/>
    </row>
    <row r="37">
      <c r="G37" s="2" t="s">
        <v>22</v>
      </c>
      <c r="H37" s="4">
        <f>H36/SQRT(34-1)</f>
        <v>7778633164</v>
      </c>
    </row>
    <row r="38">
      <c r="G38" s="2" t="s">
        <v>23</v>
      </c>
      <c r="H38" s="4">
        <f>2*H37</f>
        <v>15557266327</v>
      </c>
    </row>
    <row r="39">
      <c r="G39" s="4"/>
    </row>
    <row r="40">
      <c r="G40" s="4"/>
    </row>
    <row r="41">
      <c r="G41" s="4"/>
    </row>
    <row r="42">
      <c r="G42" s="4"/>
    </row>
    <row r="43">
      <c r="G43" s="4"/>
    </row>
    <row r="44">
      <c r="G44" s="4"/>
    </row>
    <row r="45">
      <c r="G45" s="4"/>
    </row>
    <row r="46">
      <c r="G46" s="4"/>
    </row>
    <row r="47">
      <c r="G47" s="4"/>
    </row>
    <row r="48">
      <c r="G48" s="4"/>
    </row>
    <row r="49">
      <c r="G49" s="4"/>
    </row>
    <row r="50">
      <c r="G50" s="4"/>
    </row>
    <row r="51">
      <c r="G51" s="4"/>
    </row>
    <row r="52">
      <c r="G52" s="4"/>
    </row>
    <row r="53">
      <c r="G53" s="4"/>
    </row>
    <row r="54">
      <c r="G54" s="4"/>
    </row>
    <row r="55">
      <c r="G55" s="4"/>
    </row>
    <row r="56">
      <c r="G56" s="4"/>
    </row>
    <row r="57">
      <c r="G57" s="4"/>
    </row>
    <row r="58">
      <c r="G58" s="4"/>
    </row>
    <row r="59">
      <c r="G59" s="4"/>
    </row>
    <row r="60">
      <c r="G60" s="4"/>
    </row>
    <row r="61">
      <c r="G61" s="4"/>
    </row>
    <row r="62">
      <c r="G62" s="4"/>
    </row>
    <row r="63">
      <c r="G63" s="4"/>
    </row>
    <row r="64">
      <c r="G64" s="4"/>
    </row>
    <row r="65">
      <c r="G65" s="4"/>
    </row>
    <row r="66"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</row>
    <row r="73">
      <c r="G73" s="4"/>
    </row>
    <row r="74">
      <c r="G74" s="4"/>
    </row>
    <row r="75">
      <c r="G75" s="4"/>
    </row>
    <row r="76">
      <c r="G76" s="4"/>
    </row>
    <row r="77">
      <c r="G77" s="4"/>
    </row>
    <row r="78">
      <c r="G78" s="4"/>
    </row>
    <row r="79">
      <c r="G79" s="4"/>
    </row>
    <row r="80">
      <c r="G80" s="4"/>
    </row>
    <row r="81">
      <c r="G81" s="4"/>
    </row>
    <row r="82">
      <c r="G82" s="4"/>
    </row>
    <row r="83">
      <c r="G83" s="4"/>
    </row>
    <row r="84">
      <c r="G84" s="4"/>
    </row>
    <row r="85">
      <c r="G85" s="4"/>
    </row>
    <row r="86">
      <c r="G86" s="4"/>
    </row>
    <row r="87"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G106" s="4"/>
    </row>
    <row r="107">
      <c r="G107" s="4"/>
    </row>
    <row r="108">
      <c r="G108" s="4"/>
    </row>
    <row r="109">
      <c r="G109" s="4"/>
    </row>
    <row r="110">
      <c r="G110" s="4"/>
    </row>
    <row r="111">
      <c r="G111" s="4"/>
    </row>
    <row r="112">
      <c r="G112" s="4"/>
    </row>
    <row r="113">
      <c r="G113" s="4"/>
    </row>
    <row r="114">
      <c r="G114" s="4"/>
    </row>
    <row r="115">
      <c r="G115" s="4"/>
    </row>
    <row r="116">
      <c r="G116" s="4"/>
    </row>
    <row r="117">
      <c r="G117" s="4"/>
    </row>
    <row r="118">
      <c r="G118" s="4"/>
    </row>
    <row r="119">
      <c r="G119" s="4"/>
    </row>
    <row r="120">
      <c r="G120" s="4"/>
    </row>
    <row r="121">
      <c r="G121" s="4"/>
    </row>
    <row r="122">
      <c r="G122" s="4"/>
    </row>
    <row r="123">
      <c r="G123" s="4"/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  <row r="1000">
      <c r="G1000" s="4"/>
    </row>
  </sheetData>
  <drawing r:id="rId1"/>
</worksheet>
</file>