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Good comments in this column
	-Jason Goodman</t>
      </text>
    </comment>
  </commentList>
</comments>
</file>

<file path=xl/sharedStrings.xml><?xml version="1.0" encoding="utf-8"?>
<sst xmlns="http://schemas.openxmlformats.org/spreadsheetml/2006/main" count="70" uniqueCount="54">
  <si>
    <t>Droplet num</t>
  </si>
  <si>
    <t>Time to fall 0.5mm</t>
  </si>
  <si>
    <t>Time to rise 0.5mm</t>
  </si>
  <si>
    <t xml:space="preserve">Drop </t>
  </si>
  <si>
    <t>Avg Fall Time</t>
  </si>
  <si>
    <t>Avg Rise Time</t>
  </si>
  <si>
    <t>V(fall) (m/s)</t>
  </si>
  <si>
    <t>V(rise) m/s</t>
  </si>
  <si>
    <t>Radius (m)</t>
  </si>
  <si>
    <t>Radius (Corrected)</t>
  </si>
  <si>
    <t>Mass (kg)</t>
  </si>
  <si>
    <t>Charge (C)</t>
  </si>
  <si>
    <t># of Electrons</t>
  </si>
  <si>
    <t>Electron Charge by common factor</t>
  </si>
  <si>
    <t>Day 1</t>
  </si>
  <si>
    <t>Jordan</t>
  </si>
  <si>
    <t>Height of Spacer (m)</t>
  </si>
  <si>
    <t>Temperature</t>
  </si>
  <si>
    <t>14a</t>
  </si>
  <si>
    <t>Voltage(Volts)</t>
  </si>
  <si>
    <t>Day 2</t>
  </si>
  <si>
    <t>Viscocity of Air (21 Degrees Celsius)</t>
  </si>
  <si>
    <t>E</t>
  </si>
  <si>
    <t>20a</t>
  </si>
  <si>
    <t>20b</t>
  </si>
  <si>
    <t>Null Data</t>
  </si>
  <si>
    <t>Temperature (C)</t>
  </si>
  <si>
    <t>Average</t>
  </si>
  <si>
    <t>Viscosity of Air</t>
  </si>
  <si>
    <t>Standard Dev</t>
  </si>
  <si>
    <t>Volts</t>
  </si>
  <si>
    <t>Standard Dev of Mean</t>
  </si>
  <si>
    <t>Confidence interval</t>
  </si>
  <si>
    <t>Upper Bound</t>
  </si>
  <si>
    <t>Lower Bound</t>
  </si>
  <si>
    <t>&lt;outlier&gt;</t>
  </si>
  <si>
    <t>Procedural Error</t>
  </si>
  <si>
    <t>&lt;Electric field was on up and down, gravity was never working alone&gt;</t>
  </si>
  <si>
    <t>Ryan</t>
  </si>
  <si>
    <t>&lt;lead from power supply became unplugged&gt;</t>
  </si>
  <si>
    <t>Nick</t>
  </si>
  <si>
    <t>14b</t>
  </si>
  <si>
    <t>&lt;-- Ionization here (JCG)</t>
  </si>
  <si>
    <t>&lt;this oil drop moved too slowly &gt;</t>
  </si>
  <si>
    <t>Knocked the apparatus, lost drop</t>
  </si>
  <si>
    <t>Height of spacer (m)</t>
  </si>
  <si>
    <t>Jordan started here</t>
  </si>
  <si>
    <t>Voltage</t>
  </si>
  <si>
    <t>Lost electron?</t>
  </si>
  <si>
    <t>Ryan started here</t>
  </si>
  <si>
    <t>THe RANGE from ryan to here IS GARBAGE</t>
  </si>
  <si>
    <t>Still ryan but he's doing better now</t>
  </si>
  <si>
    <t>Outlier??</t>
  </si>
  <si>
    <t>Outlier?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</si>
</sst>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E+00"/>
  </numFmts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4" fontId="1" numFmtId="0" xfId="0" applyAlignment="1" applyBorder="1" applyFill="1" applyFont="1">
      <alignment readingOrder="0"/>
    </xf>
    <xf borderId="0" fillId="0" fontId="1" numFmtId="0" xfId="0" applyFont="1"/>
    <xf borderId="0" fillId="0" fontId="1" numFmtId="11" xfId="0" applyFont="1" applyNumberFormat="1"/>
    <xf borderId="0" fillId="2" fontId="2" numFmtId="11" xfId="0" applyFont="1" applyNumberFormat="1"/>
    <xf borderId="0" fillId="2" fontId="1" numFmtId="11" xfId="0" applyFont="1" applyNumberFormat="1"/>
    <xf borderId="0" fillId="2" fontId="1" numFmtId="0" xfId="0" applyFont="1"/>
    <xf borderId="1" fillId="5" fontId="1" numFmtId="0" xfId="0" applyAlignment="1" applyBorder="1" applyFill="1" applyFont="1">
      <alignment readingOrder="0"/>
    </xf>
    <xf borderId="1" fillId="5" fontId="3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right" readingOrder="0"/>
    </xf>
    <xf borderId="2" fillId="0" fontId="1" numFmtId="0" xfId="0" applyBorder="1" applyFont="1"/>
    <xf borderId="2" fillId="0" fontId="1" numFmtId="11" xfId="0" applyBorder="1" applyFont="1" applyNumberFormat="1"/>
    <xf borderId="3" fillId="0" fontId="1" numFmtId="11" xfId="0" applyBorder="1" applyFont="1" applyNumberFormat="1"/>
    <xf borderId="1" fillId="5" fontId="1" numFmtId="164" xfId="0" applyAlignment="1" applyBorder="1" applyFont="1" applyNumberFormat="1">
      <alignment readingOrder="0"/>
    </xf>
    <xf borderId="1" fillId="5" fontId="1" numFmtId="0" xfId="0" applyBorder="1" applyFont="1"/>
    <xf borderId="0" fillId="0" fontId="1" numFmtId="0" xfId="0" applyAlignment="1" applyFont="1">
      <alignment horizontal="right"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11" xfId="0" applyFont="1" applyNumberFormat="1"/>
    <xf borderId="0" fillId="2" fontId="1" numFmtId="0" xfId="0" applyAlignment="1" applyFont="1">
      <alignment readingOrder="0"/>
    </xf>
    <xf borderId="0" fillId="2" fontId="1" numFmtId="11" xfId="0" applyAlignment="1" applyFont="1" applyNumberFormat="1">
      <alignment readingOrder="0"/>
    </xf>
    <xf borderId="0" fillId="2" fontId="2" numFmtId="0" xfId="0" applyFont="1"/>
    <xf borderId="1" fillId="5" fontId="1" numFmtId="11" xfId="0" applyAlignment="1" applyBorder="1" applyFont="1" applyNumberFormat="1">
      <alignment readingOrder="0"/>
    </xf>
    <xf borderId="1" fillId="2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0" fontId="1" numFmtId="0" xfId="0" applyBorder="1" applyFont="1"/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Charge of Various Drop Numbers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Sheet1!$Q$1</c:f>
            </c:strRef>
          </c:tx>
          <c:spPr>
            <a:solidFill>
              <a:srgbClr val="4A86E8"/>
            </a:solidFill>
          </c:spPr>
          <c:errBars>
            <c:errDir val="y"/>
            <c:errBarType val="both"/>
            <c:errValType val="percentage"/>
            <c:noEndCap val="0"/>
            <c:val val="2.1E-20"/>
          </c:errBars>
          <c:cat>
            <c:strRef>
              <c:f>Sheet1!$I$2:$I$8</c:f>
            </c:strRef>
          </c:cat>
          <c:val>
            <c:numRef>
              <c:f>Sheet1!$Q$2:$Q$8</c:f>
              <c:numCache/>
            </c:numRef>
          </c:val>
        </c:ser>
        <c:axId val="528955067"/>
        <c:axId val="94426393"/>
      </c:barChart>
      <c:catAx>
        <c:axId val="52895506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Drop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426393"/>
      </c:catAx>
      <c:valAx>
        <c:axId val="94426393"/>
        <c:scaling>
          <c:orientation val="minMax"/>
          <c:max val="5.5E-19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Charge (C)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895506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647700</xdr:colOff>
      <xdr:row>11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8.14"/>
    <col customWidth="1" min="6" max="6" width="17.14"/>
    <col customWidth="1" min="9" max="9" width="26.86"/>
    <col customWidth="1" min="15" max="15" width="15.86"/>
    <col customWidth="1" min="19" max="19" width="30.86"/>
  </cols>
  <sheetData>
    <row r="1">
      <c r="D1" s="1" t="s">
        <v>0</v>
      </c>
      <c r="E1" s="2" t="s">
        <v>1</v>
      </c>
      <c r="F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4"/>
      <c r="U1" s="4"/>
    </row>
    <row r="2">
      <c r="A2" s="5" t="s">
        <v>14</v>
      </c>
      <c r="B2" s="6"/>
      <c r="D2" s="1">
        <v>1.0</v>
      </c>
      <c r="E2" s="7">
        <v>39.03</v>
      </c>
      <c r="F2" s="7">
        <v>3.39</v>
      </c>
      <c r="G2" s="1" t="s">
        <v>15</v>
      </c>
      <c r="H2" s="1" t="s">
        <v>14</v>
      </c>
      <c r="I2" s="1">
        <v>3.0</v>
      </c>
      <c r="J2" s="8">
        <f t="shared" ref="J2:K2" si="1">AVERAGE(E5:E10)</f>
        <v>44.57833333</v>
      </c>
      <c r="K2" s="8">
        <f t="shared" si="1"/>
        <v>4.385</v>
      </c>
      <c r="L2" s="9">
        <f t="shared" ref="L2:M2" si="2">0.0005/J2</f>
        <v>0.00001121621116</v>
      </c>
      <c r="M2" s="9">
        <f t="shared" si="2"/>
        <v>0.0001140250855</v>
      </c>
      <c r="N2" s="9">
        <f t="shared" ref="N2:N4" si="4">sqrt((9*$B$6*L2)/(2*9.81*886))</f>
        <v>0.0000003258112503</v>
      </c>
      <c r="O2" s="9">
        <f t="shared" ref="O2:O4" si="5">SQRT(((0.0082/200000)^2)+(9/2)*((($B$6)*L2)/(9.81*886)))-(0.0082/(2*10^5))</f>
        <v>0.000000287380832</v>
      </c>
      <c r="P2" s="9">
        <f t="shared" ref="P2:P9" si="6">((4/3)*Pi()*(O2^3)*886)</f>
        <v>0</v>
      </c>
      <c r="Q2" s="9">
        <f t="shared" ref="Q2:Q4" si="7">((P2*9.81*(L2+M2))/($B$7*L2))</f>
        <v>0</v>
      </c>
      <c r="R2" s="1">
        <v>1.0</v>
      </c>
      <c r="S2" s="10">
        <f t="shared" ref="S2:S8" si="8">((P2*9.81*(L2+M2))/($B$7*L2))/R2</f>
        <v>0</v>
      </c>
      <c r="T2" s="11"/>
      <c r="U2" s="12"/>
    </row>
    <row r="3">
      <c r="A3" s="13" t="s">
        <v>16</v>
      </c>
      <c r="B3" s="14">
        <v>0.0076</v>
      </c>
      <c r="E3" s="7">
        <v>46.15</v>
      </c>
      <c r="F3" s="7">
        <v>4.65</v>
      </c>
      <c r="I3" s="1">
        <v>4.0</v>
      </c>
      <c r="J3" s="8">
        <f>AVERAGE(E11:E15)</f>
        <v>54.646</v>
      </c>
      <c r="K3" s="8">
        <f>Average(F11:F17)</f>
        <v>5.145714286</v>
      </c>
      <c r="L3" s="9">
        <f t="shared" ref="L3:M3" si="3">0.0005/J3</f>
        <v>0.000009149800534</v>
      </c>
      <c r="M3" s="9">
        <f t="shared" si="3"/>
        <v>0.00009716823987</v>
      </c>
      <c r="N3" s="9">
        <f t="shared" si="4"/>
        <v>0.0000002942719053</v>
      </c>
      <c r="O3" s="9">
        <f t="shared" si="5"/>
        <v>0.0000002561143791</v>
      </c>
      <c r="P3" s="9">
        <f t="shared" si="6"/>
        <v>0</v>
      </c>
      <c r="Q3" s="9">
        <f t="shared" si="7"/>
        <v>0</v>
      </c>
      <c r="R3" s="1">
        <v>1.0</v>
      </c>
      <c r="S3" s="10">
        <f t="shared" si="8"/>
        <v>0</v>
      </c>
      <c r="T3" s="11"/>
      <c r="U3" s="12"/>
    </row>
    <row r="4">
      <c r="A4" s="13" t="s">
        <v>17</v>
      </c>
      <c r="B4" s="13">
        <v>21.0</v>
      </c>
      <c r="D4" s="1">
        <v>2.0</v>
      </c>
      <c r="E4" s="7">
        <v>44.44</v>
      </c>
      <c r="F4" s="7">
        <v>4.39</v>
      </c>
      <c r="I4" s="15" t="s">
        <v>18</v>
      </c>
      <c r="J4" s="16">
        <f t="shared" ref="J4:K4" si="9">AVERAGE(E44:AB47)</f>
        <v>26.0525</v>
      </c>
      <c r="K4" s="16">
        <f t="shared" si="9"/>
        <v>8.075</v>
      </c>
      <c r="L4" s="9">
        <f t="shared" ref="L4:M4" si="10">0.0005/J4</f>
        <v>0.00001919201612</v>
      </c>
      <c r="M4" s="9">
        <f t="shared" si="10"/>
        <v>0.00006191950464</v>
      </c>
      <c r="N4" s="17">
        <f t="shared" si="4"/>
        <v>0.0000004261900319</v>
      </c>
      <c r="O4" s="17">
        <f t="shared" si="5"/>
        <v>0.000000387157615</v>
      </c>
      <c r="P4" s="17">
        <f t="shared" si="6"/>
        <v>0</v>
      </c>
      <c r="Q4" s="17">
        <f t="shared" si="7"/>
        <v>0</v>
      </c>
      <c r="R4" s="1">
        <v>1.0</v>
      </c>
      <c r="S4" s="10">
        <f t="shared" si="8"/>
        <v>0</v>
      </c>
      <c r="T4" s="11"/>
      <c r="U4" s="12"/>
    </row>
    <row r="5">
      <c r="A5" s="13" t="s">
        <v>19</v>
      </c>
      <c r="B5" s="14">
        <v>407.0</v>
      </c>
      <c r="D5" s="1">
        <v>3.0</v>
      </c>
      <c r="E5" s="2">
        <v>43.93</v>
      </c>
      <c r="F5" s="2">
        <v>3.82</v>
      </c>
      <c r="H5" s="1" t="s">
        <v>20</v>
      </c>
      <c r="I5" s="1">
        <v>17.0</v>
      </c>
      <c r="J5" s="8">
        <f t="shared" ref="J5:K5" si="11">AVERAGE(E53:E55)</f>
        <v>19.88</v>
      </c>
      <c r="K5" s="8">
        <f t="shared" si="11"/>
        <v>3.015</v>
      </c>
      <c r="L5" s="18">
        <f t="shared" ref="L5:M5" si="12">0.0005/J5</f>
        <v>0.00002515090543</v>
      </c>
      <c r="M5" s="18">
        <f t="shared" si="12"/>
        <v>0.0001658374793</v>
      </c>
      <c r="N5" s="9">
        <f t="shared" ref="N5:N8" si="15">sqrt((9*$B$11*L5)/(2*9.81*886))</f>
        <v>0.0000004873535359</v>
      </c>
      <c r="O5" s="9">
        <f t="shared" ref="O5:O8" si="16">SQRT(((0.0082/200000)^2)+(9/2)*((($B$11)*L5)/(9.81*886)))-(0.0082/(2*10^5))</f>
        <v>0.0000004480751159</v>
      </c>
      <c r="P5" s="10">
        <f t="shared" si="6"/>
        <v>0</v>
      </c>
      <c r="Q5" s="9">
        <f t="shared" ref="Q5:Q8" si="17">((P5*9.81*(L5+M5))/($B$13*L5))</f>
        <v>0</v>
      </c>
      <c r="R5" s="1">
        <v>3.0</v>
      </c>
      <c r="S5" s="10">
        <f t="shared" si="8"/>
        <v>0</v>
      </c>
      <c r="T5" s="11"/>
      <c r="U5" s="12"/>
    </row>
    <row r="6">
      <c r="A6" s="13" t="s">
        <v>21</v>
      </c>
      <c r="B6" s="19">
        <v>1.828E-5</v>
      </c>
      <c r="E6" s="2">
        <v>35.62</v>
      </c>
      <c r="F6" s="2">
        <v>4.92</v>
      </c>
      <c r="I6" s="1">
        <v>19.0</v>
      </c>
      <c r="J6" s="8">
        <f t="shared" ref="J6:K6" si="13">average(E58:E61)</f>
        <v>21.5225</v>
      </c>
      <c r="K6" s="8">
        <f t="shared" si="13"/>
        <v>2.635</v>
      </c>
      <c r="L6" s="9">
        <f t="shared" ref="L6:M6" si="14">0.0005/J6</f>
        <v>0.00002323150192</v>
      </c>
      <c r="M6" s="9">
        <f t="shared" si="14"/>
        <v>0.0001897533207</v>
      </c>
      <c r="N6" s="9">
        <f t="shared" si="15"/>
        <v>0.0000004683882083</v>
      </c>
      <c r="O6" s="9">
        <f t="shared" si="16"/>
        <v>0.0000004291792357</v>
      </c>
      <c r="P6" s="10">
        <f t="shared" si="6"/>
        <v>0</v>
      </c>
      <c r="Q6" s="9">
        <f t="shared" si="17"/>
        <v>0</v>
      </c>
      <c r="R6" s="1">
        <v>3.0</v>
      </c>
      <c r="S6" s="10">
        <f t="shared" si="8"/>
        <v>0</v>
      </c>
      <c r="T6" s="11"/>
      <c r="U6" s="12"/>
    </row>
    <row r="7">
      <c r="A7" s="13" t="s">
        <v>22</v>
      </c>
      <c r="B7" s="20">
        <f>B5/B3</f>
        <v>53552.63158</v>
      </c>
      <c r="E7" s="2">
        <v>52.53</v>
      </c>
      <c r="F7" s="2">
        <v>4.07</v>
      </c>
      <c r="I7" s="21" t="s">
        <v>23</v>
      </c>
      <c r="J7" s="8">
        <f t="shared" ref="J7:K7" si="18">AVERAGE(E62:E64)</f>
        <v>32.59666667</v>
      </c>
      <c r="K7" s="8">
        <f t="shared" si="18"/>
        <v>1.84</v>
      </c>
      <c r="L7" s="9">
        <f t="shared" ref="L7:M7" si="19">0.0005/J7</f>
        <v>0.00001533899172</v>
      </c>
      <c r="M7" s="9">
        <f t="shared" si="19"/>
        <v>0.0002717391304</v>
      </c>
      <c r="N7" s="9">
        <f t="shared" si="15"/>
        <v>0.0000003805973111</v>
      </c>
      <c r="O7" s="9">
        <f t="shared" si="16"/>
        <v>0.000000341799312</v>
      </c>
      <c r="P7" s="10">
        <f t="shared" si="6"/>
        <v>0</v>
      </c>
      <c r="Q7" s="9">
        <f t="shared" si="17"/>
        <v>0</v>
      </c>
      <c r="R7" s="1">
        <v>3.0</v>
      </c>
      <c r="S7" s="10">
        <f t="shared" si="8"/>
        <v>0</v>
      </c>
      <c r="T7" s="11"/>
      <c r="U7" s="12"/>
    </row>
    <row r="8">
      <c r="A8" s="12"/>
      <c r="B8" s="12"/>
      <c r="E8" s="2">
        <v>40.95</v>
      </c>
      <c r="F8" s="2">
        <v>4.81</v>
      </c>
      <c r="I8" s="21" t="s">
        <v>24</v>
      </c>
      <c r="J8" s="8">
        <f t="shared" ref="J8:K8" si="20">AVERAGE(E65:E67)</f>
        <v>33.04</v>
      </c>
      <c r="K8" s="8">
        <f t="shared" si="20"/>
        <v>4.453333333</v>
      </c>
      <c r="L8" s="9">
        <f t="shared" ref="L8:M8" si="21">0.0005/J8</f>
        <v>0.00001513317191</v>
      </c>
      <c r="M8" s="9">
        <f t="shared" si="21"/>
        <v>0.0001122754491</v>
      </c>
      <c r="N8" s="9">
        <f t="shared" si="15"/>
        <v>0.0000003780352452</v>
      </c>
      <c r="O8" s="9">
        <f t="shared" si="16"/>
        <v>0.000000339252083</v>
      </c>
      <c r="P8" s="10">
        <f t="shared" si="6"/>
        <v>0</v>
      </c>
      <c r="Q8" s="9">
        <f t="shared" si="17"/>
        <v>0</v>
      </c>
      <c r="R8" s="1">
        <v>1.0</v>
      </c>
      <c r="S8" s="10">
        <f t="shared" si="8"/>
        <v>0</v>
      </c>
      <c r="T8" s="11"/>
      <c r="U8" s="12"/>
    </row>
    <row r="9">
      <c r="A9" s="5" t="s">
        <v>20</v>
      </c>
      <c r="B9" s="6"/>
      <c r="E9" s="2">
        <v>39.84</v>
      </c>
      <c r="F9" s="2">
        <v>3.78</v>
      </c>
      <c r="H9" s="1" t="s">
        <v>25</v>
      </c>
      <c r="I9" s="22">
        <v>7.0</v>
      </c>
      <c r="J9" s="23">
        <f t="shared" ref="J9:K9" si="22">AVERAGE(E25:E27)</f>
        <v>50.58666667</v>
      </c>
      <c r="K9" s="23">
        <f t="shared" si="22"/>
        <v>11.75666667</v>
      </c>
      <c r="L9" s="24">
        <f t="shared" ref="L9:M9" si="23">0.0005/J9</f>
        <v>0.000009884027412</v>
      </c>
      <c r="M9" s="24">
        <f t="shared" si="23"/>
        <v>0.00004252906153</v>
      </c>
      <c r="N9" s="24">
        <f>sqrt((9*$B$6*L9)/(2*9.81*886))</f>
        <v>0.0000003058510379</v>
      </c>
      <c r="O9" s="24">
        <f>SQRT(((0.0082/200000)^2)+(9/2)*((($B$6)*L9)/(9.81*886)))-(0.0082/(2*10^5))</f>
        <v>0.0000002675868717</v>
      </c>
      <c r="P9" s="24">
        <f t="shared" si="6"/>
        <v>0</v>
      </c>
      <c r="Q9" s="24">
        <f>((P9*9.81*(L9+M9))/($B$7*L9))</f>
        <v>0</v>
      </c>
      <c r="R9" s="24"/>
      <c r="S9" s="23"/>
      <c r="T9" s="25"/>
      <c r="U9" s="12"/>
    </row>
    <row r="10">
      <c r="A10" s="13" t="s">
        <v>26</v>
      </c>
      <c r="B10" s="13">
        <v>20.0</v>
      </c>
      <c r="E10" s="2">
        <v>54.6</v>
      </c>
      <c r="F10" s="2">
        <v>4.91</v>
      </c>
      <c r="I10" s="25"/>
      <c r="J10" s="12"/>
      <c r="K10" s="12"/>
      <c r="L10" s="11"/>
      <c r="M10" s="11"/>
      <c r="N10" s="11"/>
      <c r="O10" s="11"/>
      <c r="P10" s="11"/>
      <c r="Q10" s="11"/>
      <c r="R10" s="26" t="s">
        <v>27</v>
      </c>
      <c r="S10" s="9">
        <f>AVERAGE(S2:S8)</f>
        <v>0</v>
      </c>
      <c r="T10" s="27"/>
      <c r="U10" s="12"/>
    </row>
    <row r="11">
      <c r="A11" s="13" t="s">
        <v>28</v>
      </c>
      <c r="B11" s="28">
        <v>1.824E-5</v>
      </c>
      <c r="D11" s="1">
        <v>4.0</v>
      </c>
      <c r="E11" s="2">
        <v>62.48</v>
      </c>
      <c r="F11" s="2">
        <v>5.59</v>
      </c>
      <c r="R11" s="1" t="s">
        <v>29</v>
      </c>
      <c r="S11" s="9">
        <f>STDEV(S2:S8)</f>
        <v>0</v>
      </c>
      <c r="T11" s="9"/>
    </row>
    <row r="12">
      <c r="A12" s="13" t="s">
        <v>30</v>
      </c>
      <c r="B12" s="13">
        <v>404.0</v>
      </c>
      <c r="E12" s="2">
        <v>60.55</v>
      </c>
      <c r="F12" s="2">
        <v>4.54</v>
      </c>
      <c r="R12" s="1" t="s">
        <v>31</v>
      </c>
      <c r="S12" s="9">
        <f>S11/SQRT(7)</f>
        <v>0</v>
      </c>
    </row>
    <row r="13">
      <c r="A13" s="13" t="s">
        <v>22</v>
      </c>
      <c r="B13" s="20">
        <f>B12/B3</f>
        <v>53157.89474</v>
      </c>
      <c r="E13" s="2">
        <v>55.53</v>
      </c>
      <c r="F13" s="2">
        <v>4.93</v>
      </c>
      <c r="R13" s="1" t="s">
        <v>32</v>
      </c>
      <c r="S13" s="9">
        <f>2*S12</f>
        <v>0</v>
      </c>
    </row>
    <row r="14">
      <c r="E14" s="2">
        <v>40.09</v>
      </c>
      <c r="F14" s="2">
        <v>3.95</v>
      </c>
      <c r="R14" s="1" t="s">
        <v>33</v>
      </c>
      <c r="S14" s="9">
        <f>S10+S13</f>
        <v>0</v>
      </c>
    </row>
    <row r="15">
      <c r="E15" s="2">
        <v>54.58</v>
      </c>
      <c r="F15" s="2">
        <v>3.8</v>
      </c>
      <c r="R15" s="1" t="s">
        <v>34</v>
      </c>
      <c r="S15" s="9">
        <f>S10-S13</f>
        <v>0</v>
      </c>
    </row>
    <row r="16">
      <c r="E16" s="29">
        <v>41.15</v>
      </c>
      <c r="F16" s="29">
        <v>9.63</v>
      </c>
      <c r="G16" s="1" t="s">
        <v>35</v>
      </c>
    </row>
    <row r="17">
      <c r="E17" s="2">
        <v>51.11</v>
      </c>
      <c r="F17" s="2">
        <v>3.58</v>
      </c>
    </row>
    <row r="18">
      <c r="D18" s="1">
        <v>5.0</v>
      </c>
      <c r="E18" s="30">
        <v>15.7</v>
      </c>
      <c r="F18" s="30">
        <v>16.79</v>
      </c>
      <c r="G18" s="1" t="s">
        <v>36</v>
      </c>
    </row>
    <row r="19">
      <c r="E19" s="30">
        <v>15.31</v>
      </c>
      <c r="F19" s="30">
        <v>15.18</v>
      </c>
      <c r="G19" s="1" t="s">
        <v>37</v>
      </c>
    </row>
    <row r="20">
      <c r="E20" s="30">
        <v>14.94</v>
      </c>
      <c r="F20" s="30">
        <v>15.77</v>
      </c>
    </row>
    <row r="21">
      <c r="D21" s="1">
        <v>6.0</v>
      </c>
      <c r="E21" s="30">
        <v>17.24</v>
      </c>
      <c r="F21" s="30">
        <v>13.8</v>
      </c>
    </row>
    <row r="22">
      <c r="E22" s="30">
        <v>15.63</v>
      </c>
      <c r="F22" s="30">
        <v>11.84</v>
      </c>
    </row>
    <row r="23">
      <c r="E23" s="30">
        <v>15.53</v>
      </c>
      <c r="F23" s="30">
        <v>17.24</v>
      </c>
    </row>
    <row r="24">
      <c r="E24" s="30">
        <v>14.02</v>
      </c>
      <c r="F24" s="30">
        <v>14.29</v>
      </c>
    </row>
    <row r="25">
      <c r="E25" s="30">
        <v>15.03</v>
      </c>
      <c r="F25" s="30">
        <v>14.3</v>
      </c>
    </row>
    <row r="26">
      <c r="D26" s="1">
        <v>7.0</v>
      </c>
      <c r="E26" s="7">
        <v>72.0</v>
      </c>
      <c r="F26" s="7">
        <v>11.4</v>
      </c>
      <c r="G26" s="1" t="s">
        <v>38</v>
      </c>
    </row>
    <row r="27">
      <c r="E27" s="7">
        <v>64.73</v>
      </c>
      <c r="F27" s="7">
        <v>9.57</v>
      </c>
    </row>
    <row r="28">
      <c r="E28" s="7">
        <v>74.19</v>
      </c>
      <c r="F28" s="7">
        <v>7.54</v>
      </c>
      <c r="G28" s="1" t="s">
        <v>35</v>
      </c>
    </row>
    <row r="29">
      <c r="E29" s="30">
        <v>38.4</v>
      </c>
      <c r="F29" s="30">
        <v>11.73</v>
      </c>
      <c r="G29" s="1" t="s">
        <v>36</v>
      </c>
    </row>
    <row r="30">
      <c r="E30" s="30">
        <v>60.53</v>
      </c>
      <c r="F30" s="30">
        <v>12.71</v>
      </c>
      <c r="G30" s="1" t="s">
        <v>39</v>
      </c>
    </row>
    <row r="31">
      <c r="E31" s="30">
        <v>56.51</v>
      </c>
      <c r="F31" s="30">
        <v>11.4</v>
      </c>
    </row>
    <row r="32">
      <c r="D32" s="1">
        <v>8.0</v>
      </c>
      <c r="E32" s="30">
        <v>80.88</v>
      </c>
      <c r="F32" s="30">
        <v>3.7</v>
      </c>
    </row>
    <row r="33">
      <c r="D33" s="1">
        <v>9.0</v>
      </c>
      <c r="E33" s="30">
        <v>100.47</v>
      </c>
      <c r="F33" s="30">
        <v>21.16</v>
      </c>
    </row>
    <row r="34">
      <c r="E34" s="30">
        <v>51.53</v>
      </c>
      <c r="F34" s="30">
        <v>19.58</v>
      </c>
    </row>
    <row r="35">
      <c r="E35" s="30">
        <v>107.7</v>
      </c>
      <c r="F35" s="30">
        <v>5.7</v>
      </c>
    </row>
    <row r="36">
      <c r="E36" s="30">
        <v>54.59</v>
      </c>
      <c r="F36" s="30">
        <v>6.6</v>
      </c>
    </row>
    <row r="37">
      <c r="E37" s="30">
        <v>83.86</v>
      </c>
      <c r="F37" s="30">
        <v>21.92</v>
      </c>
    </row>
    <row r="38">
      <c r="E38" s="30">
        <v>105.56</v>
      </c>
      <c r="F38" s="30">
        <v>17.63</v>
      </c>
    </row>
    <row r="39">
      <c r="D39" s="1">
        <v>10.0</v>
      </c>
      <c r="E39" s="30">
        <v>21.45</v>
      </c>
      <c r="F39" s="30">
        <v>28.45</v>
      </c>
    </row>
    <row r="40">
      <c r="E40" s="30">
        <v>30.01</v>
      </c>
      <c r="F40" s="30">
        <v>30.74</v>
      </c>
    </row>
    <row r="41">
      <c r="E41" s="30">
        <v>33.78</v>
      </c>
      <c r="F41" s="30">
        <v>25.23</v>
      </c>
    </row>
    <row r="42">
      <c r="D42" s="1">
        <v>11.0</v>
      </c>
      <c r="E42" s="30">
        <v>50.6</v>
      </c>
      <c r="F42" s="30">
        <v>7.0</v>
      </c>
    </row>
    <row r="43">
      <c r="D43" s="1">
        <v>12.0</v>
      </c>
      <c r="E43" s="30">
        <v>123.1</v>
      </c>
      <c r="F43" s="30">
        <v>2.26</v>
      </c>
    </row>
    <row r="44">
      <c r="D44" s="1">
        <v>13.0</v>
      </c>
      <c r="E44" s="30">
        <v>105.15</v>
      </c>
      <c r="F44" s="30">
        <v>1.02</v>
      </c>
    </row>
    <row r="45">
      <c r="D45" s="1" t="s">
        <v>18</v>
      </c>
      <c r="E45" s="2">
        <v>20.38</v>
      </c>
      <c r="F45" s="2">
        <v>11.24</v>
      </c>
      <c r="G45" s="1" t="s">
        <v>40</v>
      </c>
    </row>
    <row r="46">
      <c r="E46" s="2">
        <v>23.24</v>
      </c>
      <c r="F46" s="2">
        <v>9.8</v>
      </c>
    </row>
    <row r="47">
      <c r="E47" s="2">
        <v>27.35</v>
      </c>
      <c r="F47" s="2">
        <v>10.24</v>
      </c>
    </row>
    <row r="48">
      <c r="E48" s="2">
        <v>24.18</v>
      </c>
      <c r="F48" s="2">
        <v>11.34</v>
      </c>
    </row>
    <row r="49">
      <c r="D49" s="1" t="s">
        <v>41</v>
      </c>
      <c r="E49" s="7">
        <v>26.34</v>
      </c>
      <c r="F49" s="7">
        <v>5.4</v>
      </c>
      <c r="G49" s="1" t="s">
        <v>42</v>
      </c>
    </row>
    <row r="50">
      <c r="E50" s="7">
        <v>25.68</v>
      </c>
      <c r="F50" s="7">
        <v>4.48</v>
      </c>
    </row>
    <row r="51">
      <c r="D51" s="1">
        <v>15.0</v>
      </c>
      <c r="E51" s="30">
        <v>141.85</v>
      </c>
      <c r="F51" s="30">
        <v>3.92</v>
      </c>
      <c r="G51" s="1" t="s">
        <v>43</v>
      </c>
    </row>
    <row r="52">
      <c r="D52" s="1">
        <v>16.0</v>
      </c>
      <c r="E52" s="7">
        <v>63.8</v>
      </c>
      <c r="F52" s="7">
        <v>4.0</v>
      </c>
    </row>
    <row r="53">
      <c r="E53" s="31"/>
      <c r="F53" s="31"/>
    </row>
    <row r="54">
      <c r="D54" s="1">
        <v>17.0</v>
      </c>
      <c r="E54" s="2">
        <v>20.59</v>
      </c>
      <c r="F54" s="2">
        <v>3.3</v>
      </c>
      <c r="G54" s="1" t="s">
        <v>20</v>
      </c>
    </row>
    <row r="55">
      <c r="E55" s="2">
        <v>19.17</v>
      </c>
      <c r="F55" s="2">
        <v>2.73</v>
      </c>
    </row>
    <row r="56">
      <c r="E56" s="2">
        <v>22.89</v>
      </c>
      <c r="F56" s="2">
        <v>3.84</v>
      </c>
    </row>
    <row r="57">
      <c r="D57" s="1">
        <v>18.0</v>
      </c>
      <c r="E57" s="7">
        <v>19.25</v>
      </c>
      <c r="F57" s="7">
        <v>2.12</v>
      </c>
      <c r="G57" s="1" t="s">
        <v>44</v>
      </c>
    </row>
    <row r="58">
      <c r="E58" s="7">
        <v>20.62</v>
      </c>
      <c r="F58" s="7">
        <v>2.33</v>
      </c>
    </row>
    <row r="59">
      <c r="D59" s="1">
        <v>19.0</v>
      </c>
      <c r="E59" s="2">
        <v>20.41</v>
      </c>
      <c r="F59" s="2">
        <v>2.82</v>
      </c>
    </row>
    <row r="60">
      <c r="E60" s="2">
        <v>22.45</v>
      </c>
      <c r="F60" s="2">
        <v>2.83</v>
      </c>
    </row>
    <row r="61">
      <c r="E61" s="2">
        <v>22.61</v>
      </c>
      <c r="F61" s="2">
        <v>2.56</v>
      </c>
    </row>
    <row r="62">
      <c r="E62" s="2">
        <v>20.99</v>
      </c>
      <c r="F62" s="2">
        <v>2.25</v>
      </c>
    </row>
    <row r="63">
      <c r="D63" s="1" t="s">
        <v>23</v>
      </c>
      <c r="E63" s="2">
        <v>40.9</v>
      </c>
      <c r="F63" s="2">
        <v>1.79</v>
      </c>
    </row>
    <row r="64">
      <c r="E64" s="2">
        <v>35.9</v>
      </c>
      <c r="F64" s="2">
        <v>1.48</v>
      </c>
    </row>
    <row r="65">
      <c r="E65" s="2">
        <v>35.66</v>
      </c>
      <c r="F65" s="2">
        <v>1.46</v>
      </c>
    </row>
    <row r="66">
      <c r="D66" s="1" t="s">
        <v>24</v>
      </c>
      <c r="E66" s="2">
        <v>33.5</v>
      </c>
      <c r="F66" s="2">
        <v>6.48</v>
      </c>
    </row>
    <row r="67">
      <c r="E67" s="2">
        <v>29.96</v>
      </c>
      <c r="F67" s="2">
        <v>5.42</v>
      </c>
    </row>
    <row r="68">
      <c r="E68" s="2">
        <v>36.93</v>
      </c>
      <c r="F68" s="2">
        <v>7.08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8.14"/>
    <col customWidth="1" min="6" max="6" width="17.14"/>
  </cols>
  <sheetData>
    <row r="1">
      <c r="A1" s="1" t="s">
        <v>26</v>
      </c>
      <c r="B1" s="1" t="s">
        <v>45</v>
      </c>
      <c r="D1" s="1" t="s">
        <v>0</v>
      </c>
      <c r="E1" s="1" t="s">
        <v>1</v>
      </c>
      <c r="F1" s="1" t="s">
        <v>2</v>
      </c>
    </row>
    <row r="2">
      <c r="A2" s="1">
        <v>21.0</v>
      </c>
      <c r="B2" s="1">
        <v>0.0076</v>
      </c>
      <c r="D2" s="1">
        <v>1.0</v>
      </c>
      <c r="E2" s="1">
        <v>39.03</v>
      </c>
      <c r="F2" s="1">
        <v>3.39</v>
      </c>
      <c r="G2" s="1" t="s">
        <v>46</v>
      </c>
    </row>
    <row r="3">
      <c r="B3" s="1" t="s">
        <v>47</v>
      </c>
      <c r="E3" s="1">
        <v>46.15</v>
      </c>
      <c r="F3" s="1">
        <v>4.65</v>
      </c>
    </row>
    <row r="4">
      <c r="B4" s="1">
        <v>407.0</v>
      </c>
      <c r="D4" s="1">
        <v>2.0</v>
      </c>
      <c r="E4" s="1">
        <v>44.44</v>
      </c>
      <c r="F4" s="1">
        <v>4.39</v>
      </c>
    </row>
    <row r="5">
      <c r="D5" s="1">
        <v>3.0</v>
      </c>
      <c r="E5" s="1">
        <v>43.93</v>
      </c>
      <c r="F5" s="1">
        <v>3.82</v>
      </c>
    </row>
    <row r="6">
      <c r="E6" s="1">
        <v>35.62</v>
      </c>
      <c r="F6" s="1">
        <v>4.92</v>
      </c>
    </row>
    <row r="7">
      <c r="E7" s="1">
        <v>52.53</v>
      </c>
      <c r="F7" s="1">
        <v>4.07</v>
      </c>
    </row>
    <row r="8">
      <c r="E8" s="1">
        <v>40.95</v>
      </c>
      <c r="F8" s="1">
        <v>4.81</v>
      </c>
    </row>
    <row r="9">
      <c r="E9" s="1">
        <v>39.84</v>
      </c>
      <c r="F9" s="1">
        <v>3.78</v>
      </c>
    </row>
    <row r="10">
      <c r="E10" s="1">
        <v>54.6</v>
      </c>
      <c r="F10" s="1">
        <v>4.91</v>
      </c>
    </row>
    <row r="11">
      <c r="D11" s="1">
        <v>4.0</v>
      </c>
      <c r="E11" s="1">
        <v>62.48</v>
      </c>
      <c r="F11" s="1">
        <v>5.59</v>
      </c>
    </row>
    <row r="12">
      <c r="E12" s="1">
        <v>60.55</v>
      </c>
      <c r="F12" s="1">
        <v>4.54</v>
      </c>
    </row>
    <row r="13">
      <c r="E13" s="1">
        <v>55.53</v>
      </c>
      <c r="F13" s="1">
        <v>4.93</v>
      </c>
    </row>
    <row r="14">
      <c r="E14" s="1">
        <v>40.09</v>
      </c>
      <c r="F14" s="1">
        <v>3.95</v>
      </c>
    </row>
    <row r="15">
      <c r="E15" s="1">
        <v>54.58</v>
      </c>
      <c r="F15" s="1">
        <v>3.8</v>
      </c>
    </row>
    <row r="16">
      <c r="E16" s="32">
        <v>41.15</v>
      </c>
      <c r="F16" s="32">
        <v>9.63</v>
      </c>
      <c r="G16" s="1" t="s">
        <v>48</v>
      </c>
    </row>
    <row r="17">
      <c r="E17" s="1">
        <v>51.11</v>
      </c>
      <c r="F17" s="1">
        <v>3.58</v>
      </c>
    </row>
    <row r="18">
      <c r="D18" s="1">
        <v>5.0</v>
      </c>
      <c r="E18" s="32">
        <v>15.7</v>
      </c>
      <c r="F18" s="32">
        <v>16.79</v>
      </c>
      <c r="G18" s="1" t="s">
        <v>49</v>
      </c>
    </row>
    <row r="19">
      <c r="E19" s="32">
        <v>15.31</v>
      </c>
      <c r="F19" s="32">
        <v>15.18</v>
      </c>
    </row>
    <row r="20">
      <c r="E20" s="32">
        <v>14.94</v>
      </c>
      <c r="F20" s="32">
        <v>15.77</v>
      </c>
    </row>
    <row r="21">
      <c r="D21" s="1">
        <v>6.0</v>
      </c>
      <c r="E21" s="32">
        <v>17.24</v>
      </c>
      <c r="F21" s="32">
        <v>13.8</v>
      </c>
    </row>
    <row r="22">
      <c r="E22" s="32">
        <v>15.63</v>
      </c>
      <c r="F22" s="32">
        <v>11.84</v>
      </c>
    </row>
    <row r="23">
      <c r="E23" s="32">
        <v>15.53</v>
      </c>
      <c r="F23" s="32">
        <v>17.24</v>
      </c>
    </row>
    <row r="24">
      <c r="E24" s="32">
        <v>14.02</v>
      </c>
      <c r="F24" s="32">
        <v>14.29</v>
      </c>
    </row>
    <row r="25">
      <c r="E25" s="32">
        <v>15.03</v>
      </c>
      <c r="F25" s="32">
        <v>14.3</v>
      </c>
      <c r="G25" s="1" t="s">
        <v>50</v>
      </c>
    </row>
    <row r="26">
      <c r="D26" s="1">
        <v>7.0</v>
      </c>
      <c r="E26" s="25">
        <v>72.0</v>
      </c>
      <c r="F26" s="25">
        <v>11.4</v>
      </c>
      <c r="G26" s="1" t="s">
        <v>51</v>
      </c>
    </row>
    <row r="27">
      <c r="E27" s="25">
        <v>64.73</v>
      </c>
      <c r="F27" s="25">
        <v>9.57</v>
      </c>
    </row>
    <row r="28">
      <c r="E28" s="1">
        <v>74.19</v>
      </c>
      <c r="F28" s="1">
        <v>7.54</v>
      </c>
    </row>
    <row r="29">
      <c r="E29" s="32">
        <v>38.4</v>
      </c>
      <c r="F29" s="32">
        <v>11.73</v>
      </c>
      <c r="G29" s="1" t="s">
        <v>52</v>
      </c>
    </row>
    <row r="30">
      <c r="E30" s="32">
        <v>60.53</v>
      </c>
      <c r="F30" s="32">
        <v>12.71</v>
      </c>
    </row>
    <row r="31">
      <c r="E31" s="32">
        <v>56.51</v>
      </c>
      <c r="F31" s="32">
        <v>11.4</v>
      </c>
    </row>
    <row r="32">
      <c r="D32" s="1">
        <v>8.0</v>
      </c>
      <c r="E32" s="32">
        <v>80.88</v>
      </c>
      <c r="F32" s="32">
        <v>3.7</v>
      </c>
      <c r="G32" s="1" t="s">
        <v>15</v>
      </c>
    </row>
    <row r="33">
      <c r="D33" s="1">
        <v>9.0</v>
      </c>
      <c r="E33" s="32">
        <v>100.47</v>
      </c>
      <c r="F33" s="32">
        <v>21.16</v>
      </c>
    </row>
    <row r="34">
      <c r="E34" s="32">
        <v>51.53</v>
      </c>
      <c r="F34" s="32">
        <v>19.58</v>
      </c>
    </row>
    <row r="35">
      <c r="E35" s="32">
        <v>107.7</v>
      </c>
      <c r="F35" s="32">
        <v>5.7</v>
      </c>
    </row>
    <row r="36">
      <c r="E36" s="32">
        <v>54.59</v>
      </c>
      <c r="F36" s="32">
        <v>6.6</v>
      </c>
    </row>
    <row r="37">
      <c r="E37" s="32">
        <v>83.86</v>
      </c>
      <c r="F37" s="32">
        <v>21.92</v>
      </c>
      <c r="G37" s="1" t="s">
        <v>53</v>
      </c>
    </row>
    <row r="38">
      <c r="E38" s="32">
        <v>105.56</v>
      </c>
      <c r="F38" s="32">
        <v>17.63</v>
      </c>
    </row>
    <row r="39">
      <c r="D39" s="1">
        <v>10.0</v>
      </c>
      <c r="E39" s="32">
        <v>21.45</v>
      </c>
      <c r="F39" s="32">
        <v>28.45</v>
      </c>
    </row>
    <row r="40">
      <c r="E40" s="32">
        <v>30.01</v>
      </c>
      <c r="F40" s="32">
        <v>30.74</v>
      </c>
    </row>
    <row r="41">
      <c r="E41" s="32">
        <v>33.78</v>
      </c>
      <c r="F41" s="32">
        <v>25.23</v>
      </c>
    </row>
    <row r="42">
      <c r="D42" s="1">
        <v>11.0</v>
      </c>
      <c r="E42" s="32">
        <v>50.6</v>
      </c>
      <c r="F42" s="32">
        <v>7.0</v>
      </c>
    </row>
    <row r="43">
      <c r="D43" s="1">
        <v>12.0</v>
      </c>
      <c r="E43" s="32">
        <v>123.1</v>
      </c>
      <c r="F43" s="32">
        <v>2.26</v>
      </c>
      <c r="G43" s="1" t="s">
        <v>40</v>
      </c>
    </row>
    <row r="44">
      <c r="D44" s="1">
        <v>13.0</v>
      </c>
      <c r="E44" s="32">
        <v>105.15</v>
      </c>
      <c r="F44" s="32">
        <v>1.02</v>
      </c>
    </row>
    <row r="45">
      <c r="D45" s="1">
        <v>14.0</v>
      </c>
      <c r="E45" s="1">
        <v>20.38</v>
      </c>
      <c r="F45" s="1">
        <v>11.24</v>
      </c>
    </row>
    <row r="46">
      <c r="E46" s="1">
        <v>23.24</v>
      </c>
      <c r="F46" s="1">
        <v>9.8</v>
      </c>
    </row>
    <row r="47">
      <c r="E47" s="1">
        <v>27.35</v>
      </c>
      <c r="F47" s="1">
        <v>10.24</v>
      </c>
    </row>
    <row r="48">
      <c r="E48" s="1">
        <v>24.18</v>
      </c>
      <c r="F48" s="1">
        <v>11.34</v>
      </c>
    </row>
    <row r="49">
      <c r="E49" s="1">
        <v>26.34</v>
      </c>
      <c r="F49" s="1">
        <v>5.4</v>
      </c>
      <c r="G49" s="1" t="s">
        <v>42</v>
      </c>
    </row>
    <row r="50">
      <c r="E50" s="1">
        <v>25.68</v>
      </c>
      <c r="F50" s="1">
        <v>4.48</v>
      </c>
    </row>
    <row r="51">
      <c r="D51" s="1">
        <v>15.0</v>
      </c>
      <c r="E51" s="32">
        <v>141.85</v>
      </c>
      <c r="F51" s="32">
        <v>3.92</v>
      </c>
    </row>
    <row r="52">
      <c r="D52" s="1">
        <v>16.0</v>
      </c>
      <c r="E52" s="1">
        <v>63.8</v>
      </c>
      <c r="F52" s="1">
        <v>4.0</v>
      </c>
    </row>
  </sheetData>
  <drawing r:id="rId1"/>
</worksheet>
</file>