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4 Megapixel images 30 times a day
</t>
      </text>
    </comment>
    <comment authorId="0" ref="A17">
      <text>
        <t xml:space="preserve">12 GHz at 1m diameter with 12W transmitter power
</t>
      </text>
    </comment>
  </commentList>
</comments>
</file>

<file path=xl/sharedStrings.xml><?xml version="1.0" encoding="utf-8"?>
<sst xmlns="http://schemas.openxmlformats.org/spreadsheetml/2006/main" count="42" uniqueCount="42">
  <si>
    <t>INSTRUMENTS</t>
  </si>
  <si>
    <t>Mass (kg)</t>
  </si>
  <si>
    <t>Power (W)</t>
  </si>
  <si>
    <t>Cost</t>
  </si>
  <si>
    <t>Data Rate</t>
  </si>
  <si>
    <t>TOTAL COST OF ROVER (everything, including rocket</t>
  </si>
  <si>
    <t>TOTAL COST OF ROCKET AND FUEL</t>
  </si>
  <si>
    <t>Command and Data System</t>
  </si>
  <si>
    <t>Wide angle camera</t>
  </si>
  <si>
    <t>TOTAL MASS OF payload</t>
  </si>
  <si>
    <t>Scan Platform for Rover</t>
  </si>
  <si>
    <t>Surface GPR</t>
  </si>
  <si>
    <t>REMAINING MONEY</t>
  </si>
  <si>
    <t>Years to run after landing</t>
  </si>
  <si>
    <t>Seismometer</t>
  </si>
  <si>
    <t>Heat flow probe</t>
  </si>
  <si>
    <t>Total Data Generated (second)</t>
  </si>
  <si>
    <t>Gas chromatograph/mass spectrometer</t>
  </si>
  <si>
    <t>Organic molecule detectors (rover)</t>
  </si>
  <si>
    <t>Bits needed to be sent per second (adjusted for optimal vs. realistic data rates, rotation of ceres)</t>
  </si>
  <si>
    <t>Drill core sampler( 30cm drilling), 10 Drill bits included</t>
  </si>
  <si>
    <t>Robotic arm (2 meter long)</t>
  </si>
  <si>
    <t>Data margin for years before mmrtg drops(negative is good)</t>
  </si>
  <si>
    <t>Color Filters for all cameras</t>
  </si>
  <si>
    <t>STRUCTURE</t>
  </si>
  <si>
    <t>For Rover</t>
  </si>
  <si>
    <t>TELECOMMUNICATIONS</t>
  </si>
  <si>
    <t>Amplifier/decoder electronics (rover)</t>
  </si>
  <si>
    <t>Dish antenna (rover)</t>
  </si>
  <si>
    <t>POWER</t>
  </si>
  <si>
    <t>1 MMRTG</t>
  </si>
  <si>
    <t>Modes</t>
  </si>
  <si>
    <t>Power Excess (negative means excess)</t>
  </si>
  <si>
    <t>Mode 1: Science mode</t>
  </si>
  <si>
    <t>Mode 2: Drilling mode</t>
  </si>
  <si>
    <t>Mode 3: Observation Mode</t>
  </si>
  <si>
    <t>Mode 4: Hibernation Mode</t>
  </si>
  <si>
    <t>Getting the Rover down from orbit</t>
  </si>
  <si>
    <t>Monopropellant 1</t>
  </si>
  <si>
    <t>Monopropellant 2</t>
  </si>
  <si>
    <t>Rocket (falcon IX)</t>
  </si>
  <si>
    <t>Operations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</si>
</sst>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"/>
    <numFmt numFmtId="165" formatCode="0.000E+00"/>
  </numFmts>
  <fonts count="6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Arial"/>
    </font>
    <font>
      <sz val="11.0"/>
      <color rgb="FFF7981D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 shrinkToFit="0" wrapText="1"/>
    </xf>
    <xf borderId="0" fillId="2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3" numFmtId="11" xfId="0" applyFont="1" applyNumberFormat="1"/>
    <xf borderId="0" fillId="0" fontId="2" numFmtId="0" xfId="0" applyAlignment="1" applyFont="1">
      <alignment readingOrder="0" shrinkToFit="0" wrapText="1"/>
    </xf>
    <xf borderId="0" fillId="0" fontId="2" numFmtId="11" xfId="0" applyFont="1" applyNumberFormat="1"/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3" fontId="2" numFmtId="0" xfId="0" applyAlignment="1" applyFont="1">
      <alignment readingOrder="0" shrinkToFit="0" wrapText="1"/>
    </xf>
    <xf borderId="0" fillId="0" fontId="2" numFmtId="11" xfId="0" applyAlignment="1" applyFont="1" applyNumberForma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165" xfId="0" applyAlignment="1" applyFont="1" applyNumberFormat="1">
      <alignment readingOrder="0"/>
    </xf>
    <xf borderId="0" fillId="3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2533650</xdr:colOff>
      <xdr:row>30</xdr:row>
      <xdr:rowOff>171450</xdr:rowOff>
    </xdr:from>
    <xdr:ext cx="3924300" cy="1781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16</xdr:row>
      <xdr:rowOff>171450</xdr:rowOff>
    </xdr:from>
    <xdr:ext cx="3905250" cy="4238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57"/>
    <col customWidth="1" min="2" max="2" width="21.86"/>
    <col customWidth="1" min="3" max="3" width="11.29"/>
    <col customWidth="1" min="6" max="6" width="37.43"/>
    <col customWidth="1" min="7" max="7" width="42.29"/>
    <col customWidth="1" min="8" max="8" width="34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7</v>
      </c>
      <c r="B2" s="2">
        <v>10.0</v>
      </c>
      <c r="C2" s="2">
        <v>20.0</v>
      </c>
      <c r="D2" s="2">
        <v>15.0</v>
      </c>
      <c r="E2" s="2">
        <v>200000.0</v>
      </c>
      <c r="F2" s="5">
        <f>SUM(D2:D19)+G2</f>
        <v>653.5346102</v>
      </c>
      <c r="G2">
        <f>sum(D27:D43)</f>
        <v>181.049212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6" t="s">
        <v>8</v>
      </c>
      <c r="B3" s="2">
        <v>1.0</v>
      </c>
      <c r="C3" s="2">
        <v>3.0</v>
      </c>
      <c r="D3" s="2">
        <v>8.0</v>
      </c>
      <c r="E3" s="2">
        <f>30*4*1000000*8</f>
        <v>960000000</v>
      </c>
      <c r="F3" s="4" t="s">
        <v>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6" t="s">
        <v>10</v>
      </c>
      <c r="B4" s="5">
        <f>0.75*sum(B3,B5)</f>
        <v>3.75</v>
      </c>
      <c r="C4" s="2">
        <v>5.0</v>
      </c>
      <c r="D4" s="5">
        <f>B4</f>
        <v>3.75</v>
      </c>
      <c r="E4" s="5"/>
      <c r="F4">
        <f>SUM(B2:B19)+B27+B28</f>
        <v>705.276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6" t="s">
        <v>11</v>
      </c>
      <c r="B5" s="2">
        <v>4.0</v>
      </c>
      <c r="C5" s="2">
        <v>10.0</v>
      </c>
      <c r="D5" s="2">
        <v>21.0</v>
      </c>
      <c r="E5" s="2">
        <v>8000.0</v>
      </c>
      <c r="F5" s="7" t="s">
        <v>12</v>
      </c>
      <c r="G5" s="8" t="s">
        <v>13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6" t="s">
        <v>14</v>
      </c>
      <c r="B6" s="2">
        <v>3.0</v>
      </c>
      <c r="C6" s="2">
        <v>1.0</v>
      </c>
      <c r="D6" s="2">
        <v>8.0</v>
      </c>
      <c r="E6" s="2">
        <v>6000000.0</v>
      </c>
      <c r="F6" s="9">
        <f>1000-sum(F2)</f>
        <v>346.4653898</v>
      </c>
      <c r="G6">
        <f>F6/20</f>
        <v>17.32326949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6" t="s">
        <v>15</v>
      </c>
      <c r="B7" s="2">
        <v>20.0</v>
      </c>
      <c r="C7" s="2">
        <v>6.0</v>
      </c>
      <c r="D7" s="2">
        <v>25.0</v>
      </c>
      <c r="E7" s="2">
        <v>5000.0</v>
      </c>
      <c r="F7" s="4" t="s">
        <v>16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6" t="s">
        <v>17</v>
      </c>
      <c r="B8" s="2">
        <v>20.0</v>
      </c>
      <c r="C8" s="2">
        <v>45.0</v>
      </c>
      <c r="D8" s="2">
        <v>40.0</v>
      </c>
      <c r="E8" s="2">
        <v>200000.0</v>
      </c>
      <c r="F8" s="10">
        <f>sum(E2:E10)/86400</f>
        <v>11188.80787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6" t="s">
        <v>18</v>
      </c>
      <c r="B9" s="2">
        <v>3.0</v>
      </c>
      <c r="C9" s="2">
        <v>1.0</v>
      </c>
      <c r="D9" s="2">
        <v>45.0</v>
      </c>
      <c r="E9" s="2">
        <v>100000.0</v>
      </c>
      <c r="F9" s="11" t="s">
        <v>19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6" t="s">
        <v>20</v>
      </c>
      <c r="B10" s="2">
        <v>13.0</v>
      </c>
      <c r="C10" s="2">
        <v>30.0</v>
      </c>
      <c r="D10" s="2">
        <v>12.0</v>
      </c>
      <c r="E10" s="2">
        <v>200000.0</v>
      </c>
      <c r="F10" s="12">
        <f>F8*10</f>
        <v>111888.0787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6" t="s">
        <v>21</v>
      </c>
      <c r="B11" s="5">
        <f>5*3</f>
        <v>15</v>
      </c>
      <c r="C11" s="2">
        <v>20.0</v>
      </c>
      <c r="D11" s="5">
        <f>3*sum(B11)</f>
        <v>45</v>
      </c>
      <c r="E11" s="2">
        <v>200000.0</v>
      </c>
      <c r="F11" s="11" t="s">
        <v>22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13" t="s">
        <v>23</v>
      </c>
      <c r="B12" s="2">
        <v>0.0</v>
      </c>
      <c r="C12" s="2">
        <v>0.0</v>
      </c>
      <c r="D12" s="2">
        <v>3.0</v>
      </c>
      <c r="E12" s="5"/>
      <c r="F12" s="14">
        <f>-F20+F10</f>
        <v>-1907284.839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1" t="s">
        <v>24</v>
      </c>
      <c r="B13" s="5"/>
      <c r="C13" s="5"/>
      <c r="D13" s="5"/>
      <c r="E13" s="5"/>
      <c r="G13" s="5"/>
      <c r="H13" s="5"/>
      <c r="I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2" t="s">
        <v>25</v>
      </c>
      <c r="B14" s="5">
        <f>2*sum(B16:B19,B2:B12)</f>
        <v>293.9</v>
      </c>
      <c r="C14" s="2">
        <v>0.0</v>
      </c>
      <c r="D14" s="5">
        <f>B14/2</f>
        <v>146.95</v>
      </c>
      <c r="E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1" t="s">
        <v>26</v>
      </c>
      <c r="B15" s="5"/>
      <c r="C15" s="5"/>
      <c r="D15" s="5"/>
      <c r="E15" s="5"/>
      <c r="F15" s="1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2" t="s">
        <v>27</v>
      </c>
      <c r="B16" s="2">
        <v>5.0</v>
      </c>
      <c r="C16" s="2">
        <v>0.0</v>
      </c>
      <c r="D16" s="2">
        <v>5.0</v>
      </c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2" t="s">
        <v>28</v>
      </c>
      <c r="B17" s="5">
        <f>2.7*1^2+1.5*1</f>
        <v>4.2</v>
      </c>
      <c r="C17" s="2">
        <v>12.0</v>
      </c>
      <c r="D17" s="5">
        <f>4+(pi()*(0.5)^2)</f>
        <v>4.785398163</v>
      </c>
      <c r="E17" s="16">
        <v>-654866.892236</v>
      </c>
      <c r="F17" s="11"/>
      <c r="G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1" t="s">
        <v>29</v>
      </c>
      <c r="B18" s="5"/>
      <c r="C18" s="5"/>
      <c r="D18" s="5"/>
      <c r="E18" s="5"/>
      <c r="G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2" t="s">
        <v>30</v>
      </c>
      <c r="B19" s="2">
        <v>45.0</v>
      </c>
      <c r="C19" s="2">
        <v>-125.0</v>
      </c>
      <c r="D19" s="2">
        <v>90.0</v>
      </c>
      <c r="E19" s="5"/>
      <c r="F19" s="5"/>
      <c r="G19" s="11"/>
      <c r="I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1" t="s">
        <v>31</v>
      </c>
      <c r="B20" s="17" t="s">
        <v>32</v>
      </c>
      <c r="C20" s="11"/>
      <c r="D20" s="5"/>
      <c r="E20" s="5"/>
      <c r="F20" s="18">
        <v>2019172.91773</v>
      </c>
      <c r="I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2" t="s">
        <v>33</v>
      </c>
      <c r="B21" s="8">
        <v>0.0</v>
      </c>
      <c r="C21" s="8"/>
      <c r="D21" s="19"/>
      <c r="F21" s="5"/>
      <c r="G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2" t="s">
        <v>34</v>
      </c>
      <c r="B22" s="8">
        <v>-10.0</v>
      </c>
      <c r="C22" s="8"/>
      <c r="D22" s="19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2" t="s">
        <v>35</v>
      </c>
      <c r="B23" s="8">
        <v>-13.0</v>
      </c>
      <c r="C23" s="8"/>
      <c r="D23" s="19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2" t="s">
        <v>36</v>
      </c>
      <c r="B24" s="5">
        <f>sum(C2,C19)</f>
        <v>-105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1" t="s">
        <v>37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2" t="s">
        <v>38</v>
      </c>
      <c r="B27" s="2">
        <v>27.414</v>
      </c>
      <c r="C27" s="2">
        <v>3.0</v>
      </c>
      <c r="D27" s="2">
        <v>10.032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2" t="s">
        <v>39</v>
      </c>
      <c r="B28" s="2">
        <v>237.012</v>
      </c>
      <c r="C28" s="2">
        <v>3.0</v>
      </c>
      <c r="D28" s="2">
        <v>89.247212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8" t="s">
        <v>40</v>
      </c>
      <c r="B30" s="5"/>
      <c r="C30" s="5"/>
      <c r="D30" s="2">
        <v>62.0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2" t="s">
        <v>41</v>
      </c>
      <c r="B31" s="5"/>
      <c r="C31" s="5"/>
      <c r="D31" s="2">
        <f>3.295*6</f>
        <v>19.77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5"/>
      <c r="B33" s="5"/>
      <c r="C33" s="5"/>
      <c r="D33" s="2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5"/>
      <c r="B984" s="5"/>
      <c r="C984" s="5"/>
      <c r="D984" s="5"/>
      <c r="E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5"/>
      <c r="B985" s="5"/>
      <c r="C985" s="5"/>
      <c r="D985" s="5"/>
      <c r="E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5"/>
      <c r="B986" s="5"/>
      <c r="C986" s="5"/>
      <c r="D986" s="5"/>
      <c r="E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5"/>
      <c r="B987" s="5"/>
      <c r="C987" s="5"/>
      <c r="D987" s="5"/>
      <c r="E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5"/>
      <c r="B988" s="5"/>
      <c r="C988" s="5"/>
      <c r="D988" s="5"/>
      <c r="E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5"/>
      <c r="B989" s="5"/>
      <c r="C989" s="5"/>
      <c r="D989" s="5"/>
      <c r="E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</sheetData>
  <drawing r:id="rId2"/>
  <legacyDrawing r:id="rId3"/>
</worksheet>
</file>