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C:\Users\sean.kelley\source\repos\Breeze\Docs\"/>
    </mc:Choice>
  </mc:AlternateContent>
  <xr:revisionPtr revIDLastSave="0" documentId="13_ncr:1_{6CA13D2A-E28D-4E4A-AEC5-BE020DC2691E}" xr6:coauthVersionLast="47" xr6:coauthVersionMax="47" xr10:uidLastSave="{00000000-0000-0000-0000-000000000000}"/>
  <bookViews>
    <workbookView xWindow="-120" yWindow="-120" windowWidth="38640" windowHeight="21120" xr2:uid="{F508C88A-01DC-4D81-9A03-E9861E99A22D}"/>
  </bookViews>
  <sheets>
    <sheet name="BRAID LOG" sheetId="1" r:id="rId1"/>
    <sheet name="Matrix" sheetId="11" r:id="rId2"/>
    <sheet name="Data Validations" sheetId="5" r:id="rId3"/>
  </sheets>
  <definedNames>
    <definedName name="IMPACT">'BRAID LOG'!$F:$F</definedName>
    <definedName name="PROBABILITY">'BRAID LOG'!$E:$E</definedName>
    <definedName name="RISKTYPE">'BRAID LOG'!$C:$C</definedName>
    <definedName name="STATUS">'BRAID LOG'!$D:$D</definedName>
    <definedName name="TYPE">'BRAID LOG'!$C:$C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O2" i="1"/>
  <c r="G3" i="1"/>
  <c r="O3" i="1"/>
  <c r="G4" i="1"/>
  <c r="O4" i="1"/>
  <c r="G5" i="1"/>
  <c r="O5" i="1"/>
  <c r="G6" i="1"/>
  <c r="O6" i="1"/>
  <c r="G7" i="1"/>
  <c r="O7" i="1"/>
  <c r="G8" i="1"/>
  <c r="O8" i="1"/>
  <c r="G9" i="1"/>
  <c r="O9" i="1"/>
  <c r="G10" i="1"/>
  <c r="O10" i="1"/>
  <c r="G11" i="1"/>
  <c r="O11" i="1"/>
  <c r="G12" i="1"/>
  <c r="O12" i="1"/>
  <c r="G13" i="1"/>
  <c r="O13" i="1"/>
  <c r="G14" i="1"/>
  <c r="O14" i="1"/>
  <c r="G15" i="1"/>
  <c r="O15" i="1"/>
  <c r="G16" i="1"/>
  <c r="O16" i="1"/>
  <c r="G17" i="1"/>
  <c r="O17" i="1"/>
  <c r="G18" i="1"/>
  <c r="O18" i="1"/>
  <c r="G19" i="1"/>
  <c r="O19" i="1"/>
  <c r="G20" i="1"/>
  <c r="O20" i="1"/>
  <c r="G21" i="1"/>
  <c r="O21" i="1"/>
  <c r="G22" i="1"/>
  <c r="O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Q8" i="11"/>
  <c r="H8" i="11"/>
  <c r="Q9" i="11"/>
  <c r="Q7" i="11"/>
  <c r="Q6" i="11"/>
  <c r="Q5" i="11"/>
  <c r="P9" i="11"/>
  <c r="P8" i="11"/>
  <c r="P7" i="11"/>
  <c r="P6" i="11"/>
  <c r="P5" i="11"/>
  <c r="O9" i="11"/>
  <c r="O8" i="11"/>
  <c r="O7" i="11"/>
  <c r="O6" i="11"/>
  <c r="O5" i="11"/>
  <c r="N9" i="11"/>
  <c r="N8" i="11"/>
  <c r="N7" i="11"/>
  <c r="N6" i="11"/>
  <c r="N5" i="11"/>
  <c r="M9" i="11"/>
  <c r="M8" i="11"/>
  <c r="M7" i="11"/>
  <c r="M6" i="11"/>
  <c r="M5" i="11"/>
  <c r="H5" i="11"/>
  <c r="G5" i="11"/>
  <c r="F5" i="11"/>
  <c r="E5" i="11"/>
  <c r="D5" i="11"/>
  <c r="H6" i="11"/>
  <c r="G6" i="11"/>
  <c r="F6" i="11"/>
  <c r="E6" i="11"/>
  <c r="D6" i="11"/>
  <c r="H7" i="11"/>
  <c r="G7" i="11"/>
  <c r="F7" i="11"/>
  <c r="E7" i="11"/>
  <c r="D7" i="11"/>
  <c r="G8" i="11"/>
  <c r="F8" i="11"/>
  <c r="E8" i="11"/>
  <c r="D8" i="11"/>
  <c r="H9" i="11"/>
  <c r="G9" i="11"/>
  <c r="F9" i="11"/>
  <c r="E9" i="11"/>
  <c r="D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Tyler Guillory</author>
  </authors>
  <commentList>
    <comment ref="E1" authorId="0" shapeId="0" xr:uid="{E709B5C4-76CE-4A20-AF40-B1ABB67E2AD3}">
      <text>
        <r>
          <rPr>
            <sz val="9"/>
            <color indexed="81"/>
            <rFont val="Tahoma"/>
            <family val="2"/>
          </rPr>
          <t xml:space="preserve">1=Rare
2=Unlikely
3=Moderate
4=Likely
5=Almost Certain
</t>
        </r>
      </text>
    </comment>
    <comment ref="F1" authorId="0" shapeId="0" xr:uid="{D7082F70-F73E-430F-8511-7374A7CD7CA6}">
      <text>
        <r>
          <rPr>
            <sz val="9"/>
            <color indexed="81"/>
            <rFont val="Tahoma"/>
            <family val="2"/>
          </rPr>
          <t>1-Negligible
2-Minor
3-Moderate
4-Major
5-Extreme</t>
        </r>
      </text>
    </comment>
  </commentList>
</comments>
</file>

<file path=xl/sharedStrings.xml><?xml version="1.0" encoding="utf-8"?>
<sst xmlns="http://schemas.openxmlformats.org/spreadsheetml/2006/main" count="81" uniqueCount="50">
  <si>
    <t>#</t>
  </si>
  <si>
    <t>Description</t>
  </si>
  <si>
    <t>Type</t>
  </si>
  <si>
    <t>Status</t>
  </si>
  <si>
    <t>Probability</t>
  </si>
  <si>
    <t>Impact</t>
  </si>
  <si>
    <t>Priority</t>
  </si>
  <si>
    <t>Date Created</t>
  </si>
  <si>
    <t>Date Last Updated</t>
  </si>
  <si>
    <t>Updates</t>
  </si>
  <si>
    <t>Mitigation Plan</t>
  </si>
  <si>
    <t>Containment Plan</t>
  </si>
  <si>
    <t>Raised By</t>
  </si>
  <si>
    <t>Owner</t>
  </si>
  <si>
    <t>Ageing</t>
  </si>
  <si>
    <t>ACTIVE RISKS</t>
  </si>
  <si>
    <t>ACTIVE ISSUES</t>
  </si>
  <si>
    <t>Negligible</t>
  </si>
  <si>
    <t>Minor</t>
  </si>
  <si>
    <t>Moderate</t>
  </si>
  <si>
    <t>Major</t>
  </si>
  <si>
    <t>Extreme</t>
  </si>
  <si>
    <t>Almost Certain</t>
  </si>
  <si>
    <t>Likely</t>
  </si>
  <si>
    <t>Unlikely</t>
  </si>
  <si>
    <t>Rare</t>
  </si>
  <si>
    <t>Risk Rating System</t>
  </si>
  <si>
    <t>Probability of Occurrence</t>
  </si>
  <si>
    <t>1=Rare</t>
  </si>
  <si>
    <t>2=Unlikely</t>
  </si>
  <si>
    <t>3=Moderate</t>
  </si>
  <si>
    <t>4=Likely</t>
  </si>
  <si>
    <t>5=Almost Certain</t>
  </si>
  <si>
    <t>1-Negligible</t>
  </si>
  <si>
    <t>2-Minor</t>
  </si>
  <si>
    <t>3-Moderate</t>
  </si>
  <si>
    <t>4-Major</t>
  </si>
  <si>
    <t>5-Extreme</t>
  </si>
  <si>
    <t>Probabiliy</t>
  </si>
  <si>
    <t>BRAID Classification</t>
  </si>
  <si>
    <t>Block</t>
  </si>
  <si>
    <t>Risk</t>
  </si>
  <si>
    <t>Action</t>
  </si>
  <si>
    <t>Issue</t>
  </si>
  <si>
    <t>Decision</t>
  </si>
  <si>
    <t>Open</t>
  </si>
  <si>
    <t>Closed</t>
  </si>
  <si>
    <t>Deciding how to structure API for adding budgets. Whether to send included categories over as lists then add them on the backend or split up on front end and make multiple different api calls.</t>
  </si>
  <si>
    <t>SK</t>
  </si>
  <si>
    <t>Make best informed decsion and move forward with building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</si>
</sst>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yyyy"/>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8"/>
      <name val="Calibri"/>
      <family val="2"/>
      <scheme val="minor"/>
    </font>
    <font>
      <sz val="9"/>
      <color indexed="81"/>
      <name val="Tahoma"/>
      <family val="2"/>
    </font>
    <font>
      <b/>
      <sz val="12"/>
      <color theme="1"/>
      <name val="Calibri"/>
      <family val="2"/>
      <scheme val="minor"/>
    </font>
    <font>
      <sz val="16"/>
      <color theme="1"/>
      <name val="Calibri"/>
      <family val="2"/>
      <scheme val="minor"/>
    </font>
    <font>
      <b/>
      <sz val="18"/>
      <color theme="1"/>
      <name val="Calibri"/>
      <family val="2"/>
      <scheme val="minor"/>
    </font>
    <font>
      <sz val="11"/>
      <color theme="1"/>
      <name val="Calibri"/>
      <family val="2"/>
    </font>
  </fonts>
  <fills count="9">
    <fill>
      <patternFill patternType="none"/>
    </fill>
    <fill>
      <patternFill patternType="gray125"/>
    </fill>
    <fill>
      <patternFill patternType="solid">
        <fgColor rgb="FFFF0000"/>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0" fillId="0" borderId="0" xfId="0" applyAlignment="1">
      <alignment vertical="top"/>
    </xf>
    <xf numFmtId="164" fontId="0" fillId="0" borderId="0" xfId="1" applyNumberFormat="1" applyFont="1" applyFill="1" applyAlignment="1">
      <alignment vertical="top" wrapText="1"/>
    </xf>
    <xf numFmtId="0" fontId="3" fillId="0" borderId="0" xfId="0" applyFont="1" applyAlignment="1">
      <alignment horizontal="left" vertical="top" wrapText="1" readingOrder="1"/>
    </xf>
    <xf numFmtId="0" fontId="4" fillId="0" borderId="0" xfId="0" applyFont="1" applyAlignment="1">
      <alignment horizontal="left" vertical="top" wrapText="1" readingOrder="1"/>
    </xf>
    <xf numFmtId="0" fontId="0" fillId="3" borderId="0" xfId="0" applyFill="1" applyAlignment="1">
      <alignment vertical="top" wrapText="1"/>
    </xf>
    <xf numFmtId="0" fontId="0" fillId="3" borderId="0" xfId="0" applyFill="1" applyAlignment="1">
      <alignment vertical="top"/>
    </xf>
    <xf numFmtId="0" fontId="0" fillId="4" borderId="0" xfId="0" applyFill="1"/>
    <xf numFmtId="0" fontId="0" fillId="0" borderId="0" xfId="0" applyAlignment="1">
      <alignment horizontal="center" vertical="center"/>
    </xf>
    <xf numFmtId="0" fontId="7" fillId="0" borderId="0" xfId="0" applyFont="1" applyAlignment="1">
      <alignment horizontal="center" vertical="center" textRotation="90" wrapText="1"/>
    </xf>
    <xf numFmtId="0" fontId="7" fillId="0" borderId="0" xfId="0" applyFont="1" applyAlignment="1">
      <alignment horizontal="center" vertical="center" textRotation="90"/>
    </xf>
    <xf numFmtId="0" fontId="7" fillId="0" borderId="0" xfId="0" applyFont="1" applyAlignment="1">
      <alignment horizontal="center" vertical="center"/>
    </xf>
    <xf numFmtId="0" fontId="8" fillId="6"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8" fillId="5"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7" borderId="4" xfId="0" applyFont="1" applyFill="1" applyBorder="1" applyAlignment="1">
      <alignment horizontal="center" vertical="center"/>
    </xf>
    <xf numFmtId="0" fontId="8" fillId="5" borderId="6" xfId="0" applyFont="1" applyFill="1" applyBorder="1" applyAlignment="1">
      <alignment horizontal="center" vertical="center"/>
    </xf>
    <xf numFmtId="0" fontId="8" fillId="7"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6" xfId="0" quotePrefix="1" applyFont="1" applyFill="1" applyBorder="1" applyAlignment="1">
      <alignment horizontal="center" vertical="center"/>
    </xf>
    <xf numFmtId="0" fontId="8" fillId="5" borderId="6" xfId="0" quotePrefix="1" applyFont="1" applyFill="1" applyBorder="1" applyAlignment="1">
      <alignment horizontal="center" vertical="center"/>
    </xf>
    <xf numFmtId="0" fontId="8" fillId="2" borderId="6" xfId="0" quotePrefix="1" applyFont="1" applyFill="1" applyBorder="1" applyAlignment="1">
      <alignment horizontal="center" vertical="center"/>
    </xf>
    <xf numFmtId="0" fontId="8" fillId="6" borderId="9" xfId="0" quotePrefix="1" applyFont="1" applyFill="1" applyBorder="1" applyAlignment="1">
      <alignment horizontal="center" vertical="center"/>
    </xf>
    <xf numFmtId="0" fontId="8" fillId="6" borderId="4" xfId="0" quotePrefix="1" applyFont="1" applyFill="1" applyBorder="1" applyAlignment="1">
      <alignment horizontal="center" vertical="center"/>
    </xf>
    <xf numFmtId="0" fontId="8" fillId="6" borderId="5" xfId="0" quotePrefix="1" applyFont="1" applyFill="1" applyBorder="1" applyAlignment="1">
      <alignment horizontal="center" vertical="center"/>
    </xf>
    <xf numFmtId="0" fontId="8" fillId="5" borderId="5" xfId="0" quotePrefix="1" applyFont="1" applyFill="1" applyBorder="1" applyAlignment="1">
      <alignment horizontal="center" vertical="center"/>
    </xf>
    <xf numFmtId="0" fontId="8" fillId="7" borderId="4" xfId="0" quotePrefix="1" applyFont="1" applyFill="1" applyBorder="1" applyAlignment="1">
      <alignment horizontal="center" vertical="center"/>
    </xf>
    <xf numFmtId="0" fontId="8" fillId="7" borderId="5" xfId="0" quotePrefix="1" applyFont="1" applyFill="1" applyBorder="1" applyAlignment="1">
      <alignment horizontal="center" vertical="center"/>
    </xf>
    <xf numFmtId="0" fontId="8" fillId="7" borderId="7" xfId="0" quotePrefix="1" applyFont="1" applyFill="1" applyBorder="1" applyAlignment="1">
      <alignment horizontal="center" vertical="center"/>
    </xf>
    <xf numFmtId="0" fontId="8" fillId="7" borderId="8" xfId="0" quotePrefix="1" applyFont="1" applyFill="1" applyBorder="1" applyAlignment="1">
      <alignment horizontal="center" vertical="center"/>
    </xf>
    <xf numFmtId="0" fontId="0" fillId="8" borderId="13" xfId="0" applyFill="1" applyBorder="1"/>
    <xf numFmtId="0" fontId="0" fillId="8" borderId="0" xfId="0" applyFill="1" applyAlignment="1">
      <alignment horizontal="center" vertical="center"/>
    </xf>
    <xf numFmtId="0" fontId="0" fillId="8" borderId="14" xfId="0" applyFill="1" applyBorder="1"/>
    <xf numFmtId="0" fontId="7" fillId="8" borderId="0" xfId="0" applyFont="1" applyFill="1" applyAlignment="1">
      <alignment horizontal="center" vertical="center"/>
    </xf>
    <xf numFmtId="0" fontId="7" fillId="8" borderId="0" xfId="0" applyFont="1" applyFill="1" applyAlignment="1">
      <alignment horizontal="center" vertical="center" wrapText="1"/>
    </xf>
    <xf numFmtId="0" fontId="0" fillId="8" borderId="15" xfId="0" applyFill="1" applyBorder="1"/>
    <xf numFmtId="0" fontId="0" fillId="8" borderId="16" xfId="0" applyFill="1" applyBorder="1" applyAlignment="1">
      <alignment horizontal="center" vertical="center"/>
    </xf>
    <xf numFmtId="0" fontId="0" fillId="8" borderId="16" xfId="0" applyFill="1" applyBorder="1"/>
    <xf numFmtId="0" fontId="0" fillId="8" borderId="17" xfId="0" applyFill="1" applyBorder="1"/>
    <xf numFmtId="0" fontId="0" fillId="0" borderId="0" xfId="0" applyAlignment="1">
      <alignment vertical="top" wrapText="1"/>
    </xf>
    <xf numFmtId="14" fontId="0" fillId="0" borderId="0" xfId="0" applyNumberFormat="1" applyAlignment="1">
      <alignment vertical="top" wrapText="1"/>
    </xf>
    <xf numFmtId="165" fontId="0" fillId="0" borderId="0" xfId="0" applyNumberForma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164" fontId="10" fillId="0" borderId="0" xfId="1" applyNumberFormat="1" applyFont="1" applyFill="1" applyAlignment="1">
      <alignment vertical="top" wrapText="1"/>
    </xf>
    <xf numFmtId="14" fontId="10" fillId="0" borderId="0" xfId="0" applyNumberFormat="1" applyFont="1" applyAlignment="1">
      <alignment vertical="top" wrapText="1"/>
    </xf>
    <xf numFmtId="165" fontId="10" fillId="0" borderId="0" xfId="0" applyNumberFormat="1" applyFont="1" applyAlignment="1">
      <alignment vertical="top" wrapText="1"/>
    </xf>
    <xf numFmtId="0" fontId="9" fillId="8" borderId="10" xfId="0" applyFont="1" applyFill="1" applyBorder="1" applyAlignment="1">
      <alignment horizontal="center" vertical="center"/>
    </xf>
    <xf numFmtId="0" fontId="9" fillId="8" borderId="11" xfId="0" applyFont="1" applyFill="1" applyBorder="1" applyAlignment="1">
      <alignment horizontal="center" vertical="center"/>
    </xf>
    <xf numFmtId="0" fontId="9" fillId="8" borderId="12" xfId="0" applyFont="1" applyFill="1" applyBorder="1" applyAlignment="1">
      <alignment horizontal="center" vertical="center"/>
    </xf>
    <xf numFmtId="0" fontId="9" fillId="8" borderId="0" xfId="0" applyFont="1" applyFill="1" applyAlignment="1">
      <alignment horizontal="center" vertical="center"/>
    </xf>
    <xf numFmtId="0" fontId="9" fillId="8" borderId="13" xfId="0" applyFont="1" applyFill="1" applyBorder="1" applyAlignment="1">
      <alignment horizontal="center" vertical="center" textRotation="90"/>
    </xf>
    <xf numFmtId="0" fontId="2" fillId="0" borderId="0" xfId="0" applyFont="1" applyAlignment="1">
      <alignment horizontal="center" wrapText="1"/>
    </xf>
    <xf numFmtId="0" fontId="7" fillId="0" borderId="0" xfId="0" applyFont="1" applyAlignment="1">
      <alignment vertical="center" textRotation="90"/>
    </xf>
  </cellXfs>
  <cellStyles count="2">
    <cellStyle name="Comma" xfId="1" builtinId="3"/>
    <cellStyle name="Normal" xfId="0" builtinId="0"/>
  </cellStyles>
  <dxfs count="17">
    <dxf>
      <font>
        <b val="0"/>
        <i val="0"/>
        <strike val="0"/>
        <outline val="0"/>
        <shadow val="0"/>
        <u val="none"/>
        <vertAlign val="baseline"/>
        <sz val="11"/>
        <name val="Calibri"/>
        <family val="2"/>
      </font>
      <numFmt numFmtId="164" formatCode="_(* #,##0_);_(* \(#,##0\);_(* &quot;-&quot;??_);_(@_)"/>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numFmt numFmtId="165" formatCode="dd/mm/yyyy"/>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numFmt numFmtId="19" formatCode="m/d/yyyy"/>
      <fill>
        <patternFill patternType="none">
          <fgColor indexed="64"/>
          <bgColor indexed="65"/>
        </patternFill>
      </fill>
      <alignment horizontal="general" vertical="top" textRotation="0" wrapText="1" indent="0" justifyLastLine="0" shrinkToFit="0" readingOrder="0"/>
    </dxf>
    <dxf>
      <font>
        <b val="0"/>
        <i val="0"/>
        <strike val="0"/>
        <outline val="0"/>
        <shadow val="0"/>
        <u val="none"/>
        <vertAlign val="baseline"/>
        <sz val="11"/>
        <name val="Calibri"/>
        <family val="2"/>
      </font>
      <numFmt numFmtId="19" formatCode="m/d/yyyy"/>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numFmt numFmtId="0" formatCode="General"/>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color rgb="FF000000"/>
        <name val="Calibri"/>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outline val="0"/>
        <shadow val="0"/>
        <u val="none"/>
        <vertAlign val="baseline"/>
        <sz val="11"/>
        <color rgb="FF000000"/>
        <name val="Calibri"/>
        <family val="2"/>
      </font>
      <fill>
        <patternFill patternType="none">
          <fgColor indexed="64"/>
          <bgColor auto="1"/>
        </patternFill>
      </fill>
      <alignment horizontal="left" vertical="top" textRotation="0" wrapText="1" indent="0" justifyLastLine="0" shrinkToFit="0" readingOrder="1"/>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ont>
        <b val="0"/>
        <i val="0"/>
        <strike val="0"/>
        <outline val="0"/>
        <shadow val="0"/>
        <u val="none"/>
        <vertAlign val="baseline"/>
        <sz val="11"/>
        <name val="Calibri"/>
        <family val="2"/>
      </font>
      <fill>
        <patternFill patternType="none">
          <fgColor indexed="64"/>
          <bgColor auto="1"/>
        </patternFill>
      </fill>
      <alignment horizontal="general" vertical="top" textRotation="0" wrapText="1" indent="0" justifyLastLine="0" shrinkToFit="0" readingOrder="0"/>
    </dxf>
    <dxf>
      <fill>
        <patternFill patternType="solid">
          <fgColor indexed="64"/>
          <bgColor rgb="FF0070C0"/>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096A36-EA8E-4B83-930A-70CB2EF57077}" name="BRAIDLOG" displayName="BRAIDLOG" ref="A1:O60" totalsRowShown="0" headerRowDxfId="16" dataDxfId="15">
  <autoFilter ref="A1:O60" xr:uid="{A4A48228-7BB5-4367-BE35-FBA67680960D}"/>
  <tableColumns count="15">
    <tableColumn id="1" xr3:uid="{5FDE9CB7-975E-4595-B0A5-08B1127ED66E}" name="#" dataDxfId="14"/>
    <tableColumn id="2" xr3:uid="{0DD3FE96-1EF5-438C-B4BC-858639652765}" name="Description" dataDxfId="13"/>
    <tableColumn id="15" xr3:uid="{F21C4D27-4655-44AF-A411-2A99F42B545B}" name="Type" dataDxfId="12"/>
    <tableColumn id="10" xr3:uid="{08AD7BB9-A989-44D2-AEC7-7871842057E2}" name="Status" dataDxfId="11"/>
    <tableColumn id="3" xr3:uid="{49B7AA28-6861-4725-96C4-8BCBED6D096F}" name="Probability" dataDxfId="10"/>
    <tableColumn id="4" xr3:uid="{9F598744-2030-4AEF-93F1-061C0AF49F14}" name="Impact" dataDxfId="9"/>
    <tableColumn id="13" xr3:uid="{A9529460-A1E1-493F-81FA-2C896A23A6ED}" name="Priority" dataDxfId="8">
      <calculatedColumnFormula>BRAIDLOG[[#This Row],[Probability]]*BRAIDLOG[[#This Row],[Impact]]</calculatedColumnFormula>
    </tableColumn>
    <tableColumn id="5" xr3:uid="{8CDE9766-16BF-4169-900F-8AE7918B1E7F}" name="Date Created" dataDxfId="7"/>
    <tableColumn id="6" xr3:uid="{3D1FCA79-AA55-4E72-AA3D-EFCC24E91431}" name="Date Last Updated" dataDxfId="6"/>
    <tableColumn id="12" xr3:uid="{C6595B26-86BF-481B-AC3A-76B3D68AF8EA}" name="Updates" dataDxfId="5"/>
    <tableColumn id="7" xr3:uid="{C2B541EC-F331-4131-A995-3E6ACD09AA5C}" name="Mitigation Plan" dataDxfId="4"/>
    <tableColumn id="8" xr3:uid="{47378270-8D03-4727-8408-FA6D645C9169}" name="Containment Plan" dataDxfId="3"/>
    <tableColumn id="14" xr3:uid="{CD83CDFC-BC15-4EA9-ACB5-DB400316AE29}" name="Raised By" dataDxfId="2"/>
    <tableColumn id="9" xr3:uid="{69C9F4F6-54BE-4843-AD27-43530D69CCEB}" name="Owner" dataDxfId="1"/>
    <tableColumn id="11" xr3:uid="{2C0A0556-B98C-4BB3-8162-8ED1CA273CA3}" name="Ageing" dataDxfId="0" dataCellStyle="Comma">
      <calculatedColumnFormula>TODAY()-BRAIDLOG[[#This Row],[Date Created]]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771B0-A5CD-4811-A4A6-4A6FA240F56A}">
  <sheetPr codeName="Sheet2">
    <tabColor rgb="FF0070C0"/>
  </sheetPr>
  <dimension ref="A1:O60"/>
  <sheetViews>
    <sheetView tabSelected="1" workbookViewId="0">
      <selection activeCell="R5" sqref="R5"/>
    </sheetView>
  </sheetViews>
  <sheetFormatPr defaultColWidth="9.140625" defaultRowHeight="15" x14ac:dyDescent="0.25"/>
  <cols>
    <col min="1" max="1" width="5.5703125" style="1" customWidth="1"/>
    <col min="2" max="2" width="40.5703125" style="1" customWidth="1"/>
    <col min="3" max="4" width="14.5703125" style="1" customWidth="1"/>
    <col min="5" max="6" width="12.5703125" style="1" customWidth="1"/>
    <col min="7" max="7" width="14.85546875" style="1" bestFit="1" customWidth="1"/>
    <col min="8" max="8" width="19.5703125" style="1" customWidth="1"/>
    <col min="9" max="10" width="40.5703125" style="1" customWidth="1"/>
    <col min="11" max="11" width="35.42578125" style="1" hidden="1" customWidth="1"/>
    <col min="12" max="13" width="20.5703125" style="1" customWidth="1"/>
    <col min="14" max="14" width="12.5703125" style="1" customWidth="1"/>
    <col min="15" max="15" width="10.5703125" style="1" bestFit="1" customWidth="1"/>
    <col min="16" max="16384" width="9.140625" style="1"/>
  </cols>
  <sheetData>
    <row r="1" spans="1:15" ht="21"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6" t="s">
        <v>14</v>
      </c>
    </row>
    <row r="2" spans="1:15" ht="75" x14ac:dyDescent="0.25">
      <c r="A2" s="47">
        <v>1</v>
      </c>
      <c r="B2" s="3" t="s">
        <v>47</v>
      </c>
      <c r="C2" s="3" t="s">
        <v>44</v>
      </c>
      <c r="D2" s="47" t="s">
        <v>45</v>
      </c>
      <c r="E2" s="47">
        <v>5</v>
      </c>
      <c r="F2" s="47">
        <v>3</v>
      </c>
      <c r="G2" s="47">
        <f>BRAIDLOG[[#This Row],[Probability]]*BRAIDLOG[[#This Row],[Impact]]</f>
        <v>15</v>
      </c>
      <c r="H2" s="48">
        <v>45182</v>
      </c>
      <c r="I2" s="48"/>
      <c r="J2" s="47"/>
      <c r="K2" s="47"/>
      <c r="L2" s="47" t="s">
        <v>49</v>
      </c>
      <c r="M2" s="47" t="s">
        <v>48</v>
      </c>
      <c r="N2" s="47" t="s">
        <v>48</v>
      </c>
      <c r="O2" s="2">
        <f ca="1">TODAY()-BRAIDLOG[[#This Row],[Date Created]]</f>
        <v>0</v>
      </c>
    </row>
    <row r="3" spans="1:15" x14ac:dyDescent="0.25">
      <c r="A3" s="47">
        <v>2</v>
      </c>
      <c r="B3" s="4"/>
      <c r="C3" s="3"/>
      <c r="D3" s="47"/>
      <c r="E3" s="47"/>
      <c r="F3" s="47"/>
      <c r="G3" s="47">
        <f>BRAIDLOG[[#This Row],[Probability]]*BRAIDLOG[[#This Row],[Impact]]</f>
        <v>0</v>
      </c>
      <c r="H3" s="48"/>
      <c r="I3" s="48"/>
      <c r="J3" s="49"/>
      <c r="K3" s="47"/>
      <c r="L3" s="47"/>
      <c r="M3" s="47"/>
      <c r="N3" s="47"/>
      <c r="O3" s="2">
        <f ca="1">TODAY()-BRAIDLOG[[#This Row],[Date Created]]</f>
        <v>45182</v>
      </c>
    </row>
    <row r="4" spans="1:15" x14ac:dyDescent="0.25">
      <c r="A4" s="51">
        <v>3</v>
      </c>
      <c r="B4" s="4"/>
      <c r="C4" s="4"/>
      <c r="D4" s="50"/>
      <c r="E4" s="51"/>
      <c r="F4" s="51"/>
      <c r="G4" s="51">
        <f>BRAIDLOG[[#This Row],[Probability]]*BRAIDLOG[[#This Row],[Impact]]</f>
        <v>0</v>
      </c>
      <c r="H4" s="48"/>
      <c r="I4" s="48"/>
      <c r="J4" s="49"/>
      <c r="K4" s="51"/>
      <c r="L4" s="51"/>
      <c r="M4" s="47"/>
      <c r="N4" s="51"/>
      <c r="O4" s="52">
        <f ca="1">TODAY()-BRAIDLOG[[#This Row],[Date Created]]</f>
        <v>45182</v>
      </c>
    </row>
    <row r="5" spans="1:15" x14ac:dyDescent="0.25">
      <c r="A5" s="47">
        <v>4</v>
      </c>
      <c r="B5" s="4"/>
      <c r="C5" s="3"/>
      <c r="D5" s="47"/>
      <c r="E5" s="47"/>
      <c r="F5" s="47"/>
      <c r="G5" s="47">
        <f>BRAIDLOG[[#This Row],[Probability]]*BRAIDLOG[[#This Row],[Impact]]</f>
        <v>0</v>
      </c>
      <c r="H5" s="48"/>
      <c r="I5" s="48"/>
      <c r="J5" s="49"/>
      <c r="K5" s="47"/>
      <c r="L5" s="47"/>
      <c r="M5" s="47"/>
      <c r="N5" s="47"/>
      <c r="O5" s="2">
        <f ca="1">TODAY()-BRAIDLOG[[#This Row],[Date Created]]</f>
        <v>45182</v>
      </c>
    </row>
    <row r="6" spans="1:15" x14ac:dyDescent="0.25">
      <c r="A6" s="47">
        <v>5</v>
      </c>
      <c r="B6" s="4"/>
      <c r="C6" s="3"/>
      <c r="D6" s="47"/>
      <c r="E6" s="47"/>
      <c r="F6" s="47"/>
      <c r="G6" s="47">
        <f>BRAIDLOG[[#This Row],[Probability]]*BRAIDLOG[[#This Row],[Impact]]</f>
        <v>0</v>
      </c>
      <c r="H6" s="48"/>
      <c r="I6" s="48"/>
      <c r="J6" s="49"/>
      <c r="K6" s="47"/>
      <c r="L6" s="47"/>
      <c r="M6" s="47"/>
      <c r="N6" s="47"/>
      <c r="O6" s="2">
        <f ca="1">TODAY()-BRAIDLOG[[#This Row],[Date Created]]</f>
        <v>45182</v>
      </c>
    </row>
    <row r="7" spans="1:15" x14ac:dyDescent="0.25">
      <c r="A7" s="47">
        <v>6</v>
      </c>
      <c r="B7" s="4"/>
      <c r="C7" s="4"/>
      <c r="D7" s="50"/>
      <c r="E7" s="47"/>
      <c r="F7" s="47"/>
      <c r="G7" s="47">
        <f>BRAIDLOG[[#This Row],[Probability]]*BRAIDLOG[[#This Row],[Impact]]</f>
        <v>0</v>
      </c>
      <c r="H7" s="48"/>
      <c r="I7" s="48"/>
      <c r="J7" s="49"/>
      <c r="K7" s="47"/>
      <c r="L7" s="47"/>
      <c r="M7" s="47"/>
      <c r="N7" s="47"/>
      <c r="O7" s="2">
        <f ca="1">TODAY()-BRAIDLOG[[#This Row],[Date Created]]</f>
        <v>45182</v>
      </c>
    </row>
    <row r="8" spans="1:15" x14ac:dyDescent="0.25">
      <c r="A8" s="51">
        <v>7</v>
      </c>
      <c r="B8" s="3"/>
      <c r="C8" s="4"/>
      <c r="D8" s="50"/>
      <c r="E8" s="51"/>
      <c r="F8" s="51"/>
      <c r="G8" s="51">
        <f>BRAIDLOG[[#This Row],[Probability]]*BRAIDLOG[[#This Row],[Impact]]</f>
        <v>0</v>
      </c>
      <c r="H8" s="48"/>
      <c r="I8" s="48"/>
      <c r="J8" s="54"/>
      <c r="K8" s="51"/>
      <c r="L8" s="51"/>
      <c r="M8" s="47"/>
      <c r="N8" s="51"/>
      <c r="O8" s="52">
        <f ca="1">TODAY()-BRAIDLOG[[#This Row],[Date Created]]</f>
        <v>45182</v>
      </c>
    </row>
    <row r="9" spans="1:15" x14ac:dyDescent="0.25">
      <c r="A9" s="51">
        <v>8</v>
      </c>
      <c r="B9" s="3"/>
      <c r="C9" s="4"/>
      <c r="D9" s="50"/>
      <c r="E9" s="51"/>
      <c r="F9" s="51"/>
      <c r="G9" s="51">
        <f>BRAIDLOG[[#This Row],[Probability]]*BRAIDLOG[[#This Row],[Impact]]</f>
        <v>0</v>
      </c>
      <c r="H9" s="53"/>
      <c r="I9" s="53"/>
      <c r="J9" s="54"/>
      <c r="K9" s="51"/>
      <c r="L9" s="51"/>
      <c r="M9" s="47"/>
      <c r="N9" s="51"/>
      <c r="O9" s="52">
        <f ca="1">TODAY()-BRAIDLOG[[#This Row],[Date Created]]</f>
        <v>45182</v>
      </c>
    </row>
    <row r="10" spans="1:15" x14ac:dyDescent="0.25">
      <c r="A10" s="51">
        <v>9</v>
      </c>
      <c r="B10" s="3"/>
      <c r="C10" s="4"/>
      <c r="D10" s="50"/>
      <c r="E10" s="51"/>
      <c r="F10" s="51"/>
      <c r="G10" s="51">
        <f>BRAIDLOG[[#This Row],[Probability]]*BRAIDLOG[[#This Row],[Impact]]</f>
        <v>0</v>
      </c>
      <c r="H10" s="53"/>
      <c r="I10" s="53"/>
      <c r="J10" s="54"/>
      <c r="K10" s="51"/>
      <c r="L10" s="47"/>
      <c r="M10" s="47"/>
      <c r="N10" s="51"/>
      <c r="O10" s="52">
        <f ca="1">TODAY()-BRAIDLOG[[#This Row],[Date Created]]</f>
        <v>45182</v>
      </c>
    </row>
    <row r="11" spans="1:15" x14ac:dyDescent="0.25">
      <c r="A11" s="51">
        <v>10</v>
      </c>
      <c r="B11" s="3"/>
      <c r="C11" s="4"/>
      <c r="D11" s="50"/>
      <c r="E11" s="51"/>
      <c r="F11" s="51"/>
      <c r="G11" s="51">
        <f>BRAIDLOG[[#This Row],[Probability]]*BRAIDLOG[[#This Row],[Impact]]</f>
        <v>0</v>
      </c>
      <c r="H11" s="53"/>
      <c r="I11" s="53"/>
      <c r="J11" s="54"/>
      <c r="K11" s="51"/>
      <c r="L11" s="51"/>
      <c r="M11" s="47"/>
      <c r="N11" s="51"/>
      <c r="O11" s="52">
        <f ca="1">TODAY()-BRAIDLOG[[#This Row],[Date Created]]</f>
        <v>45182</v>
      </c>
    </row>
    <row r="12" spans="1:15" x14ac:dyDescent="0.25">
      <c r="A12" s="51">
        <v>11</v>
      </c>
      <c r="B12" s="3"/>
      <c r="C12" s="4"/>
      <c r="D12" s="50"/>
      <c r="E12" s="51"/>
      <c r="F12" s="51"/>
      <c r="G12" s="51">
        <f>BRAIDLOG[[#This Row],[Probability]]*BRAIDLOG[[#This Row],[Impact]]</f>
        <v>0</v>
      </c>
      <c r="H12" s="53"/>
      <c r="I12" s="53"/>
      <c r="J12" s="54"/>
      <c r="K12" s="51"/>
      <c r="L12" s="51"/>
      <c r="M12" s="47"/>
      <c r="N12" s="51"/>
      <c r="O12" s="52">
        <f ca="1">TODAY()-BRAIDLOG[[#This Row],[Date Created]]</f>
        <v>45182</v>
      </c>
    </row>
    <row r="13" spans="1:15" x14ac:dyDescent="0.25">
      <c r="A13" s="51">
        <v>12</v>
      </c>
      <c r="B13" s="3"/>
      <c r="C13" s="4"/>
      <c r="D13" s="50"/>
      <c r="E13" s="51"/>
      <c r="F13" s="51"/>
      <c r="G13" s="51">
        <f>BRAIDLOG[[#This Row],[Probability]]*BRAIDLOG[[#This Row],[Impact]]</f>
        <v>0</v>
      </c>
      <c r="H13" s="53"/>
      <c r="I13" s="53"/>
      <c r="J13" s="53"/>
      <c r="K13" s="51"/>
      <c r="L13" s="51"/>
      <c r="M13" s="47"/>
      <c r="N13" s="51"/>
      <c r="O13" s="52">
        <f ca="1">TODAY()-BRAIDLOG[[#This Row],[Date Created]]</f>
        <v>45182</v>
      </c>
    </row>
    <row r="14" spans="1:15" x14ac:dyDescent="0.25">
      <c r="A14" s="51">
        <v>13</v>
      </c>
      <c r="B14" s="3"/>
      <c r="C14" s="4"/>
      <c r="D14" s="50"/>
      <c r="E14" s="51"/>
      <c r="F14" s="51"/>
      <c r="G14" s="51">
        <f>BRAIDLOG[[#This Row],[Probability]]*BRAIDLOG[[#This Row],[Impact]]</f>
        <v>0</v>
      </c>
      <c r="H14" s="53"/>
      <c r="I14" s="53"/>
      <c r="J14" s="54"/>
      <c r="K14" s="51"/>
      <c r="L14" s="51"/>
      <c r="M14" s="47"/>
      <c r="N14" s="51"/>
      <c r="O14" s="52">
        <f ca="1">TODAY()-BRAIDLOG[[#This Row],[Date Created]]</f>
        <v>45182</v>
      </c>
    </row>
    <row r="15" spans="1:15" x14ac:dyDescent="0.25">
      <c r="A15" s="51">
        <v>14</v>
      </c>
      <c r="B15" s="3"/>
      <c r="C15" s="4"/>
      <c r="D15" s="50"/>
      <c r="E15" s="51"/>
      <c r="F15" s="51"/>
      <c r="G15" s="51">
        <f>BRAIDLOG[[#This Row],[Probability]]*BRAIDLOG[[#This Row],[Impact]]</f>
        <v>0</v>
      </c>
      <c r="H15" s="53"/>
      <c r="I15" s="53"/>
      <c r="J15" s="53"/>
      <c r="K15" s="51"/>
      <c r="L15" s="51"/>
      <c r="M15" s="47"/>
      <c r="N15" s="51"/>
      <c r="O15" s="52">
        <f ca="1">TODAY()-BRAIDLOG[[#This Row],[Date Created]]</f>
        <v>45182</v>
      </c>
    </row>
    <row r="16" spans="1:15" x14ac:dyDescent="0.25">
      <c r="A16" s="51">
        <v>15</v>
      </c>
      <c r="B16" s="3"/>
      <c r="C16" s="4"/>
      <c r="D16" s="50"/>
      <c r="E16" s="51"/>
      <c r="F16" s="51"/>
      <c r="G16" s="51">
        <f>BRAIDLOG[[#This Row],[Probability]]*BRAIDLOG[[#This Row],[Impact]]</f>
        <v>0</v>
      </c>
      <c r="H16" s="53"/>
      <c r="I16" s="53"/>
      <c r="J16" s="54"/>
      <c r="K16" s="51"/>
      <c r="L16" s="51"/>
      <c r="M16" s="47"/>
      <c r="N16" s="51"/>
      <c r="O16" s="52">
        <f ca="1">TODAY()-BRAIDLOG[[#This Row],[Date Created]]</f>
        <v>45182</v>
      </c>
    </row>
    <row r="17" spans="1:15" x14ac:dyDescent="0.25">
      <c r="A17" s="51">
        <v>16</v>
      </c>
      <c r="B17" s="3"/>
      <c r="C17" s="4"/>
      <c r="D17" s="50"/>
      <c r="E17" s="51"/>
      <c r="F17" s="51"/>
      <c r="G17" s="51">
        <f>BRAIDLOG[[#This Row],[Probability]]*BRAIDLOG[[#This Row],[Impact]]</f>
        <v>0</v>
      </c>
      <c r="H17" s="53"/>
      <c r="I17" s="53"/>
      <c r="J17" s="54"/>
      <c r="K17" s="51"/>
      <c r="L17" s="51"/>
      <c r="M17" s="47"/>
      <c r="N17" s="51"/>
      <c r="O17" s="52">
        <f ca="1">TODAY()-BRAIDLOG[[#This Row],[Date Created]]</f>
        <v>45182</v>
      </c>
    </row>
    <row r="18" spans="1:15" x14ac:dyDescent="0.25">
      <c r="A18" s="51">
        <v>17</v>
      </c>
      <c r="B18" s="3"/>
      <c r="C18" s="4"/>
      <c r="D18" s="50"/>
      <c r="E18" s="51"/>
      <c r="F18" s="51"/>
      <c r="G18" s="51">
        <f>BRAIDLOG[[#This Row],[Probability]]*BRAIDLOG[[#This Row],[Impact]]</f>
        <v>0</v>
      </c>
      <c r="H18" s="53"/>
      <c r="I18" s="53"/>
      <c r="J18" s="54"/>
      <c r="K18" s="51"/>
      <c r="L18" s="51"/>
      <c r="M18" s="47"/>
      <c r="N18" s="51"/>
      <c r="O18" s="52">
        <f ca="1">TODAY()-BRAIDLOG[[#This Row],[Date Created]]</f>
        <v>45182</v>
      </c>
    </row>
    <row r="19" spans="1:15" x14ac:dyDescent="0.25">
      <c r="A19" s="51">
        <v>18</v>
      </c>
      <c r="B19" s="3"/>
      <c r="C19" s="4"/>
      <c r="D19" s="50"/>
      <c r="E19" s="51"/>
      <c r="F19" s="51"/>
      <c r="G19" s="51">
        <f>BRAIDLOG[[#This Row],[Probability]]*BRAIDLOG[[#This Row],[Impact]]</f>
        <v>0</v>
      </c>
      <c r="H19" s="53"/>
      <c r="I19" s="53"/>
      <c r="J19" s="54"/>
      <c r="K19" s="51"/>
      <c r="L19" s="51"/>
      <c r="M19" s="47"/>
      <c r="N19" s="51"/>
      <c r="O19" s="52">
        <f ca="1">TODAY()-BRAIDLOG[[#This Row],[Date Created]]</f>
        <v>45182</v>
      </c>
    </row>
    <row r="20" spans="1:15" x14ac:dyDescent="0.25">
      <c r="A20" s="51">
        <v>19</v>
      </c>
      <c r="B20" s="3"/>
      <c r="C20" s="4"/>
      <c r="D20" s="50"/>
      <c r="E20" s="51"/>
      <c r="F20" s="51"/>
      <c r="G20" s="51">
        <f>BRAIDLOG[[#This Row],[Probability]]*BRAIDLOG[[#This Row],[Impact]]</f>
        <v>0</v>
      </c>
      <c r="H20" s="53"/>
      <c r="I20" s="53"/>
      <c r="J20" s="54"/>
      <c r="K20" s="51"/>
      <c r="L20" s="51"/>
      <c r="M20" s="47"/>
      <c r="N20" s="51"/>
      <c r="O20" s="52">
        <f ca="1">TODAY()-BRAIDLOG[[#This Row],[Date Created]]</f>
        <v>45182</v>
      </c>
    </row>
    <row r="21" spans="1:15" x14ac:dyDescent="0.25">
      <c r="A21" s="51">
        <v>20</v>
      </c>
      <c r="B21" s="3"/>
      <c r="C21" s="4"/>
      <c r="D21" s="50"/>
      <c r="E21" s="51"/>
      <c r="F21" s="51"/>
      <c r="G21" s="51">
        <f>BRAIDLOG[[#This Row],[Probability]]*BRAIDLOG[[#This Row],[Impact]]</f>
        <v>0</v>
      </c>
      <c r="H21" s="53"/>
      <c r="I21" s="53"/>
      <c r="J21" s="54"/>
      <c r="K21" s="51"/>
      <c r="L21" s="51"/>
      <c r="M21" s="47"/>
      <c r="N21" s="51"/>
      <c r="O21" s="52">
        <f ca="1">TODAY()-BRAIDLOG[[#This Row],[Date Created]]</f>
        <v>45182</v>
      </c>
    </row>
    <row r="22" spans="1:15" x14ac:dyDescent="0.25">
      <c r="A22" s="51">
        <v>21</v>
      </c>
      <c r="B22" s="3"/>
      <c r="C22" s="4"/>
      <c r="D22" s="50"/>
      <c r="E22" s="51"/>
      <c r="F22" s="51"/>
      <c r="G22" s="51">
        <f>BRAIDLOG[[#This Row],[Probability]]*BRAIDLOG[[#This Row],[Impact]]</f>
        <v>0</v>
      </c>
      <c r="H22" s="53"/>
      <c r="I22" s="53"/>
      <c r="J22" s="54"/>
      <c r="K22" s="51"/>
      <c r="L22" s="51"/>
      <c r="M22" s="47"/>
      <c r="N22" s="51"/>
      <c r="O22" s="52">
        <f ca="1">TODAY()-BRAIDLOG[[#This Row],[Date Created]]</f>
        <v>45182</v>
      </c>
    </row>
    <row r="23" spans="1:15" x14ac:dyDescent="0.25">
      <c r="A23" s="51"/>
      <c r="B23" s="3"/>
      <c r="C23" s="4"/>
      <c r="D23" s="50"/>
      <c r="E23" s="51"/>
      <c r="F23" s="51"/>
      <c r="G23" s="51">
        <f>BRAIDLOG[[#This Row],[Probability]]*BRAIDLOG[[#This Row],[Impact]]</f>
        <v>0</v>
      </c>
      <c r="H23" s="53"/>
      <c r="I23" s="53"/>
      <c r="J23" s="54"/>
      <c r="K23" s="51"/>
      <c r="L23" s="51"/>
      <c r="M23" s="47"/>
      <c r="N23" s="51"/>
      <c r="O23" s="52">
        <f ca="1">TODAY()-BRAIDLOG[[#This Row],[Date Created]]</f>
        <v>45182</v>
      </c>
    </row>
    <row r="24" spans="1:15" x14ac:dyDescent="0.25">
      <c r="A24" s="51"/>
      <c r="B24" s="3"/>
      <c r="C24" s="4"/>
      <c r="D24" s="50"/>
      <c r="E24" s="51"/>
      <c r="F24" s="51"/>
      <c r="G24" s="51">
        <f>BRAIDLOG[[#This Row],[Probability]]*BRAIDLOG[[#This Row],[Impact]]</f>
        <v>0</v>
      </c>
      <c r="H24" s="53"/>
      <c r="I24" s="53"/>
      <c r="J24" s="54"/>
      <c r="K24" s="51"/>
      <c r="L24" s="51"/>
      <c r="M24" s="47"/>
      <c r="N24" s="51"/>
      <c r="O24" s="52">
        <f ca="1">TODAY()-BRAIDLOG[[#This Row],[Date Created]]</f>
        <v>45182</v>
      </c>
    </row>
    <row r="25" spans="1:15" x14ac:dyDescent="0.25">
      <c r="A25" s="51"/>
      <c r="B25" s="3"/>
      <c r="C25" s="4"/>
      <c r="D25" s="50"/>
      <c r="E25" s="51"/>
      <c r="F25" s="51"/>
      <c r="G25" s="51">
        <f>BRAIDLOG[[#This Row],[Probability]]*BRAIDLOG[[#This Row],[Impact]]</f>
        <v>0</v>
      </c>
      <c r="H25" s="53"/>
      <c r="I25" s="53"/>
      <c r="J25" s="54"/>
      <c r="K25" s="51"/>
      <c r="L25" s="51"/>
      <c r="M25" s="47"/>
      <c r="N25" s="51"/>
      <c r="O25" s="52">
        <f ca="1">TODAY()-BRAIDLOG[[#This Row],[Date Created]]</f>
        <v>45182</v>
      </c>
    </row>
    <row r="26" spans="1:15" x14ac:dyDescent="0.25">
      <c r="A26" s="51"/>
      <c r="B26" s="3"/>
      <c r="C26" s="4"/>
      <c r="D26" s="50"/>
      <c r="E26" s="51"/>
      <c r="F26" s="51"/>
      <c r="G26" s="51">
        <f>BRAIDLOG[[#This Row],[Probability]]*BRAIDLOG[[#This Row],[Impact]]</f>
        <v>0</v>
      </c>
      <c r="H26" s="53"/>
      <c r="I26" s="53"/>
      <c r="J26" s="54"/>
      <c r="K26" s="51"/>
      <c r="L26" s="51"/>
      <c r="M26" s="47"/>
      <c r="N26" s="51"/>
      <c r="O26" s="52">
        <f ca="1">TODAY()-BRAIDLOG[[#This Row],[Date Created]]</f>
        <v>45182</v>
      </c>
    </row>
    <row r="27" spans="1:15" x14ac:dyDescent="0.25">
      <c r="A27" s="51"/>
      <c r="B27" s="3"/>
      <c r="C27" s="4"/>
      <c r="D27" s="50"/>
      <c r="E27" s="51"/>
      <c r="F27" s="51"/>
      <c r="G27" s="51">
        <f>BRAIDLOG[[#This Row],[Probability]]*BRAIDLOG[[#This Row],[Impact]]</f>
        <v>0</v>
      </c>
      <c r="H27" s="53"/>
      <c r="I27" s="53"/>
      <c r="J27" s="54"/>
      <c r="K27" s="51"/>
      <c r="L27" s="51"/>
      <c r="M27" s="47"/>
      <c r="N27" s="51"/>
      <c r="O27" s="52">
        <f ca="1">TODAY()-BRAIDLOG[[#This Row],[Date Created]]</f>
        <v>45182</v>
      </c>
    </row>
    <row r="28" spans="1:15" x14ac:dyDescent="0.25">
      <c r="A28" s="51"/>
      <c r="B28" s="3"/>
      <c r="C28" s="4"/>
      <c r="D28" s="50"/>
      <c r="E28" s="51"/>
      <c r="F28" s="51"/>
      <c r="G28" s="51">
        <f>BRAIDLOG[[#This Row],[Probability]]*BRAIDLOG[[#This Row],[Impact]]</f>
        <v>0</v>
      </c>
      <c r="H28" s="53"/>
      <c r="I28" s="53"/>
      <c r="J28" s="54"/>
      <c r="K28" s="51"/>
      <c r="L28" s="51"/>
      <c r="M28" s="47"/>
      <c r="N28" s="51"/>
      <c r="O28" s="52">
        <f ca="1">TODAY()-BRAIDLOG[[#This Row],[Date Created]]</f>
        <v>45182</v>
      </c>
    </row>
    <row r="29" spans="1:15" x14ac:dyDescent="0.25">
      <c r="A29" s="51"/>
      <c r="B29" s="3"/>
      <c r="C29" s="4"/>
      <c r="D29" s="50"/>
      <c r="E29" s="51"/>
      <c r="F29" s="51"/>
      <c r="G29" s="51">
        <f>BRAIDLOG[[#This Row],[Probability]]*BRAIDLOG[[#This Row],[Impact]]</f>
        <v>0</v>
      </c>
      <c r="H29" s="53"/>
      <c r="I29" s="53"/>
      <c r="J29" s="54"/>
      <c r="K29" s="51"/>
      <c r="L29" s="51"/>
      <c r="M29" s="47"/>
      <c r="N29" s="51"/>
      <c r="O29" s="52">
        <f ca="1">TODAY()-BRAIDLOG[[#This Row],[Date Created]]</f>
        <v>45182</v>
      </c>
    </row>
    <row r="30" spans="1:15" x14ac:dyDescent="0.25">
      <c r="A30" s="51"/>
      <c r="B30" s="3"/>
      <c r="C30" s="4"/>
      <c r="D30" s="50"/>
      <c r="E30" s="51"/>
      <c r="F30" s="51"/>
      <c r="G30" s="51">
        <f>BRAIDLOG[[#This Row],[Probability]]*BRAIDLOG[[#This Row],[Impact]]</f>
        <v>0</v>
      </c>
      <c r="H30" s="53"/>
      <c r="I30" s="53"/>
      <c r="J30" s="54"/>
      <c r="K30" s="51"/>
      <c r="L30" s="51"/>
      <c r="M30" s="47"/>
      <c r="N30" s="51"/>
      <c r="O30" s="52">
        <f ca="1">TODAY()-BRAIDLOG[[#This Row],[Date Created]]</f>
        <v>45182</v>
      </c>
    </row>
    <row r="31" spans="1:15" x14ac:dyDescent="0.25">
      <c r="A31" s="51"/>
      <c r="B31" s="3"/>
      <c r="C31" s="4"/>
      <c r="D31" s="50"/>
      <c r="E31" s="51"/>
      <c r="F31" s="51"/>
      <c r="G31" s="51">
        <f>BRAIDLOG[[#This Row],[Probability]]*BRAIDLOG[[#This Row],[Impact]]</f>
        <v>0</v>
      </c>
      <c r="H31" s="53"/>
      <c r="I31" s="53"/>
      <c r="J31" s="54"/>
      <c r="K31" s="51"/>
      <c r="L31" s="51"/>
      <c r="M31" s="47"/>
      <c r="N31" s="51"/>
      <c r="O31" s="52">
        <f ca="1">TODAY()-BRAIDLOG[[#This Row],[Date Created]]</f>
        <v>45182</v>
      </c>
    </row>
    <row r="32" spans="1:15" x14ac:dyDescent="0.25">
      <c r="A32" s="51"/>
      <c r="B32" s="3"/>
      <c r="C32" s="4"/>
      <c r="D32" s="50"/>
      <c r="E32" s="51"/>
      <c r="F32" s="51"/>
      <c r="G32" s="51">
        <f>BRAIDLOG[[#This Row],[Probability]]*BRAIDLOG[[#This Row],[Impact]]</f>
        <v>0</v>
      </c>
      <c r="H32" s="53"/>
      <c r="I32" s="53"/>
      <c r="J32" s="54"/>
      <c r="K32" s="51"/>
      <c r="L32" s="51"/>
      <c r="M32" s="47"/>
      <c r="N32" s="51"/>
      <c r="O32" s="52">
        <f ca="1">TODAY()-BRAIDLOG[[#This Row],[Date Created]]</f>
        <v>45182</v>
      </c>
    </row>
    <row r="33" spans="1:15" x14ac:dyDescent="0.25">
      <c r="A33" s="51"/>
      <c r="B33" s="3"/>
      <c r="C33" s="4"/>
      <c r="D33" s="50"/>
      <c r="E33" s="51"/>
      <c r="F33" s="51"/>
      <c r="G33" s="51">
        <f>BRAIDLOG[[#This Row],[Probability]]*BRAIDLOG[[#This Row],[Impact]]</f>
        <v>0</v>
      </c>
      <c r="H33" s="53"/>
      <c r="I33" s="53"/>
      <c r="J33" s="54"/>
      <c r="K33" s="51"/>
      <c r="L33" s="51"/>
      <c r="M33" s="47"/>
      <c r="N33" s="51"/>
      <c r="O33" s="52">
        <f ca="1">TODAY()-BRAIDLOG[[#This Row],[Date Created]]</f>
        <v>45182</v>
      </c>
    </row>
    <row r="34" spans="1:15" x14ac:dyDescent="0.25">
      <c r="A34" s="51"/>
      <c r="B34" s="3"/>
      <c r="C34" s="4"/>
      <c r="D34" s="50"/>
      <c r="E34" s="51"/>
      <c r="F34" s="51"/>
      <c r="G34" s="51">
        <f>BRAIDLOG[[#This Row],[Probability]]*BRAIDLOG[[#This Row],[Impact]]</f>
        <v>0</v>
      </c>
      <c r="H34" s="53"/>
      <c r="I34" s="53"/>
      <c r="J34" s="54"/>
      <c r="K34" s="51"/>
      <c r="L34" s="51"/>
      <c r="M34" s="47"/>
      <c r="N34" s="51"/>
      <c r="O34" s="52">
        <f ca="1">TODAY()-BRAIDLOG[[#This Row],[Date Created]]</f>
        <v>45182</v>
      </c>
    </row>
    <row r="35" spans="1:15" x14ac:dyDescent="0.25">
      <c r="A35" s="51"/>
      <c r="B35" s="3"/>
      <c r="C35" s="4"/>
      <c r="D35" s="50"/>
      <c r="E35" s="51"/>
      <c r="F35" s="51"/>
      <c r="G35" s="51">
        <f>BRAIDLOG[[#This Row],[Probability]]*BRAIDLOG[[#This Row],[Impact]]</f>
        <v>0</v>
      </c>
      <c r="H35" s="53"/>
      <c r="I35" s="53"/>
      <c r="J35" s="54"/>
      <c r="K35" s="51"/>
      <c r="L35" s="51"/>
      <c r="M35" s="47"/>
      <c r="N35" s="51"/>
      <c r="O35" s="52">
        <f ca="1">TODAY()-BRAIDLOG[[#This Row],[Date Created]]</f>
        <v>45182</v>
      </c>
    </row>
    <row r="36" spans="1:15" x14ac:dyDescent="0.25">
      <c r="A36" s="51"/>
      <c r="B36" s="3"/>
      <c r="C36" s="4"/>
      <c r="D36" s="50"/>
      <c r="E36" s="51"/>
      <c r="F36" s="51"/>
      <c r="G36" s="51">
        <f>BRAIDLOG[[#This Row],[Probability]]*BRAIDLOG[[#This Row],[Impact]]</f>
        <v>0</v>
      </c>
      <c r="H36" s="53"/>
      <c r="I36" s="53"/>
      <c r="J36" s="54"/>
      <c r="K36" s="51"/>
      <c r="L36" s="51"/>
      <c r="M36" s="47"/>
      <c r="N36" s="51"/>
      <c r="O36" s="52">
        <f ca="1">TODAY()-BRAIDLOG[[#This Row],[Date Created]]</f>
        <v>45182</v>
      </c>
    </row>
    <row r="37" spans="1:15" x14ac:dyDescent="0.25">
      <c r="A37" s="51"/>
      <c r="B37" s="3"/>
      <c r="C37" s="4"/>
      <c r="D37" s="50"/>
      <c r="E37" s="51"/>
      <c r="F37" s="51"/>
      <c r="G37" s="51">
        <f>BRAIDLOG[[#This Row],[Probability]]*BRAIDLOG[[#This Row],[Impact]]</f>
        <v>0</v>
      </c>
      <c r="H37" s="53"/>
      <c r="I37" s="53"/>
      <c r="J37" s="54"/>
      <c r="K37" s="51"/>
      <c r="L37" s="51"/>
      <c r="M37" s="47"/>
      <c r="N37" s="51"/>
      <c r="O37" s="52">
        <f ca="1">TODAY()-BRAIDLOG[[#This Row],[Date Created]]</f>
        <v>45182</v>
      </c>
    </row>
    <row r="38" spans="1:15" x14ac:dyDescent="0.25">
      <c r="A38" s="51"/>
      <c r="B38" s="3"/>
      <c r="C38" s="4"/>
      <c r="D38" s="50"/>
      <c r="E38" s="51"/>
      <c r="F38" s="51"/>
      <c r="G38" s="51">
        <f>BRAIDLOG[[#This Row],[Probability]]*BRAIDLOG[[#This Row],[Impact]]</f>
        <v>0</v>
      </c>
      <c r="H38" s="53"/>
      <c r="I38" s="53"/>
      <c r="J38" s="54"/>
      <c r="K38" s="51"/>
      <c r="L38" s="51"/>
      <c r="M38" s="47"/>
      <c r="N38" s="51"/>
      <c r="O38" s="52">
        <f ca="1">TODAY()-BRAIDLOG[[#This Row],[Date Created]]</f>
        <v>45182</v>
      </c>
    </row>
    <row r="39" spans="1:15" x14ac:dyDescent="0.25">
      <c r="A39" s="51"/>
      <c r="B39" s="3"/>
      <c r="C39" s="4"/>
      <c r="D39" s="50"/>
      <c r="E39" s="51"/>
      <c r="F39" s="51"/>
      <c r="G39" s="51">
        <f>BRAIDLOG[[#This Row],[Probability]]*BRAIDLOG[[#This Row],[Impact]]</f>
        <v>0</v>
      </c>
      <c r="H39" s="53"/>
      <c r="I39" s="53"/>
      <c r="J39" s="54"/>
      <c r="K39" s="51"/>
      <c r="L39" s="51"/>
      <c r="M39" s="47"/>
      <c r="N39" s="51"/>
      <c r="O39" s="52">
        <f ca="1">TODAY()-BRAIDLOG[[#This Row],[Date Created]]</f>
        <v>45182</v>
      </c>
    </row>
    <row r="40" spans="1:15" x14ac:dyDescent="0.25">
      <c r="A40" s="51"/>
      <c r="B40" s="3"/>
      <c r="C40" s="4"/>
      <c r="D40" s="50"/>
      <c r="E40" s="51"/>
      <c r="F40" s="51"/>
      <c r="G40" s="51">
        <f>BRAIDLOG[[#This Row],[Probability]]*BRAIDLOG[[#This Row],[Impact]]</f>
        <v>0</v>
      </c>
      <c r="H40" s="53"/>
      <c r="I40" s="53"/>
      <c r="J40" s="54"/>
      <c r="K40" s="51"/>
      <c r="L40" s="51"/>
      <c r="M40" s="47"/>
      <c r="N40" s="51"/>
      <c r="O40" s="52">
        <f ca="1">TODAY()-BRAIDLOG[[#This Row],[Date Created]]</f>
        <v>45182</v>
      </c>
    </row>
    <row r="41" spans="1:15" x14ac:dyDescent="0.25">
      <c r="A41" s="51"/>
      <c r="B41" s="3"/>
      <c r="C41" s="4"/>
      <c r="D41" s="50"/>
      <c r="E41" s="51"/>
      <c r="F41" s="51"/>
      <c r="G41" s="51">
        <f>BRAIDLOG[[#This Row],[Probability]]*BRAIDLOG[[#This Row],[Impact]]</f>
        <v>0</v>
      </c>
      <c r="H41" s="53"/>
      <c r="I41" s="53"/>
      <c r="J41" s="54"/>
      <c r="K41" s="51"/>
      <c r="L41" s="51"/>
      <c r="M41" s="47"/>
      <c r="N41" s="51"/>
      <c r="O41" s="52">
        <f ca="1">TODAY()-BRAIDLOG[[#This Row],[Date Created]]</f>
        <v>45182</v>
      </c>
    </row>
    <row r="42" spans="1:15" x14ac:dyDescent="0.25">
      <c r="A42" s="51"/>
      <c r="B42" s="3"/>
      <c r="C42" s="4"/>
      <c r="D42" s="50"/>
      <c r="E42" s="51"/>
      <c r="F42" s="51"/>
      <c r="G42" s="51">
        <f>BRAIDLOG[[#This Row],[Probability]]*BRAIDLOG[[#This Row],[Impact]]</f>
        <v>0</v>
      </c>
      <c r="H42" s="53"/>
      <c r="I42" s="53"/>
      <c r="J42" s="54"/>
      <c r="K42" s="51"/>
      <c r="L42" s="51"/>
      <c r="M42" s="47"/>
      <c r="N42" s="51"/>
      <c r="O42" s="52">
        <f ca="1">TODAY()-BRAIDLOG[[#This Row],[Date Created]]</f>
        <v>45182</v>
      </c>
    </row>
    <row r="43" spans="1:15" x14ac:dyDescent="0.25">
      <c r="A43" s="51"/>
      <c r="B43" s="3"/>
      <c r="C43" s="4"/>
      <c r="D43" s="50"/>
      <c r="E43" s="51"/>
      <c r="F43" s="51"/>
      <c r="G43" s="51">
        <f>BRAIDLOG[[#This Row],[Probability]]*BRAIDLOG[[#This Row],[Impact]]</f>
        <v>0</v>
      </c>
      <c r="H43" s="53"/>
      <c r="I43" s="53"/>
      <c r="J43" s="54"/>
      <c r="K43" s="51"/>
      <c r="L43" s="51"/>
      <c r="M43" s="47"/>
      <c r="N43" s="51"/>
      <c r="O43" s="52">
        <f ca="1">TODAY()-BRAIDLOG[[#This Row],[Date Created]]</f>
        <v>45182</v>
      </c>
    </row>
    <row r="44" spans="1:15" x14ac:dyDescent="0.25">
      <c r="A44" s="51"/>
      <c r="B44" s="3"/>
      <c r="C44" s="4"/>
      <c r="D44" s="50"/>
      <c r="E44" s="51"/>
      <c r="F44" s="51"/>
      <c r="G44" s="51">
        <f>BRAIDLOG[[#This Row],[Probability]]*BRAIDLOG[[#This Row],[Impact]]</f>
        <v>0</v>
      </c>
      <c r="H44" s="53"/>
      <c r="I44" s="53"/>
      <c r="J44" s="54"/>
      <c r="K44" s="51"/>
      <c r="L44" s="51"/>
      <c r="M44" s="47"/>
      <c r="N44" s="51"/>
      <c r="O44" s="52">
        <f ca="1">TODAY()-BRAIDLOG[[#This Row],[Date Created]]</f>
        <v>45182</v>
      </c>
    </row>
    <row r="45" spans="1:15" x14ac:dyDescent="0.25">
      <c r="A45" s="51"/>
      <c r="B45" s="3"/>
      <c r="C45" s="4"/>
      <c r="D45" s="50"/>
      <c r="E45" s="51"/>
      <c r="F45" s="51"/>
      <c r="G45" s="51">
        <f>BRAIDLOG[[#This Row],[Probability]]*BRAIDLOG[[#This Row],[Impact]]</f>
        <v>0</v>
      </c>
      <c r="H45" s="53"/>
      <c r="I45" s="53"/>
      <c r="J45" s="54"/>
      <c r="K45" s="51"/>
      <c r="L45" s="51"/>
      <c r="M45" s="47"/>
      <c r="N45" s="51"/>
      <c r="O45" s="52">
        <f ca="1">TODAY()-BRAIDLOG[[#This Row],[Date Created]]</f>
        <v>45182</v>
      </c>
    </row>
    <row r="46" spans="1:15" x14ac:dyDescent="0.25">
      <c r="A46" s="51"/>
      <c r="B46" s="3"/>
      <c r="C46" s="4"/>
      <c r="D46" s="50"/>
      <c r="E46" s="51"/>
      <c r="F46" s="51"/>
      <c r="G46" s="51">
        <f>BRAIDLOG[[#This Row],[Probability]]*BRAIDLOG[[#This Row],[Impact]]</f>
        <v>0</v>
      </c>
      <c r="H46" s="53"/>
      <c r="I46" s="53"/>
      <c r="J46" s="54"/>
      <c r="K46" s="51"/>
      <c r="L46" s="51"/>
      <c r="M46" s="47"/>
      <c r="N46" s="51"/>
      <c r="O46" s="52">
        <f ca="1">TODAY()-BRAIDLOG[[#This Row],[Date Created]]</f>
        <v>45182</v>
      </c>
    </row>
    <row r="47" spans="1:15" x14ac:dyDescent="0.25">
      <c r="A47" s="51"/>
      <c r="B47" s="3"/>
      <c r="C47" s="4"/>
      <c r="D47" s="50"/>
      <c r="E47" s="51"/>
      <c r="F47" s="51"/>
      <c r="G47" s="51">
        <f>BRAIDLOG[[#This Row],[Probability]]*BRAIDLOG[[#This Row],[Impact]]</f>
        <v>0</v>
      </c>
      <c r="H47" s="53"/>
      <c r="I47" s="53"/>
      <c r="J47" s="54"/>
      <c r="K47" s="51"/>
      <c r="L47" s="51"/>
      <c r="M47" s="47"/>
      <c r="N47" s="51"/>
      <c r="O47" s="52">
        <f ca="1">TODAY()-BRAIDLOG[[#This Row],[Date Created]]</f>
        <v>45182</v>
      </c>
    </row>
    <row r="48" spans="1:15" x14ac:dyDescent="0.25">
      <c r="A48" s="51"/>
      <c r="B48" s="3"/>
      <c r="C48" s="4"/>
      <c r="D48" s="50"/>
      <c r="E48" s="51"/>
      <c r="F48" s="51"/>
      <c r="G48" s="51">
        <f>BRAIDLOG[[#This Row],[Probability]]*BRAIDLOG[[#This Row],[Impact]]</f>
        <v>0</v>
      </c>
      <c r="H48" s="53"/>
      <c r="I48" s="53"/>
      <c r="J48" s="54"/>
      <c r="K48" s="51"/>
      <c r="L48" s="51"/>
      <c r="M48" s="47"/>
      <c r="N48" s="51"/>
      <c r="O48" s="52">
        <f ca="1">TODAY()-BRAIDLOG[[#This Row],[Date Created]]</f>
        <v>45182</v>
      </c>
    </row>
    <row r="49" spans="1:15" x14ac:dyDescent="0.25">
      <c r="A49" s="51"/>
      <c r="B49" s="3"/>
      <c r="C49" s="4"/>
      <c r="D49" s="50"/>
      <c r="E49" s="51"/>
      <c r="F49" s="51"/>
      <c r="G49" s="51">
        <f>BRAIDLOG[[#This Row],[Probability]]*BRAIDLOG[[#This Row],[Impact]]</f>
        <v>0</v>
      </c>
      <c r="H49" s="53"/>
      <c r="I49" s="53"/>
      <c r="J49" s="54"/>
      <c r="K49" s="51"/>
      <c r="L49" s="51"/>
      <c r="M49" s="47"/>
      <c r="N49" s="51"/>
      <c r="O49" s="52">
        <f ca="1">TODAY()-BRAIDLOG[[#This Row],[Date Created]]</f>
        <v>45182</v>
      </c>
    </row>
    <row r="50" spans="1:15" x14ac:dyDescent="0.25">
      <c r="A50" s="51"/>
      <c r="B50" s="3"/>
      <c r="C50" s="4"/>
      <c r="D50" s="50"/>
      <c r="E50" s="51"/>
      <c r="F50" s="51"/>
      <c r="G50" s="51">
        <f>BRAIDLOG[[#This Row],[Probability]]*BRAIDLOG[[#This Row],[Impact]]</f>
        <v>0</v>
      </c>
      <c r="H50" s="53"/>
      <c r="I50" s="53"/>
      <c r="J50" s="54"/>
      <c r="K50" s="51"/>
      <c r="L50" s="51"/>
      <c r="M50" s="47"/>
      <c r="N50" s="51"/>
      <c r="O50" s="52">
        <f ca="1">TODAY()-BRAIDLOG[[#This Row],[Date Created]]</f>
        <v>45182</v>
      </c>
    </row>
    <row r="51" spans="1:15" x14ac:dyDescent="0.25">
      <c r="A51" s="51"/>
      <c r="B51" s="3"/>
      <c r="C51" s="4"/>
      <c r="D51" s="50"/>
      <c r="E51" s="51"/>
      <c r="F51" s="51"/>
      <c r="G51" s="51">
        <f>BRAIDLOG[[#This Row],[Probability]]*BRAIDLOG[[#This Row],[Impact]]</f>
        <v>0</v>
      </c>
      <c r="H51" s="53"/>
      <c r="I51" s="53"/>
      <c r="J51" s="54"/>
      <c r="K51" s="51"/>
      <c r="L51" s="51"/>
      <c r="M51" s="47"/>
      <c r="N51" s="51"/>
      <c r="O51" s="52">
        <f ca="1">TODAY()-BRAIDLOG[[#This Row],[Date Created]]</f>
        <v>45182</v>
      </c>
    </row>
    <row r="52" spans="1:15" x14ac:dyDescent="0.25">
      <c r="A52" s="51"/>
      <c r="B52" s="3"/>
      <c r="C52" s="4"/>
      <c r="D52" s="50"/>
      <c r="E52" s="51"/>
      <c r="F52" s="51"/>
      <c r="G52" s="51">
        <f>BRAIDLOG[[#This Row],[Probability]]*BRAIDLOG[[#This Row],[Impact]]</f>
        <v>0</v>
      </c>
      <c r="H52" s="53"/>
      <c r="I52" s="53"/>
      <c r="J52" s="54"/>
      <c r="K52" s="51"/>
      <c r="L52" s="51"/>
      <c r="M52" s="47"/>
      <c r="N52" s="51"/>
      <c r="O52" s="52">
        <f ca="1">TODAY()-BRAIDLOG[[#This Row],[Date Created]]</f>
        <v>45182</v>
      </c>
    </row>
    <row r="53" spans="1:15" x14ac:dyDescent="0.25">
      <c r="A53" s="51"/>
      <c r="B53" s="3"/>
      <c r="C53" s="4"/>
      <c r="D53" s="50"/>
      <c r="E53" s="51"/>
      <c r="F53" s="51"/>
      <c r="G53" s="51">
        <f>BRAIDLOG[[#This Row],[Probability]]*BRAIDLOG[[#This Row],[Impact]]</f>
        <v>0</v>
      </c>
      <c r="H53" s="53"/>
      <c r="I53" s="53"/>
      <c r="J53" s="54"/>
      <c r="K53" s="51"/>
      <c r="L53" s="51"/>
      <c r="M53" s="47"/>
      <c r="N53" s="51"/>
      <c r="O53" s="52">
        <f ca="1">TODAY()-BRAIDLOG[[#This Row],[Date Created]]</f>
        <v>45182</v>
      </c>
    </row>
    <row r="54" spans="1:15" x14ac:dyDescent="0.25">
      <c r="A54" s="51"/>
      <c r="B54" s="3"/>
      <c r="C54" s="4"/>
      <c r="D54" s="50"/>
      <c r="E54" s="51"/>
      <c r="F54" s="51"/>
      <c r="G54" s="51">
        <f>BRAIDLOG[[#This Row],[Probability]]*BRAIDLOG[[#This Row],[Impact]]</f>
        <v>0</v>
      </c>
      <c r="H54" s="53"/>
      <c r="I54" s="53"/>
      <c r="J54" s="54"/>
      <c r="K54" s="51"/>
      <c r="L54" s="51"/>
      <c r="M54" s="47"/>
      <c r="N54" s="51"/>
      <c r="O54" s="52">
        <f ca="1">TODAY()-BRAIDLOG[[#This Row],[Date Created]]</f>
        <v>45182</v>
      </c>
    </row>
    <row r="55" spans="1:15" x14ac:dyDescent="0.25">
      <c r="A55" s="51"/>
      <c r="B55" s="3"/>
      <c r="C55" s="4"/>
      <c r="D55" s="50"/>
      <c r="E55" s="51"/>
      <c r="F55" s="51"/>
      <c r="G55" s="51">
        <f>BRAIDLOG[[#This Row],[Probability]]*BRAIDLOG[[#This Row],[Impact]]</f>
        <v>0</v>
      </c>
      <c r="H55" s="53"/>
      <c r="I55" s="53"/>
      <c r="J55" s="54"/>
      <c r="K55" s="51"/>
      <c r="L55" s="51"/>
      <c r="M55" s="47"/>
      <c r="N55" s="51"/>
      <c r="O55" s="52">
        <f ca="1">TODAY()-BRAIDLOG[[#This Row],[Date Created]]</f>
        <v>45182</v>
      </c>
    </row>
    <row r="56" spans="1:15" x14ac:dyDescent="0.25">
      <c r="A56" s="51"/>
      <c r="B56" s="3"/>
      <c r="C56" s="4"/>
      <c r="D56" s="50"/>
      <c r="E56" s="51"/>
      <c r="F56" s="51"/>
      <c r="G56" s="51">
        <f>BRAIDLOG[[#This Row],[Probability]]*BRAIDLOG[[#This Row],[Impact]]</f>
        <v>0</v>
      </c>
      <c r="H56" s="53"/>
      <c r="I56" s="53"/>
      <c r="J56" s="54"/>
      <c r="K56" s="51"/>
      <c r="L56" s="51"/>
      <c r="M56" s="47"/>
      <c r="N56" s="51"/>
      <c r="O56" s="52">
        <f ca="1">TODAY()-BRAIDLOG[[#This Row],[Date Created]]</f>
        <v>45182</v>
      </c>
    </row>
    <row r="57" spans="1:15" x14ac:dyDescent="0.25">
      <c r="A57" s="51"/>
      <c r="B57" s="3"/>
      <c r="C57" s="4"/>
      <c r="D57" s="50"/>
      <c r="E57" s="51"/>
      <c r="F57" s="51"/>
      <c r="G57" s="51">
        <f>BRAIDLOG[[#This Row],[Probability]]*BRAIDLOG[[#This Row],[Impact]]</f>
        <v>0</v>
      </c>
      <c r="H57" s="53"/>
      <c r="I57" s="53"/>
      <c r="J57" s="54"/>
      <c r="K57" s="51"/>
      <c r="L57" s="51"/>
      <c r="M57" s="47"/>
      <c r="N57" s="51"/>
      <c r="O57" s="52">
        <f ca="1">TODAY()-BRAIDLOG[[#This Row],[Date Created]]</f>
        <v>45182</v>
      </c>
    </row>
    <row r="58" spans="1:15" x14ac:dyDescent="0.25">
      <c r="A58" s="51"/>
      <c r="B58" s="3"/>
      <c r="C58" s="4"/>
      <c r="D58" s="50"/>
      <c r="E58" s="51"/>
      <c r="F58" s="51"/>
      <c r="G58" s="51">
        <f>BRAIDLOG[[#This Row],[Probability]]*BRAIDLOG[[#This Row],[Impact]]</f>
        <v>0</v>
      </c>
      <c r="H58" s="53"/>
      <c r="I58" s="53"/>
      <c r="J58" s="54"/>
      <c r="K58" s="51"/>
      <c r="L58" s="51"/>
      <c r="M58" s="47"/>
      <c r="N58" s="51"/>
      <c r="O58" s="52">
        <f ca="1">TODAY()-BRAIDLOG[[#This Row],[Date Created]]</f>
        <v>45182</v>
      </c>
    </row>
    <row r="59" spans="1:15" x14ac:dyDescent="0.25">
      <c r="A59" s="51"/>
      <c r="B59" s="3"/>
      <c r="C59" s="4"/>
      <c r="D59" s="50"/>
      <c r="E59" s="51"/>
      <c r="F59" s="51"/>
      <c r="G59" s="51">
        <f>BRAIDLOG[[#This Row],[Probability]]*BRAIDLOG[[#This Row],[Impact]]</f>
        <v>0</v>
      </c>
      <c r="H59" s="53"/>
      <c r="I59" s="53"/>
      <c r="J59" s="54"/>
      <c r="K59" s="51"/>
      <c r="L59" s="51"/>
      <c r="M59" s="47"/>
      <c r="N59" s="51"/>
      <c r="O59" s="52">
        <f ca="1">TODAY()-BRAIDLOG[[#This Row],[Date Created]]</f>
        <v>45182</v>
      </c>
    </row>
    <row r="60" spans="1:15" x14ac:dyDescent="0.25">
      <c r="A60" s="51"/>
      <c r="B60" s="3"/>
      <c r="C60" s="4"/>
      <c r="D60" s="50"/>
      <c r="E60" s="51"/>
      <c r="F60" s="51"/>
      <c r="G60" s="51">
        <f>BRAIDLOG[[#This Row],[Probability]]*BRAIDLOG[[#This Row],[Impact]]</f>
        <v>0</v>
      </c>
      <c r="H60" s="53"/>
      <c r="I60" s="53"/>
      <c r="J60" s="54"/>
      <c r="K60" s="51"/>
      <c r="L60" s="51"/>
      <c r="M60" s="47"/>
      <c r="N60" s="51"/>
      <c r="O60" s="52">
        <f ca="1">TODAY()-BRAIDLOG[[#This Row],[Date Created]]</f>
        <v>45182</v>
      </c>
    </row>
  </sheetData>
  <phoneticPr fontId="5" type="noConversion"/>
  <conditionalFormatting sqref="G2:G60">
    <cfRule type="colorScale" priority="3">
      <colorScale>
        <cfvo type="num" val="0"/>
        <cfvo type="num" val="12.5"/>
        <cfvo type="num" val="25"/>
        <color rgb="FF00B050"/>
        <color rgb="FFFFEB84"/>
        <color rgb="FFFF0000"/>
      </colorScale>
    </cfRule>
  </conditionalFormatting>
  <dataValidations count="1">
    <dataValidation type="whole" showInputMessage="1" showErrorMessage="1" sqref="E2:F60" xr:uid="{D80BFC96-535D-4102-9E63-18FAFF1B94AE}">
      <formula1>1</formula1>
      <formula2>5</formula2>
    </dataValidation>
  </dataValidation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572B8B5-D436-4090-ABB4-13B859DAF54D}">
          <x14:formula1>
            <xm:f>'Data Validations'!$B$39:$B$40</xm:f>
          </x14:formula1>
          <xm:sqref>D2:D60</xm:sqref>
        </x14:dataValidation>
        <x14:dataValidation type="list" showInputMessage="1" showErrorMessage="1" xr:uid="{5770B17E-72FD-452C-94BC-32305D131FE5}">
          <x14:formula1>
            <xm:f>'Data Validations'!$B$32:$B$36</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5D97-C3F8-4924-8DC1-BED0DCBC289A}">
  <sheetPr codeName="Sheet5">
    <tabColor rgb="FF00B050"/>
  </sheetPr>
  <dimension ref="B1:R10"/>
  <sheetViews>
    <sheetView workbookViewId="0">
      <selection activeCell="H16" sqref="H16"/>
    </sheetView>
  </sheetViews>
  <sheetFormatPr defaultRowHeight="15" x14ac:dyDescent="0.25"/>
  <cols>
    <col min="2" max="2" width="5" customWidth="1"/>
    <col min="3" max="3" width="10.5703125" style="8" bestFit="1" customWidth="1"/>
    <col min="4" max="8" width="10.5703125" customWidth="1"/>
    <col min="9" max="9" width="3.42578125" customWidth="1"/>
    <col min="11" max="11" width="5" customWidth="1"/>
    <col min="12" max="12" width="10.5703125" style="8" bestFit="1" customWidth="1"/>
    <col min="13" max="17" width="10.5703125" customWidth="1"/>
    <col min="18" max="18" width="3.42578125" customWidth="1"/>
  </cols>
  <sheetData>
    <row r="1" spans="2:18" ht="30.75" customHeight="1" thickBot="1" x14ac:dyDescent="0.3"/>
    <row r="2" spans="2:18" ht="23.25" customHeight="1" x14ac:dyDescent="0.25">
      <c r="B2" s="55" t="s">
        <v>15</v>
      </c>
      <c r="C2" s="56"/>
      <c r="D2" s="56"/>
      <c r="E2" s="56"/>
      <c r="F2" s="56"/>
      <c r="G2" s="56"/>
      <c r="H2" s="56"/>
      <c r="I2" s="57"/>
      <c r="K2" s="55" t="s">
        <v>16</v>
      </c>
      <c r="L2" s="56"/>
      <c r="M2" s="56"/>
      <c r="N2" s="56"/>
      <c r="O2" s="56"/>
      <c r="P2" s="56"/>
      <c r="Q2" s="56"/>
      <c r="R2" s="57"/>
    </row>
    <row r="3" spans="2:18" ht="18.75" customHeight="1" x14ac:dyDescent="0.25">
      <c r="B3" s="38"/>
      <c r="C3" s="39"/>
      <c r="D3" s="58" t="s">
        <v>5</v>
      </c>
      <c r="E3" s="58"/>
      <c r="F3" s="58"/>
      <c r="G3" s="58"/>
      <c r="H3" s="58"/>
      <c r="I3" s="40"/>
      <c r="K3" s="38"/>
      <c r="L3" s="39"/>
      <c r="M3" s="58" t="s">
        <v>5</v>
      </c>
      <c r="N3" s="58"/>
      <c r="O3" s="58"/>
      <c r="P3" s="58"/>
      <c r="Q3" s="58"/>
      <c r="R3" s="40"/>
    </row>
    <row r="4" spans="2:18" ht="16.5" thickBot="1" x14ac:dyDescent="0.3">
      <c r="B4" s="38"/>
      <c r="C4" s="39"/>
      <c r="D4" s="41" t="s">
        <v>17</v>
      </c>
      <c r="E4" s="41" t="s">
        <v>18</v>
      </c>
      <c r="F4" s="41" t="s">
        <v>19</v>
      </c>
      <c r="G4" s="41" t="s">
        <v>20</v>
      </c>
      <c r="H4" s="41" t="s">
        <v>21</v>
      </c>
      <c r="I4" s="40"/>
      <c r="K4" s="38"/>
      <c r="L4" s="39"/>
      <c r="M4" s="41" t="s">
        <v>17</v>
      </c>
      <c r="N4" s="41" t="s">
        <v>18</v>
      </c>
      <c r="O4" s="41" t="s">
        <v>19</v>
      </c>
      <c r="P4" s="41" t="s">
        <v>20</v>
      </c>
      <c r="Q4" s="41" t="s">
        <v>21</v>
      </c>
      <c r="R4" s="40"/>
    </row>
    <row r="5" spans="2:18" ht="56.25" customHeight="1" x14ac:dyDescent="0.25">
      <c r="B5" s="59" t="s">
        <v>4</v>
      </c>
      <c r="C5" s="42" t="s">
        <v>22</v>
      </c>
      <c r="D5" s="12">
        <f>COUNTIFS(RISKTYPE,"RISK",STATUS,"OPEN",PROBABILITY,5,IMPACT,1)</f>
        <v>0</v>
      </c>
      <c r="E5" s="13">
        <f>COUNTIFS(RISKTYPE,"RISK",STATUS,"OPEN",PROBABILITY,5,IMPACT,2)</f>
        <v>0</v>
      </c>
      <c r="F5" s="13">
        <f>COUNTIFS(RISKTYPE,"RISK",STATUS,"OPEN",PROBABILITY,5,IMPACT,3)</f>
        <v>0</v>
      </c>
      <c r="G5" s="14">
        <f>COUNTIFS(RISKTYPE,"RISK",STATUS,"OPEN",PROBABILITY,5,IMPACT,4)</f>
        <v>0</v>
      </c>
      <c r="H5" s="15">
        <f>COUNTIFS(RISKTYPE,"RISK",STATUS,"OPEN",PROBABILITY,5,IMPACT,5)</f>
        <v>0</v>
      </c>
      <c r="I5" s="40"/>
      <c r="K5" s="59" t="s">
        <v>4</v>
      </c>
      <c r="L5" s="42" t="s">
        <v>22</v>
      </c>
      <c r="M5" s="12">
        <f>COUNTIFS(RISKTYPE,"ISSUE",STATUS,"OPEN",PROBABILITY,5,IMPACT,1)</f>
        <v>0</v>
      </c>
      <c r="N5" s="13">
        <f>COUNTIFS(RISKTYPE,"ISSUE",STATUS,"OPEN",PROBABILITY,5,IMPACT,2)</f>
        <v>0</v>
      </c>
      <c r="O5" s="13">
        <f>COUNTIFS(RISKTYPE,"ISSUE",STATUS,"OPEN",PROBABILITY,5,IMPACT,3)</f>
        <v>0</v>
      </c>
      <c r="P5" s="14">
        <f>COUNTIFS(RISKTYPE,"ISSUE",STATUS,"OPEN",PROBABILITY,5,IMPACT,4)</f>
        <v>0</v>
      </c>
      <c r="Q5" s="15">
        <f>COUNTIFS(RISKTYPE,"ISSUE",STATUS,"OPEN",PROBABILITY,5,IMPACT,5)</f>
        <v>0</v>
      </c>
      <c r="R5" s="40"/>
    </row>
    <row r="6" spans="2:18" ht="56.25" customHeight="1" x14ac:dyDescent="0.25">
      <c r="B6" s="59"/>
      <c r="C6" s="41" t="s">
        <v>23</v>
      </c>
      <c r="D6" s="31">
        <f>COUNTIFS(RISKTYPE,"RISK",STATUS,"OPEN",PROBABILITY,4,IMPACT,1)</f>
        <v>0</v>
      </c>
      <c r="E6" s="32">
        <f>COUNTIFS(RISKTYPE,"RISK",STATUS,"OPEN",PROBABILITY,4,IMPACT,2)</f>
        <v>0</v>
      </c>
      <c r="F6" s="33">
        <f>COUNTIFS(RISKTYPE,"RISK",STATUS,"OPEN",PROBABILITY,4,IMPACT,3)</f>
        <v>0</v>
      </c>
      <c r="G6" s="33">
        <f>COUNTIFS(RISKTYPE,"RISK",STATUS,"OPEN",PROBABILITY,4,IMPACT,4)</f>
        <v>0</v>
      </c>
      <c r="H6" s="29">
        <f>COUNTIFS(RISKTYPE,"RISK",STATUS,"OPEN",PROBABILITY,4,IMPACT,5)</f>
        <v>0</v>
      </c>
      <c r="I6" s="40"/>
      <c r="K6" s="59"/>
      <c r="L6" s="41" t="s">
        <v>23</v>
      </c>
      <c r="M6" s="31">
        <f>COUNTIFS(RISKTYPE,"ISSUE",STATUS,"OPEN",PROBABILITY,4,IMPACT,1)</f>
        <v>0</v>
      </c>
      <c r="N6" s="32">
        <f>COUNTIFS(RISKTYPE,"ISSUE",STATUS,"OPEN",PROBABILITY,4,IMPACT,2)</f>
        <v>0</v>
      </c>
      <c r="O6" s="33">
        <f>COUNTIFS(RISKTYPE,"ISSUE",STATUS,"OPEN",PROBABILITY,4,IMPACT,3)</f>
        <v>0</v>
      </c>
      <c r="P6" s="33">
        <f>COUNTIFS(RISKTYPE,"ISSUE",STATUS,"OPEN",PROBABILITY,4,IMPACT,4)</f>
        <v>0</v>
      </c>
      <c r="Q6" s="29">
        <f>COUNTIFS(RISKTYPE,"ISSUE",STATUS,"OPEN",PROBABILITY,4,IMPACT,5)</f>
        <v>0</v>
      </c>
      <c r="R6" s="40"/>
    </row>
    <row r="7" spans="2:18" ht="56.25" customHeight="1" x14ac:dyDescent="0.25">
      <c r="B7" s="59"/>
      <c r="C7" s="41" t="s">
        <v>19</v>
      </c>
      <c r="D7" s="34">
        <f>COUNTIFS(RISKTYPE,"RISK",STATUS,"OPEN",PROBABILITY,3,IMPACT,1)</f>
        <v>0</v>
      </c>
      <c r="E7" s="32">
        <f>COUNTIFS(RISKTYPE,"RISK",STATUS,"OPEN",PROBABILITY,3,IMPACT,2)</f>
        <v>0</v>
      </c>
      <c r="F7" s="32">
        <f>COUNTIFS(RISKTYPE,"RISK",STATUS,"OPEN",PROBABILITY,3,IMPACT,3)</f>
        <v>0</v>
      </c>
      <c r="G7" s="32">
        <f>COUNTIFS(RISKTYPE,"RISK",STATUS,"OPEN",PROBABILITY,3,IMPACT,4)</f>
        <v>0</v>
      </c>
      <c r="H7" s="28">
        <f>COUNTIFS(RISKTYPE,"RISK",STATUS,"OPEN",PROBABILITY,3,IMPACT,5)</f>
        <v>0</v>
      </c>
      <c r="I7" s="40"/>
      <c r="K7" s="59"/>
      <c r="L7" s="41" t="s">
        <v>19</v>
      </c>
      <c r="M7" s="34">
        <f>COUNTIFS(RISKTYPE,"ISSUE",STATUS,"OPEN",PROBABILITY,3,IMPACT,1)</f>
        <v>0</v>
      </c>
      <c r="N7" s="32">
        <f>COUNTIFS(RISKTYPE,"ISSUE",STATUS,"OPEN",PROBABILITY,3,IMPACT,2)</f>
        <v>0</v>
      </c>
      <c r="O7" s="32">
        <f>COUNTIFS(RISKTYPE,"ISSUE",STATUS,"OPEN",PROBABILITY,3,IMPACT,3)</f>
        <v>0</v>
      </c>
      <c r="P7" s="32">
        <f>COUNTIFS(RISKTYPE,"ISSUE",STATUS,"OPEN",PROBABILITY,3,IMPACT,4)</f>
        <v>0</v>
      </c>
      <c r="Q7" s="28">
        <f>COUNTIFS(RISKTYPE,"ISSUE",STATUS,"OPEN",PROBABILITY,3,IMPACT,5)</f>
        <v>0</v>
      </c>
      <c r="R7" s="40"/>
    </row>
    <row r="8" spans="2:18" ht="56.25" customHeight="1" x14ac:dyDescent="0.25">
      <c r="B8" s="59"/>
      <c r="C8" s="41" t="s">
        <v>24</v>
      </c>
      <c r="D8" s="34">
        <f>COUNTIFS(RISKTYPE,"RISK",STATUS,"OPEN",PROBABILITY,2,IMPACT,1)</f>
        <v>0</v>
      </c>
      <c r="E8" s="35">
        <f>COUNTIFS(RISKTYPE,"RISK",STATUS,"OPEN",PROBABILITY,2,IMPACT,2)</f>
        <v>0</v>
      </c>
      <c r="F8" s="32">
        <f>COUNTIFS(RISKTYPE,"RISK",STATUS,"OPEN",PROBABILITY,2,IMPACT,3)</f>
        <v>0</v>
      </c>
      <c r="G8" s="32">
        <f>COUNTIFS(RISKTYPE,"RISK",STATUS,"OPEN",PROBABILITY,2,IMPACT,4)</f>
        <v>0</v>
      </c>
      <c r="H8" s="27">
        <f>COUNTIFS(RISKTYPE,"RISK",STATUS,"OPEN",PROBABILITY,2,IMPACT,5)</f>
        <v>0</v>
      </c>
      <c r="I8" s="40"/>
      <c r="K8" s="59"/>
      <c r="L8" s="41" t="s">
        <v>24</v>
      </c>
      <c r="M8" s="34">
        <f>COUNTIFS(RISKTYPE,"ISSUE",STATUS,"OPEN",PROBABILITY,2,IMPACT,1)</f>
        <v>0</v>
      </c>
      <c r="N8" s="35">
        <f>COUNTIFS(RISKTYPE,"ISSUE",STATUS,"OPEN",PROBABILITY,2,IMPACT,2)</f>
        <v>0</v>
      </c>
      <c r="O8" s="32">
        <f>COUNTIFS(RISKTYPE,"ISSUE",STATUS,"OPEN",PROBABILITY,2,IMPACT,3)</f>
        <v>0</v>
      </c>
      <c r="P8" s="32">
        <f>COUNTIFS(RISKTYPE,"ISSUE",STATUS,"OPEN",PROBABILITY,2,IMPACT,4)</f>
        <v>0</v>
      </c>
      <c r="Q8" s="27">
        <f>COUNTIFS(RISKTYPE,"ISSUE",STATUS,"OPEN",PROBABILITY,2,IMPACT,5)</f>
        <v>0</v>
      </c>
      <c r="R8" s="40"/>
    </row>
    <row r="9" spans="2:18" ht="56.25" customHeight="1" thickBot="1" x14ac:dyDescent="0.3">
      <c r="B9" s="59"/>
      <c r="C9" s="41" t="s">
        <v>25</v>
      </c>
      <c r="D9" s="36">
        <f>COUNTIFS(RISKTYPE,"RISK",STATUS,"OPEN",PROBABILITY,1,IMPACT,1)</f>
        <v>0</v>
      </c>
      <c r="E9" s="37">
        <f>COUNTIFS(RISKTYPE,"RISK",STATUS,"OPEN",PROBABILITY,1,IMPACT,2)</f>
        <v>0</v>
      </c>
      <c r="F9" s="37">
        <f>COUNTIFS(RISKTYPE,"RISK",STATUS,"OPEN",PROBABILITY,1,IMPACT,3)</f>
        <v>0</v>
      </c>
      <c r="G9" s="37">
        <f>COUNTIFS(RISKTYPE,"RISK",STATUS,"OPEN",PROBABILITY,1,IMPACT,4)</f>
        <v>0</v>
      </c>
      <c r="H9" s="30">
        <f>COUNTIFS(RISKTYPE,"RISK",STATUS,"OPEN",PROBABILITY,1,IMPACT,5)</f>
        <v>0</v>
      </c>
      <c r="I9" s="40"/>
      <c r="K9" s="59"/>
      <c r="L9" s="41" t="s">
        <v>25</v>
      </c>
      <c r="M9" s="36">
        <f>COUNTIFS(RISKTYPE,"ISSUE",STATUS,"OPEN",PROBABILITY,1,IMPACT,1)</f>
        <v>0</v>
      </c>
      <c r="N9" s="37">
        <f>COUNTIFS(RISKTYPE,"ISSUE",STATUS,"OPEN",PROBABILITY,1,IMPACT,2)</f>
        <v>0</v>
      </c>
      <c r="O9" s="37">
        <f>COUNTIFS(RISKTYPE,"ISSUE",STATUS,"OPEN",PROBABILITY,1,IMPACT,3)</f>
        <v>0</v>
      </c>
      <c r="P9" s="37">
        <f>COUNTIFS(RISKTYPE,"ISSUE",STATUS,"OPEN",PROBABILITY,1,IMPACT,4)</f>
        <v>0</v>
      </c>
      <c r="Q9" s="30">
        <f>COUNTIFS(RISKTYPE,"ISSUE",STATUS,"OPEN",PROBABILITY,1,IMPACT,5)</f>
        <v>0</v>
      </c>
      <c r="R9" s="40"/>
    </row>
    <row r="10" spans="2:18" ht="15.75" thickBot="1" x14ac:dyDescent="0.3">
      <c r="B10" s="43"/>
      <c r="C10" s="44"/>
      <c r="D10" s="45"/>
      <c r="E10" s="45"/>
      <c r="F10" s="45"/>
      <c r="G10" s="45"/>
      <c r="H10" s="45"/>
      <c r="I10" s="46"/>
      <c r="K10" s="43"/>
      <c r="L10" s="44"/>
      <c r="M10" s="45"/>
      <c r="N10" s="45"/>
      <c r="O10" s="45"/>
      <c r="P10" s="45"/>
      <c r="Q10" s="45"/>
      <c r="R10" s="46"/>
    </row>
  </sheetData>
  <mergeCells count="6">
    <mergeCell ref="B2:I2"/>
    <mergeCell ref="K2:R2"/>
    <mergeCell ref="D3:H3"/>
    <mergeCell ref="M3:Q3"/>
    <mergeCell ref="B5:B9"/>
    <mergeCell ref="K5:K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189E-5CD8-4362-9871-367D4AF91094}">
  <sheetPr codeName="Sheet1">
    <tabColor rgb="FFFFFF00"/>
  </sheetPr>
  <dimension ref="A3:G40"/>
  <sheetViews>
    <sheetView workbookViewId="0">
      <selection activeCell="D30" sqref="D30"/>
    </sheetView>
  </sheetViews>
  <sheetFormatPr defaultRowHeight="15" x14ac:dyDescent="0.25"/>
  <cols>
    <col min="2" max="2" width="23.85546875" bestFit="1" customWidth="1"/>
    <col min="3" max="7" width="10.5703125" customWidth="1"/>
  </cols>
  <sheetData>
    <row r="3" spans="1:4" x14ac:dyDescent="0.25">
      <c r="A3" t="s">
        <v>26</v>
      </c>
    </row>
    <row r="4" spans="1:4" x14ac:dyDescent="0.25">
      <c r="B4" s="7" t="s">
        <v>27</v>
      </c>
    </row>
    <row r="5" spans="1:4" x14ac:dyDescent="0.25">
      <c r="B5" t="s">
        <v>28</v>
      </c>
      <c r="D5">
        <v>1</v>
      </c>
    </row>
    <row r="6" spans="1:4" x14ac:dyDescent="0.25">
      <c r="B6" t="s">
        <v>29</v>
      </c>
      <c r="D6">
        <v>2</v>
      </c>
    </row>
    <row r="7" spans="1:4" x14ac:dyDescent="0.25">
      <c r="B7" t="s">
        <v>30</v>
      </c>
      <c r="D7">
        <v>3</v>
      </c>
    </row>
    <row r="8" spans="1:4" x14ac:dyDescent="0.25">
      <c r="B8" t="s">
        <v>31</v>
      </c>
      <c r="D8">
        <v>4</v>
      </c>
    </row>
    <row r="9" spans="1:4" x14ac:dyDescent="0.25">
      <c r="B9" t="s">
        <v>32</v>
      </c>
      <c r="D9">
        <v>5</v>
      </c>
    </row>
    <row r="12" spans="1:4" x14ac:dyDescent="0.25">
      <c r="B12" s="7" t="s">
        <v>5</v>
      </c>
    </row>
    <row r="13" spans="1:4" x14ac:dyDescent="0.25">
      <c r="B13" t="s">
        <v>33</v>
      </c>
      <c r="D13">
        <v>1</v>
      </c>
    </row>
    <row r="14" spans="1:4" x14ac:dyDescent="0.25">
      <c r="B14" t="s">
        <v>34</v>
      </c>
      <c r="D14">
        <v>2</v>
      </c>
    </row>
    <row r="15" spans="1:4" x14ac:dyDescent="0.25">
      <c r="B15" t="s">
        <v>35</v>
      </c>
      <c r="D15">
        <v>3</v>
      </c>
    </row>
    <row r="16" spans="1:4" x14ac:dyDescent="0.25">
      <c r="B16" t="s">
        <v>36</v>
      </c>
      <c r="D16">
        <v>4</v>
      </c>
    </row>
    <row r="17" spans="1:7" x14ac:dyDescent="0.25">
      <c r="B17" t="s">
        <v>37</v>
      </c>
      <c r="D17">
        <v>5</v>
      </c>
    </row>
    <row r="19" spans="1:7" x14ac:dyDescent="0.25">
      <c r="C19" s="60" t="s">
        <v>5</v>
      </c>
      <c r="D19" s="60"/>
      <c r="E19" s="60"/>
      <c r="F19" s="60"/>
      <c r="G19" s="60"/>
    </row>
    <row r="20" spans="1:7" ht="16.5" thickBot="1" x14ac:dyDescent="0.3">
      <c r="B20" s="8"/>
      <c r="C20" s="11" t="s">
        <v>17</v>
      </c>
      <c r="D20" s="11" t="s">
        <v>18</v>
      </c>
      <c r="E20" s="11" t="s">
        <v>19</v>
      </c>
      <c r="F20" s="11" t="s">
        <v>20</v>
      </c>
      <c r="G20" s="11" t="s">
        <v>21</v>
      </c>
    </row>
    <row r="21" spans="1:7" ht="56.25" customHeight="1" x14ac:dyDescent="0.25">
      <c r="A21" s="61" t="s">
        <v>38</v>
      </c>
      <c r="B21" s="9" t="s">
        <v>22</v>
      </c>
      <c r="C21" s="12"/>
      <c r="D21" s="13"/>
      <c r="E21" s="13"/>
      <c r="F21" s="14"/>
      <c r="G21" s="15"/>
    </row>
    <row r="22" spans="1:7" ht="56.25" customHeight="1" x14ac:dyDescent="0.25">
      <c r="A22" s="61"/>
      <c r="B22" s="10" t="s">
        <v>23</v>
      </c>
      <c r="C22" s="16"/>
      <c r="D22" s="17"/>
      <c r="E22" s="18"/>
      <c r="F22" s="18"/>
      <c r="G22" s="19"/>
    </row>
    <row r="23" spans="1:7" ht="56.25" customHeight="1" x14ac:dyDescent="0.25">
      <c r="A23" s="61"/>
      <c r="B23" s="10" t="s">
        <v>19</v>
      </c>
      <c r="C23" s="20"/>
      <c r="D23" s="17"/>
      <c r="E23" s="17"/>
      <c r="F23" s="17"/>
      <c r="G23" s="21"/>
    </row>
    <row r="24" spans="1:7" ht="56.25" customHeight="1" x14ac:dyDescent="0.25">
      <c r="A24" s="61"/>
      <c r="B24" s="10" t="s">
        <v>24</v>
      </c>
      <c r="C24" s="20"/>
      <c r="D24" s="22"/>
      <c r="E24" s="17"/>
      <c r="F24" s="17"/>
      <c r="G24" s="23"/>
    </row>
    <row r="25" spans="1:7" ht="56.25" customHeight="1" thickBot="1" x14ac:dyDescent="0.3">
      <c r="A25" s="61"/>
      <c r="B25" s="10" t="s">
        <v>25</v>
      </c>
      <c r="C25" s="24"/>
      <c r="D25" s="25"/>
      <c r="E25" s="25"/>
      <c r="F25" s="25"/>
      <c r="G25" s="26"/>
    </row>
    <row r="31" spans="1:7" x14ac:dyDescent="0.25">
      <c r="B31" s="7" t="s">
        <v>39</v>
      </c>
    </row>
    <row r="32" spans="1:7" x14ac:dyDescent="0.25">
      <c r="B32" t="s">
        <v>40</v>
      </c>
    </row>
    <row r="33" spans="2:2" x14ac:dyDescent="0.25">
      <c r="B33" t="s">
        <v>41</v>
      </c>
    </row>
    <row r="34" spans="2:2" x14ac:dyDescent="0.25">
      <c r="B34" t="s">
        <v>42</v>
      </c>
    </row>
    <row r="35" spans="2:2" x14ac:dyDescent="0.25">
      <c r="B35" t="s">
        <v>43</v>
      </c>
    </row>
    <row r="36" spans="2:2" x14ac:dyDescent="0.25">
      <c r="B36" t="s">
        <v>44</v>
      </c>
    </row>
    <row r="38" spans="2:2" x14ac:dyDescent="0.25">
      <c r="B38" s="7" t="s">
        <v>3</v>
      </c>
    </row>
    <row r="39" spans="2:2" x14ac:dyDescent="0.25">
      <c r="B39" t="s">
        <v>45</v>
      </c>
    </row>
    <row r="40" spans="2:2" x14ac:dyDescent="0.25">
      <c r="B40" t="s">
        <v>46</v>
      </c>
    </row>
  </sheetData>
  <mergeCells count="2">
    <mergeCell ref="C19:G19"/>
    <mergeCell ref="A21:A25"/>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3EEA9BBC7BDD4FA5B1229800C196A9" ma:contentTypeVersion="12" ma:contentTypeDescription="Create a new document." ma:contentTypeScope="" ma:versionID="27d6ccb994207a8f84dda17a73ee0918">
  <xsd:schema xmlns:xsd="http://www.w3.org/2001/XMLSchema" xmlns:xs="http://www.w3.org/2001/XMLSchema" xmlns:p="http://schemas.microsoft.com/office/2006/metadata/properties" xmlns:ns2="5acddd42-0b6b-4e23-9e92-4bfcce45c29d" xmlns:ns3="9382b6d0-5fc1-449f-99fc-f2293a66c4d4" targetNamespace="http://schemas.microsoft.com/office/2006/metadata/properties" ma:root="true" ma:fieldsID="e4c968775d99055df2a5fe78920c7551" ns2:_="" ns3:_="">
    <xsd:import namespace="5acddd42-0b6b-4e23-9e92-4bfcce45c29d"/>
    <xsd:import namespace="9382b6d0-5fc1-449f-99fc-f2293a66c4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cddd42-0b6b-4e23-9e92-4bfcce45c2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382b6d0-5fc1-449f-99fc-f2293a66c4d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5F9E7E-4D81-48D6-819E-8B10990E01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31D16CB-C141-444E-A63C-574EA86E48EF}">
  <ds:schemaRefs>
    <ds:schemaRef ds:uri="http://schemas.microsoft.com/sharepoint/v3/contenttype/forms"/>
  </ds:schemaRefs>
</ds:datastoreItem>
</file>

<file path=customXml/itemProps3.xml><?xml version="1.0" encoding="utf-8"?>
<ds:datastoreItem xmlns:ds="http://schemas.openxmlformats.org/officeDocument/2006/customXml" ds:itemID="{41981C6F-3A3E-4DB7-BD7A-F43D3183EF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cddd42-0b6b-4e23-9e92-4bfcce45c29d"/>
    <ds:schemaRef ds:uri="9382b6d0-5fc1-449f-99fc-f2293a66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BRAID LOG</vt:lpstr>
      <vt:lpstr>Matrix</vt:lpstr>
      <vt:lpstr>Data Validations</vt:lpstr>
      <vt:lpstr>IMPACT</vt:lpstr>
      <vt:lpstr>PROBABILITY</vt:lpstr>
      <vt:lpstr>RISKTYPE</vt:lpstr>
      <vt:lpstr>STATUS</vt:lpstr>
      <vt:lpstr>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Guillory</dc:creator>
  <cp:keywords/>
  <dc:description/>
  <cp:lastModifiedBy>Sean Kelley</cp:lastModifiedBy>
  <cp:revision/>
  <dcterms:created xsi:type="dcterms:W3CDTF">2020-10-27T18:59:52Z</dcterms:created>
  <dcterms:modified xsi:type="dcterms:W3CDTF">2023-09-13T13:32:32Z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0x0101003D3EEA9BBC7BDD4FA5B1229800C196A9</vt:lpwstr>
  </property>
</Properties>
</file>