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945"/>
  </bookViews>
  <sheets>
    <sheet name="PERSONAL BUDGET" sheetId="1" r:id="rId1"/>
  </sheets>
  <definedNames>
    <definedName name="LastCol">COUNTA('PERSONAL BUDGET'!$4:$4)+1</definedName>
    <definedName name="PrintArea_SET">OFFSET('PERSONAL BUDGET'!$C$2,,,MATCH(REPT("z",255),'PERSONAL BUDGET'!$C:$C),LastCol)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4" i="1" l="1"/>
  <c r="P55" i="1"/>
  <c r="O54" i="1"/>
  <c r="O55" i="1"/>
  <c r="N54" i="1"/>
  <c r="N55" i="1"/>
  <c r="M54" i="1"/>
  <c r="M55" i="1"/>
  <c r="L54" i="1"/>
  <c r="L55" i="1"/>
  <c r="K54" i="1"/>
  <c r="K55" i="1"/>
  <c r="J54" i="1"/>
  <c r="J55" i="1"/>
  <c r="I54" i="1"/>
  <c r="I55" i="1"/>
  <c r="H54" i="1"/>
  <c r="H55" i="1"/>
  <c r="G54" i="1"/>
  <c r="G55" i="1"/>
  <c r="F54" i="1"/>
  <c r="F55" i="1"/>
  <c r="E54" i="1"/>
  <c r="E55" i="1"/>
  <c r="D54" i="1"/>
  <c r="D55" i="1"/>
  <c r="Q2" i="1" l="1"/>
  <c r="P17" i="1" l="1"/>
  <c r="P16" i="1"/>
  <c r="P13" i="1"/>
  <c r="P15" i="1"/>
  <c r="P14" i="1"/>
  <c r="E51" i="1" l="1"/>
  <c r="F51" i="1"/>
  <c r="G51" i="1"/>
  <c r="H51" i="1"/>
  <c r="I51" i="1"/>
  <c r="J51" i="1"/>
  <c r="K51" i="1"/>
  <c r="L51" i="1"/>
  <c r="M51" i="1"/>
  <c r="N51" i="1"/>
  <c r="O51" i="1"/>
  <c r="D51" i="1"/>
  <c r="E43" i="1"/>
  <c r="F43" i="1"/>
  <c r="G43" i="1"/>
  <c r="H43" i="1"/>
  <c r="I43" i="1"/>
  <c r="J43" i="1"/>
  <c r="K43" i="1"/>
  <c r="L43" i="1"/>
  <c r="M43" i="1"/>
  <c r="N43" i="1"/>
  <c r="O43" i="1"/>
  <c r="D43" i="1"/>
  <c r="E35" i="1"/>
  <c r="F35" i="1"/>
  <c r="G35" i="1"/>
  <c r="H35" i="1"/>
  <c r="I35" i="1"/>
  <c r="J35" i="1"/>
  <c r="K35" i="1"/>
  <c r="L35" i="1"/>
  <c r="M35" i="1"/>
  <c r="N35" i="1"/>
  <c r="O35" i="1"/>
  <c r="D35" i="1"/>
  <c r="P47" i="1"/>
  <c r="P48" i="1"/>
  <c r="P49" i="1"/>
  <c r="P50" i="1"/>
  <c r="P46" i="1"/>
  <c r="P39" i="1"/>
  <c r="P40" i="1"/>
  <c r="P41" i="1"/>
  <c r="P42" i="1"/>
  <c r="P38" i="1"/>
  <c r="P30" i="1"/>
  <c r="P31" i="1"/>
  <c r="P32" i="1"/>
  <c r="P33" i="1"/>
  <c r="P34" i="1"/>
  <c r="P29" i="1"/>
  <c r="E26" i="1"/>
  <c r="F26" i="1"/>
  <c r="G26" i="1"/>
  <c r="H26" i="1"/>
  <c r="I26" i="1"/>
  <c r="J26" i="1"/>
  <c r="K26" i="1"/>
  <c r="L26" i="1"/>
  <c r="M26" i="1"/>
  <c r="N26" i="1"/>
  <c r="O26" i="1"/>
  <c r="D26" i="1"/>
  <c r="P22" i="1"/>
  <c r="P23" i="1"/>
  <c r="P24" i="1"/>
  <c r="P25" i="1"/>
  <c r="P21" i="1"/>
  <c r="E18" i="1"/>
  <c r="F18" i="1"/>
  <c r="G18" i="1"/>
  <c r="H18" i="1"/>
  <c r="I18" i="1"/>
  <c r="J18" i="1"/>
  <c r="K18" i="1"/>
  <c r="L18" i="1"/>
  <c r="M18" i="1"/>
  <c r="N18" i="1"/>
  <c r="O18" i="1"/>
  <c r="D18" i="1"/>
  <c r="P43" i="1" l="1"/>
  <c r="P35" i="1"/>
  <c r="P26" i="1"/>
  <c r="P18" i="1"/>
  <c r="P51" i="1"/>
  <c r="O9" i="1"/>
  <c r="G9" i="1"/>
  <c r="L9" i="1"/>
  <c r="N9" i="1"/>
  <c r="F9" i="1"/>
  <c r="E9" i="1"/>
  <c r="I9" i="1"/>
  <c r="H9" i="1"/>
  <c r="D9" i="1"/>
  <c r="M9" i="1"/>
  <c r="K9" i="1"/>
  <c r="P8" i="1"/>
  <c r="P7" i="1"/>
  <c r="J9" i="1"/>
  <c r="P6" i="1"/>
  <c r="P9" i="1" l="1"/>
</calcChain>
</file>

<file path=xl/sharedStrings.xml><?xml version="1.0" encoding="utf-8"?>
<sst xmlns="http://schemas.openxmlformats.org/spreadsheetml/2006/main" count="182" uniqueCount="75">
  <si>
    <t>Miscellaneous</t>
  </si>
  <si>
    <t>Utilities</t>
  </si>
  <si>
    <t>Gas/fuel</t>
  </si>
  <si>
    <t>Insurance</t>
  </si>
  <si>
    <t>Repairs</t>
  </si>
  <si>
    <t>Car wash/detailing services</t>
  </si>
  <si>
    <t>Parking</t>
  </si>
  <si>
    <t>Magazines</t>
  </si>
  <si>
    <t>Newspapers</t>
  </si>
  <si>
    <t>Internet connection</t>
  </si>
  <si>
    <t>Public radio</t>
  </si>
  <si>
    <t>Public television</t>
  </si>
  <si>
    <t>Charity</t>
  </si>
  <si>
    <t>Credit card payments</t>
  </si>
  <si>
    <t>Other obligations</t>
  </si>
  <si>
    <t xml:space="preserve">   Other</t>
  </si>
  <si>
    <t>Total expenses</t>
  </si>
  <si>
    <t>Cash short/extra</t>
  </si>
  <si>
    <t>Total</t>
  </si>
  <si>
    <t>INCOME</t>
  </si>
  <si>
    <t>EXPENSES</t>
  </si>
  <si>
    <t>TRANSPORTATION</t>
  </si>
  <si>
    <t>DUES/SUBSCRIPTION</t>
  </si>
  <si>
    <t>FINANCIAL OBLIGATIONS</t>
  </si>
  <si>
    <t>MISC PAYMENTS</t>
  </si>
  <si>
    <t>TOTALS</t>
  </si>
  <si>
    <t>JAN</t>
  </si>
  <si>
    <t>FEB</t>
  </si>
  <si>
    <t>MAY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</si>
  <si>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</si>
  <si>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</si>
  <si>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</si>
  <si>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</si>
  <si>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</si>
  <si>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</si>
  <si>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</si>
  <si>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</si>
  <si>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</si>
  <si>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YEAR</t>
  </si>
  <si>
    <t>REVENUE</t>
  </si>
  <si>
    <t>Mortgage</t>
  </si>
  <si>
    <t>Services</t>
  </si>
  <si>
    <t>Interest/Dividends</t>
  </si>
  <si>
    <t>March</t>
  </si>
  <si>
    <t>April</t>
  </si>
  <si>
    <t>May</t>
  </si>
  <si>
    <t>June</t>
  </si>
  <si>
    <t>July</t>
  </si>
  <si>
    <t>Year</t>
  </si>
  <si>
    <t>January</t>
  </si>
  <si>
    <t>February</t>
  </si>
  <si>
    <t>August</t>
  </si>
  <si>
    <t>September</t>
  </si>
  <si>
    <t>October</t>
  </si>
  <si>
    <t>November</t>
  </si>
  <si>
    <t>December</t>
  </si>
  <si>
    <t>Sparkline</t>
  </si>
  <si>
    <t>Create a Simple Personal Budget in this worksheet. Helpful instructions on how to use this worksheet are in cells in this column. Arrow down to get started.</t>
  </si>
  <si>
    <t>Title of this worksheet is in cell at right. Enter year in cell Q2. Next instruction is in cell A4.</t>
  </si>
  <si>
    <t>Labels are in cells C4 through P4.</t>
  </si>
  <si>
    <t>Enter details in Income table starting in cell C5. Next instruction is in cell A11.</t>
  </si>
  <si>
    <t>Labels are in cells C11 through P11.</t>
  </si>
  <si>
    <t>Enter Home expenses in table starting in cell C12. Next instruction is in cell A20.</t>
  </si>
  <si>
    <t>Enter Transportation expenses in table starting in cell C29. Next instruction is in cell A38.</t>
  </si>
  <si>
    <t>Enter expenses in Dues and Subscription table starting in cell C71. Next instruction is in cell A81.</t>
  </si>
  <si>
    <t>Enter Financial Obligations in table starting in cell C89. Next instruction is in cell A97.</t>
  </si>
  <si>
    <t>Enter Miscellaneous Payments in table starting in cell C97. Next instruction is in cell A105.</t>
  </si>
  <si>
    <t>Totals are auto calculated in table starting in cell C105. Total expenses and Cash shortage or surplus are auto calculated for each month and entire year, and sparklines are updated.</t>
  </si>
  <si>
    <t>SPARKLINE</t>
  </si>
  <si>
    <t>Business tax (additional)</t>
  </si>
  <si>
    <t>Investment reserve</t>
  </si>
  <si>
    <t>Provision pensions</t>
  </si>
  <si>
    <t>OFFICE</t>
  </si>
  <si>
    <t>Sales</t>
  </si>
  <si>
    <t>PROFIT AND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</si>
</sst>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0"/>
      <color theme="1" tint="0.14993743705557422"/>
      <name val="verdana"/>
      <family val="2"/>
      <scheme val="minor"/>
    </font>
    <font>
      <b/>
      <sz val="10"/>
      <color theme="1" tint="0.14990691854609822"/>
      <name val="Gill Sans MT"/>
      <family val="2"/>
      <scheme val="major"/>
    </font>
    <font>
      <sz val="11"/>
      <color theme="1" tint="0.14993743705557422"/>
      <name val="Gill Sans MT"/>
      <family val="2"/>
      <scheme val="major"/>
    </font>
    <font>
      <sz val="22"/>
      <color theme="1" tint="0.14993743705557422"/>
      <name val="Gill Sans MT"/>
      <family val="2"/>
      <scheme val="major"/>
    </font>
    <font>
      <sz val="10"/>
      <color theme="4" tint="-0.499984740745262"/>
      <name val="verdana"/>
      <family val="2"/>
      <scheme val="minor"/>
    </font>
    <font>
      <sz val="10"/>
      <color theme="5" tint="-0.499984740745262"/>
      <name val="verdana"/>
      <family val="2"/>
      <scheme val="minor"/>
    </font>
    <font>
      <sz val="11"/>
      <color theme="1" tint="0.34998626667073579"/>
      <name val="Gill Sans MT"/>
      <family val="2"/>
      <scheme val="major"/>
    </font>
    <font>
      <b/>
      <sz val="10"/>
      <color theme="4"/>
      <name val="Gill Sans MT"/>
      <family val="2"/>
      <scheme val="major"/>
    </font>
    <font>
      <sz val="10"/>
      <color theme="0"/>
      <name val="verdana"/>
      <family val="2"/>
      <scheme val="minor"/>
    </font>
    <font>
      <b/>
      <sz val="10"/>
      <color theme="5"/>
      <name val="Gill Sans MT"/>
      <family val="2"/>
      <scheme val="major"/>
    </font>
    <font>
      <b/>
      <sz val="10"/>
      <color theme="0"/>
      <name val="Gill Sans MT"/>
      <family val="2"/>
      <scheme val="major"/>
    </font>
    <font>
      <b/>
      <sz val="10"/>
      <color theme="4"/>
      <name val="verdana"/>
      <family val="2"/>
      <scheme val="minor"/>
    </font>
    <font>
      <b/>
      <sz val="10"/>
      <color theme="5"/>
      <name val="verdana"/>
      <family val="2"/>
      <scheme val="minor"/>
    </font>
    <font>
      <b/>
      <sz val="25"/>
      <color rgb="FF000000"/>
      <name val="Gill Sans MT"/>
      <family val="2"/>
    </font>
    <font>
      <sz val="10"/>
      <color theme="5" tint="0.79998168889431442"/>
      <name val="verdana"/>
      <family val="2"/>
      <scheme val="minor"/>
    </font>
    <font>
      <sz val="10"/>
      <color theme="4" tint="0.79998168889431442"/>
      <name val="verdana"/>
      <family val="2"/>
      <scheme val="minor"/>
    </font>
    <font>
      <sz val="10"/>
      <color rgb="FFF7F7F7"/>
      <name val="verdana"/>
      <family val="2"/>
      <scheme val="minor"/>
    </font>
    <font>
      <sz val="11"/>
      <color rgb="FFF7F7F7"/>
      <name val="Calibri"/>
      <family val="2"/>
    </font>
    <font>
      <b/>
      <sz val="10"/>
      <color theme="1"/>
      <name val="Gill Sans MT"/>
      <family val="2"/>
      <scheme val="major"/>
    </font>
  </fonts>
  <fills count="1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80001220740379042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F7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theme="4"/>
      </right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 style="medium">
        <color theme="4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medium">
        <color theme="4" tint="0.79998168889431442"/>
      </right>
      <top/>
      <bottom/>
      <diagonal/>
    </border>
    <border>
      <left style="thin">
        <color theme="5"/>
      </left>
      <right/>
      <top/>
      <bottom style="thick">
        <color theme="0"/>
      </bottom>
      <diagonal/>
    </border>
    <border>
      <left style="thick">
        <color theme="4"/>
      </left>
      <right/>
      <top/>
      <bottom style="thick">
        <color theme="0"/>
      </bottom>
      <diagonal/>
    </border>
    <border>
      <left style="thick">
        <color theme="5"/>
      </left>
      <right/>
      <top/>
      <bottom style="thick">
        <color theme="0"/>
      </bottom>
      <diagonal/>
    </border>
  </borders>
  <cellStyleXfs count="5">
    <xf numFmtId="0" fontId="0" fillId="15" borderId="0">
      <alignment vertical="center"/>
    </xf>
    <xf numFmtId="0" fontId="3" fillId="0" borderId="0" applyNumberFormat="0" applyFill="0" applyProtection="0">
      <alignment vertical="center"/>
    </xf>
    <xf numFmtId="0" fontId="2" fillId="0" borderId="1" applyNumberFormat="0" applyFill="0" applyProtection="0">
      <alignment vertical="center"/>
    </xf>
    <xf numFmtId="0" fontId="1" fillId="7" borderId="0" applyNumberFormat="0" applyProtection="0">
      <alignment horizontal="left" vertical="center" indent="1"/>
    </xf>
    <xf numFmtId="0" fontId="1" fillId="2" borderId="0" applyNumberFormat="0" applyProtection="0">
      <alignment vertical="center"/>
    </xf>
  </cellStyleXfs>
  <cellXfs count="68">
    <xf numFmtId="0" fontId="0" fillId="15" borderId="0" xfId="0">
      <alignment vertical="center"/>
    </xf>
    <xf numFmtId="0" fontId="0" fillId="15" borderId="0" xfId="0" applyAlignment="1">
      <alignment horizontal="right" vertical="center"/>
    </xf>
    <xf numFmtId="0" fontId="0" fillId="15" borderId="0" xfId="0" applyBorder="1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0" fillId="6" borderId="0" xfId="0" applyFill="1">
      <alignment vertical="center"/>
    </xf>
    <xf numFmtId="0" fontId="6" fillId="0" borderId="0" xfId="2" applyFont="1" applyFill="1" applyBorder="1" applyAlignment="1">
      <alignment horizontal="left" vertical="center" indent="1"/>
    </xf>
    <xf numFmtId="0" fontId="6" fillId="0" borderId="0" xfId="2" applyFont="1" applyFill="1" applyBorder="1" applyAlignment="1">
      <alignment horizontal="right" vertical="center"/>
    </xf>
    <xf numFmtId="0" fontId="0" fillId="15" borderId="0" xfId="0">
      <alignment vertical="center"/>
    </xf>
    <xf numFmtId="0" fontId="7" fillId="0" borderId="0" xfId="3" applyFont="1" applyFill="1" applyBorder="1" applyAlignment="1">
      <alignment horizontal="left" vertical="center" indent="1"/>
    </xf>
    <xf numFmtId="164" fontId="0" fillId="8" borderId="0" xfId="0" applyNumberFormat="1" applyFill="1" applyAlignment="1">
      <alignment horizontal="right" vertical="center"/>
    </xf>
    <xf numFmtId="164" fontId="0" fillId="10" borderId="0" xfId="0" applyNumberFormat="1" applyFill="1" applyAlignment="1">
      <alignment horizontal="right" vertical="center"/>
    </xf>
    <xf numFmtId="164" fontId="0" fillId="3" borderId="0" xfId="0" applyNumberFormat="1" applyFill="1" applyAlignment="1">
      <alignment horizontal="right" vertical="center"/>
    </xf>
    <xf numFmtId="164" fontId="4" fillId="8" borderId="0" xfId="0" applyNumberFormat="1" applyFont="1" applyFill="1" applyBorder="1" applyAlignment="1">
      <alignment horizontal="right" vertical="center"/>
    </xf>
    <xf numFmtId="0" fontId="9" fillId="0" borderId="0" xfId="3" applyFont="1" applyFill="1" applyBorder="1">
      <alignment horizontal="left" vertical="center" indent="1"/>
    </xf>
    <xf numFmtId="164" fontId="5" fillId="8" borderId="0" xfId="0" applyNumberFormat="1" applyFont="1" applyFill="1" applyBorder="1" applyAlignment="1">
      <alignment horizontal="right" vertical="center"/>
    </xf>
    <xf numFmtId="0" fontId="0" fillId="15" borderId="0" xfId="0" applyBorder="1">
      <alignment vertical="center"/>
    </xf>
    <xf numFmtId="0" fontId="7" fillId="0" borderId="0" xfId="0" applyFont="1" applyFill="1" applyAlignment="1">
      <alignment horizontal="left" vertical="center" indent="1"/>
    </xf>
    <xf numFmtId="0" fontId="0" fillId="0" borderId="0" xfId="0" applyFill="1" applyAlignment="1">
      <alignment horizontal="left" vertical="center"/>
    </xf>
    <xf numFmtId="0" fontId="11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10" fillId="11" borderId="0" xfId="3" applyFont="1" applyFill="1">
      <alignment horizontal="left" vertical="center" indent="1"/>
    </xf>
    <xf numFmtId="0" fontId="10" fillId="11" borderId="0" xfId="3" applyFont="1" applyFill="1" applyAlignment="1">
      <alignment horizontal="right" vertical="center"/>
    </xf>
    <xf numFmtId="0" fontId="8" fillId="11" borderId="0" xfId="0" applyFont="1" applyFill="1" applyAlignment="1">
      <alignment horizontal="left" vertical="center" indent="1"/>
    </xf>
    <xf numFmtId="164" fontId="8" fillId="11" borderId="0" xfId="0" applyNumberFormat="1" applyFont="1" applyFill="1" applyAlignment="1">
      <alignment horizontal="right" vertical="center"/>
    </xf>
    <xf numFmtId="164" fontId="8" fillId="12" borderId="0" xfId="0" applyNumberFormat="1" applyFont="1" applyFill="1" applyAlignment="1">
      <alignment horizontal="right" vertical="center"/>
    </xf>
    <xf numFmtId="0" fontId="8" fillId="11" borderId="0" xfId="0" applyFont="1" applyFill="1" applyAlignment="1">
      <alignment vertical="center"/>
    </xf>
    <xf numFmtId="0" fontId="10" fillId="12" borderId="0" xfId="3" applyFont="1" applyFill="1" applyAlignment="1">
      <alignment horizontal="right" vertical="center"/>
    </xf>
    <xf numFmtId="0" fontId="8" fillId="12" borderId="0" xfId="0" applyFont="1" applyFill="1" applyAlignment="1">
      <alignment vertical="center"/>
    </xf>
    <xf numFmtId="0" fontId="0" fillId="15" borderId="4" xfId="0" applyBorder="1">
      <alignment vertical="center"/>
    </xf>
    <xf numFmtId="0" fontId="0" fillId="15" borderId="5" xfId="0" applyBorder="1">
      <alignment vertical="center"/>
    </xf>
    <xf numFmtId="0" fontId="0" fillId="0" borderId="6" xfId="0" applyFill="1" applyBorder="1" applyAlignment="1">
      <alignment horizontal="left" vertical="center" indent="1"/>
    </xf>
    <xf numFmtId="0" fontId="0" fillId="15" borderId="0" xfId="0" applyFill="1">
      <alignment vertical="center"/>
    </xf>
    <xf numFmtId="0" fontId="0" fillId="15" borderId="0" xfId="0" applyFill="1" applyAlignment="1">
      <alignment horizontal="right" vertical="center"/>
    </xf>
    <xf numFmtId="0" fontId="0" fillId="15" borderId="2" xfId="0" applyFill="1" applyBorder="1" applyAlignment="1">
      <alignment horizontal="right" vertical="center"/>
    </xf>
    <xf numFmtId="0" fontId="4" fillId="8" borderId="7" xfId="0" applyFont="1" applyFill="1" applyBorder="1" applyAlignment="1">
      <alignment horizontal="left" vertical="center" indent="1"/>
    </xf>
    <xf numFmtId="164" fontId="4" fillId="8" borderId="8" xfId="0" applyNumberFormat="1" applyFont="1" applyFill="1" applyBorder="1" applyAlignment="1">
      <alignment horizontal="right" vertical="center"/>
    </xf>
    <xf numFmtId="0" fontId="4" fillId="8" borderId="8" xfId="0" applyFont="1" applyFill="1" applyBorder="1" applyAlignment="1">
      <alignment horizontal="right" vertical="center"/>
    </xf>
    <xf numFmtId="0" fontId="8" fillId="13" borderId="0" xfId="0" applyFont="1" applyFill="1">
      <alignment vertical="center"/>
    </xf>
    <xf numFmtId="0" fontId="8" fillId="0" borderId="0" xfId="0" applyFont="1" applyFill="1" applyAlignment="1">
      <alignment horizontal="right" vertical="center"/>
    </xf>
    <xf numFmtId="0" fontId="14" fillId="3" borderId="0" xfId="0" applyFont="1" applyFill="1" applyAlignment="1">
      <alignment horizontal="right" vertical="center"/>
    </xf>
    <xf numFmtId="0" fontId="14" fillId="10" borderId="0" xfId="0" applyFont="1" applyFill="1" applyAlignment="1">
      <alignment horizontal="right" vertical="center"/>
    </xf>
    <xf numFmtId="0" fontId="15" fillId="3" borderId="9" xfId="0" applyFont="1" applyFill="1" applyBorder="1" applyAlignment="1">
      <alignment horizontal="right" vertical="center"/>
    </xf>
    <xf numFmtId="0" fontId="5" fillId="8" borderId="10" xfId="0" applyFont="1" applyFill="1" applyBorder="1" applyAlignment="1">
      <alignment horizontal="left" vertical="center" indent="1"/>
    </xf>
    <xf numFmtId="164" fontId="5" fillId="8" borderId="8" xfId="0" applyNumberFormat="1" applyFont="1" applyFill="1" applyBorder="1" applyAlignment="1">
      <alignment horizontal="right" vertical="center"/>
    </xf>
    <xf numFmtId="0" fontId="5" fillId="8" borderId="8" xfId="0" applyFont="1" applyFill="1" applyBorder="1" applyAlignment="1">
      <alignment horizontal="right" vertical="center"/>
    </xf>
    <xf numFmtId="0" fontId="0" fillId="8" borderId="11" xfId="0" applyFill="1" applyBorder="1" applyAlignment="1">
      <alignment horizontal="left" vertical="center" indent="1"/>
    </xf>
    <xf numFmtId="164" fontId="0" fillId="9" borderId="8" xfId="0" applyNumberFormat="1" applyFill="1" applyBorder="1" applyAlignment="1">
      <alignment horizontal="right" vertical="center"/>
    </xf>
    <xf numFmtId="164" fontId="0" fillId="8" borderId="8" xfId="0" applyNumberFormat="1" applyFill="1" applyBorder="1" applyAlignment="1">
      <alignment horizontal="right" vertical="center"/>
    </xf>
    <xf numFmtId="0" fontId="0" fillId="8" borderId="8" xfId="0" applyFill="1" applyBorder="1" applyAlignment="1">
      <alignment horizontal="right" vertical="center"/>
    </xf>
    <xf numFmtId="0" fontId="0" fillId="8" borderId="12" xfId="0" applyFill="1" applyBorder="1" applyAlignment="1">
      <alignment horizontal="left" vertical="center" indent="1"/>
    </xf>
    <xf numFmtId="164" fontId="0" fillId="14" borderId="8" xfId="0" applyNumberFormat="1" applyFill="1" applyBorder="1" applyAlignment="1">
      <alignment horizontal="right" vertical="center"/>
    </xf>
    <xf numFmtId="0" fontId="8" fillId="15" borderId="3" xfId="0" applyFont="1" applyBorder="1">
      <alignment vertical="center"/>
    </xf>
    <xf numFmtId="0" fontId="16" fillId="15" borderId="0" xfId="0" applyFont="1" applyFill="1" applyAlignment="1">
      <alignment wrapText="1"/>
    </xf>
    <xf numFmtId="0" fontId="17" fillId="15" borderId="0" xfId="0" applyFont="1" applyAlignment="1">
      <alignment vertical="center" wrapText="1"/>
    </xf>
    <xf numFmtId="0" fontId="16" fillId="15" borderId="0" xfId="0" applyFont="1" applyAlignment="1">
      <alignment wrapText="1"/>
    </xf>
    <xf numFmtId="0" fontId="16" fillId="15" borderId="0" xfId="0" applyFont="1" applyAlignment="1">
      <alignment vertical="center" wrapText="1"/>
    </xf>
    <xf numFmtId="0" fontId="18" fillId="11" borderId="0" xfId="3" applyFont="1" applyFill="1">
      <alignment horizontal="left" vertical="center" indent="1"/>
    </xf>
    <xf numFmtId="0" fontId="13" fillId="15" borderId="0" xfId="0" applyFont="1" applyAlignment="1"/>
    <xf numFmtId="0" fontId="0" fillId="15" borderId="3" xfId="0" applyFill="1" applyBorder="1" applyAlignment="1">
      <alignment horizontal="center" vertical="center"/>
    </xf>
    <xf numFmtId="0" fontId="0" fillId="15" borderId="0" xfId="0" applyBorder="1">
      <alignment vertical="center"/>
    </xf>
    <xf numFmtId="0" fontId="0" fillId="15" borderId="0" xfId="0">
      <alignment vertical="center"/>
    </xf>
  </cellXfs>
  <cellStyles count="5">
    <cellStyle name="Standard" xfId="0" builtinId="0" customBuiltin="1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hidden="1" customBuiltin="1"/>
  </cellStyles>
  <dxfs count="198"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theme="4"/>
        </left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5"/>
        </left>
        <right/>
        <top/>
        <bottom style="thick">
          <color theme="0"/>
        </bottom>
      </border>
    </dxf>
    <dxf>
      <font>
        <color rgb="FF9C0006"/>
      </font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ck">
          <color theme="4"/>
        </left>
        <right/>
        <top/>
        <bottom style="thick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0"/>
      </font>
      <numFmt numFmtId="164" formatCode="&quot;$&quot;#,##0.00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fill>
        <patternFill patternType="solid">
          <fgColor indexed="64"/>
          <bgColor theme="1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Gill Sans MT"/>
        <scheme val="major"/>
      </font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64" formatCode="&quot;$&quot;#,##0.00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5" tint="-0.499984740745262"/>
        <name val="verdana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4" tint="-0.499984740745262"/>
        <name val="verdana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 val="0"/>
        <i val="0"/>
        <color theme="6" tint="-0.499984740745262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color theme="6" tint="-0.499984740745262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 val="0"/>
        <i val="0"/>
        <color theme="6" tint="-0.499984740745262"/>
      </font>
      <border>
        <top style="thin">
          <color theme="6" tint="-0.24994659260841701"/>
        </top>
      </border>
    </dxf>
    <dxf>
      <font>
        <b val="0"/>
        <i val="0"/>
        <color theme="6" tint="-0.499984740745262"/>
      </font>
      <border>
        <bottom style="thin">
          <color theme="6" tint="-0.24994659260841701"/>
        </bottom>
      </border>
    </dxf>
    <dxf>
      <font>
        <b val="0"/>
        <i val="0"/>
        <color theme="6" tint="-0.499984740745262"/>
      </font>
      <border>
        <top style="thin">
          <color theme="6" tint="-0.24994659260841701"/>
        </top>
        <bottom style="thin">
          <color theme="6" tint="-0.24994659260841701"/>
        </bottom>
      </border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 val="0"/>
        <i val="0"/>
        <color theme="5" tint="-0.499984740745262"/>
      </font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color theme="5" tint="-0.499984740745262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  <color theme="5" tint="-0.499984740745262"/>
      </font>
    </dxf>
    <dxf>
      <font>
        <b val="0"/>
        <i val="0"/>
        <color theme="5" tint="-0.499984740745262"/>
      </font>
      <border>
        <top style="thin">
          <color theme="5" tint="-0.24994659260841701"/>
        </top>
      </border>
    </dxf>
    <dxf>
      <font>
        <b val="0"/>
        <i val="0"/>
        <color theme="5" tint="-0.499984740745262"/>
      </font>
      <border>
        <bottom style="thin">
          <color theme="5" tint="-0.24994659260841701"/>
        </bottom>
      </border>
    </dxf>
    <dxf>
      <font>
        <b val="0"/>
        <i val="0"/>
        <color theme="5" tint="-0.499984740745262"/>
      </font>
      <border>
        <top style="thin">
          <color theme="5" tint="-0.24994659260841701"/>
        </top>
        <bottom style="thin">
          <color theme="5" tint="-0.24994659260841701"/>
        </bottom>
      </border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ont>
        <b val="0"/>
        <i val="0"/>
        <color theme="4" tint="-0.499984740745262"/>
      </font>
      <fill>
        <patternFill>
          <bgColor theme="4" tint="0.79998168889431442"/>
        </patternFill>
      </fill>
    </dxf>
    <dxf>
      <font>
        <b val="0"/>
        <i val="0"/>
        <color theme="4" tint="-0.499984740745262"/>
      </font>
      <fill>
        <patternFill patternType="solid">
          <fgColor theme="4" tint="0.79995117038483843"/>
          <bgColor theme="4" tint="0.79998168889431442"/>
        </patternFill>
      </fill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ont>
        <b/>
        <i val="0"/>
        <color theme="4" tint="-0.499984740745262"/>
      </font>
    </dxf>
    <dxf>
      <font>
        <b val="0"/>
        <i val="0"/>
        <color theme="4" tint="-0.499984740745262"/>
      </font>
      <fill>
        <patternFill patternType="none">
          <bgColor auto="1"/>
        </patternFill>
      </fill>
      <border>
        <top style="thin">
          <color theme="4" tint="-0.24994659260841701"/>
        </top>
      </border>
    </dxf>
    <dxf>
      <border diagonalUp="0" diagonalDown="0">
        <left/>
        <right/>
        <top/>
        <bottom style="thin">
          <color theme="4" tint="-0.499984740745262"/>
        </bottom>
        <vertical/>
        <horizontal/>
      </border>
    </dxf>
    <dxf>
      <font>
        <b val="0"/>
        <i val="0"/>
        <color theme="4" tint="-0.499984740745262"/>
      </font>
      <border>
        <top style="thin">
          <color theme="4" tint="-0.24994659260841701"/>
        </top>
        <bottom style="thin">
          <color theme="4" tint="-0.24994659260841701"/>
        </bottom>
      </border>
    </dxf>
  </dxfs>
  <tableStyles count="3" defaultTableStyle="Personal Budget - Expense" defaultPivotStyle="PivotStyleLight16">
    <tableStyle name="Persona Budget - Revenue" pivot="0" count="9">
      <tableStyleElement type="wholeTable" dxfId="197"/>
      <tableStyleElement type="headerRow" dxfId="196"/>
      <tableStyleElement type="totalRow" dxfId="195"/>
      <tableStyleElement type="firstColumn" dxfId="194"/>
      <tableStyleElement type="lastColumn" dxfId="193"/>
      <tableStyleElement type="firstRowStripe" dxfId="192"/>
      <tableStyleElement type="firstColumnStripe" dxfId="191"/>
      <tableStyleElement type="firstTotalCell" dxfId="190"/>
      <tableStyleElement type="lastTotalCell" dxfId="189"/>
    </tableStyle>
    <tableStyle name="Personal Budget - Expense" pivot="0" count="9">
      <tableStyleElement type="wholeTable" dxfId="188"/>
      <tableStyleElement type="headerRow" dxfId="187"/>
      <tableStyleElement type="totalRow" dxfId="186"/>
      <tableStyleElement type="firstColumn" dxfId="185"/>
      <tableStyleElement type="lastColumn" dxfId="184"/>
      <tableStyleElement type="firstRowStripe" dxfId="183"/>
      <tableStyleElement type="firstColumnStripe" dxfId="182"/>
      <tableStyleElement type="firstTotalCell" dxfId="181"/>
      <tableStyleElement type="lastTotalCell" dxfId="180"/>
    </tableStyle>
    <tableStyle name="Personal Budget - Total" pivot="0" count="9">
      <tableStyleElement type="wholeTable" dxfId="179"/>
      <tableStyleElement type="headerRow" dxfId="178"/>
      <tableStyleElement type="totalRow" dxfId="177"/>
      <tableStyleElement type="firstColumn" dxfId="176"/>
      <tableStyleElement type="lastColumn" dxfId="175"/>
      <tableStyleElement type="firstRowStripe" dxfId="174"/>
      <tableStyleElement type="firstColumnStripe" dxfId="173"/>
      <tableStyleElement type="firstTotalCell" dxfId="172"/>
      <tableStyleElement type="lastTotalCell" dxfId="171"/>
    </tableStyle>
  </tableStyles>
  <colors>
    <mruColors>
      <color rgb="FFF7F7F7"/>
      <color rgb="FFF3F8FF"/>
      <color rgb="FFE6F8FA"/>
      <color rgb="FFEFF5FF"/>
      <color rgb="FFD6E8F6"/>
      <color rgb="FFE6E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29765</xdr:colOff>
      <xdr:row>1</xdr:row>
      <xdr:rowOff>188141</xdr:rowOff>
    </xdr:from>
    <xdr:to>
      <xdr:col>17</xdr:col>
      <xdr:colOff>19843</xdr:colOff>
      <xdr:row>2</xdr:row>
      <xdr:rowOff>9526</xdr:rowOff>
    </xdr:to>
    <xdr:sp macro="" textlink="$Q$2">
      <xdr:nvSpPr>
        <xdr:cNvPr id="3" name="Rectangle 2" descr="Year">
          <a:extLst>
            <a:ext uri="{FF2B5EF4-FFF2-40B4-BE49-F238E27FC236}">
              <a16:creationId xmlns="" xmlns:a16="http://schemas.microsoft.com/office/drawing/2014/main" id="{38DB6D2F-4C80-408C-A4C7-B9C2F6BEA823}"/>
            </a:ext>
          </a:extLst>
        </xdr:cNvPr>
        <xdr:cNvSpPr/>
      </xdr:nvSpPr>
      <xdr:spPr>
        <a:xfrm flipH="1">
          <a:off x="15111015" y="346891"/>
          <a:ext cx="932656" cy="26786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5844B8A-4141-4FF4-9316-6625FB86BF57}" type="TxLink">
            <a:rPr lang="en-US" sz="1000" b="1" i="0" u="none" strike="noStrike">
              <a:solidFill>
                <a:schemeClr val="bg1"/>
              </a:solidFill>
              <a:latin typeface="verdana"/>
              <a:ea typeface="verdana"/>
              <a:cs typeface="verdana"/>
            </a:rPr>
            <a:pPr algn="ctr"/>
            <a:t>2021</a:t>
          </a:fld>
          <a:endParaRPr lang="en-US" sz="12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Income" displayName="Income" ref="C5:Q9" totalsRowCount="1" headerRowDxfId="170" dataDxfId="169" totalsRowDxfId="168">
  <autoFilter ref="C5:Q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COME" totalsRowLabel="Total" totalsRowDxfId="27"/>
    <tableColumn id="2" name="January" totalsRowFunction="sum" totalsRowDxfId="26"/>
    <tableColumn id="3" name="February" totalsRowFunction="sum" totalsRowDxfId="25"/>
    <tableColumn id="4" name="March" totalsRowFunction="sum" totalsRowDxfId="24"/>
    <tableColumn id="5" name="April" totalsRowFunction="sum" totalsRowDxfId="23"/>
    <tableColumn id="6" name="May" totalsRowFunction="sum" totalsRowDxfId="22"/>
    <tableColumn id="7" name="June" totalsRowFunction="sum" totalsRowDxfId="21"/>
    <tableColumn id="8" name="July" totalsRowFunction="sum" totalsRowDxfId="20"/>
    <tableColumn id="9" name="August" totalsRowFunction="sum" totalsRowDxfId="19"/>
    <tableColumn id="10" name="September" totalsRowFunction="sum" totalsRowDxfId="18"/>
    <tableColumn id="11" name="October" totalsRowFunction="sum" totalsRowDxfId="17"/>
    <tableColumn id="12" name="November" totalsRowFunction="sum" totalsRowDxfId="16"/>
    <tableColumn id="13" name="December" totalsRowFunction="sum" totalsRowDxfId="15"/>
    <tableColumn id="14" name="Year" totalsRowFunction="sum" totalsRowDxfId="14">
      <calculatedColumnFormula>SUM(Income[[#This Row],[January]:[December]])</calculatedColumnFormula>
    </tableColumn>
    <tableColumn id="15" name="Sparkline" totalsRowDxfId="13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Income items and monthly amounts in this table. Annual amount and monthly Totals are auto calculated and sparklines are updated"/>
    </ext>
  </extLst>
</table>
</file>

<file path=xl/tables/table2.xml><?xml version="1.0" encoding="utf-8"?>
<table xmlns="http://schemas.openxmlformats.org/spreadsheetml/2006/main" id="2" name="Home" displayName="Home" ref="C12:Q18" totalsRowCount="1" headerRowDxfId="167" dataDxfId="166" totalsRowDxfId="165">
  <autoFilter ref="C12:Q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OFFICE" totalsRowLabel="Total" totalsRowDxfId="42"/>
    <tableColumn id="2" name="January" totalsRowFunction="sum" totalsRowDxfId="41"/>
    <tableColumn id="3" name="February" totalsRowFunction="sum" totalsRowDxfId="40"/>
    <tableColumn id="4" name="March" totalsRowFunction="sum" totalsRowDxfId="39"/>
    <tableColumn id="5" name="April" totalsRowFunction="sum" dataDxfId="164" totalsRowDxfId="38"/>
    <tableColumn id="6" name="May" totalsRowFunction="sum" dataDxfId="163" totalsRowDxfId="37"/>
    <tableColumn id="7" name="June" totalsRowFunction="sum" dataDxfId="162" totalsRowDxfId="36"/>
    <tableColumn id="8" name="July" totalsRowFunction="sum" dataDxfId="161" totalsRowDxfId="35"/>
    <tableColumn id="9" name="August" totalsRowFunction="sum" dataDxfId="160" totalsRowDxfId="34"/>
    <tableColumn id="10" name="September" totalsRowFunction="sum" dataDxfId="159" totalsRowDxfId="33"/>
    <tableColumn id="11" name="October" totalsRowFunction="sum" dataDxfId="158" totalsRowDxfId="32"/>
    <tableColumn id="12" name="November" totalsRowFunction="sum" dataDxfId="157" totalsRowDxfId="31"/>
    <tableColumn id="13" name="December" totalsRowFunction="sum" dataDxfId="156" totalsRowDxfId="30"/>
    <tableColumn id="14" name="Year" totalsRowFunction="sum" totalsRowDxfId="29">
      <calculatedColumnFormula>SUM(Home[[#This Row],[January]:[December]])</calculatedColumnFormula>
    </tableColumn>
    <tableColumn id="15" name="Sparkline" totalsRowDxfId="28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Home expense items and monthly amounts in this table. Annual amount and monthly Totals are auto calculated and sparklines are updated"/>
    </ext>
  </extLst>
</table>
</file>

<file path=xl/tables/table3.xml><?xml version="1.0" encoding="utf-8"?>
<table xmlns="http://schemas.openxmlformats.org/spreadsheetml/2006/main" id="4" name="Transportation" displayName="Transportation" ref="C20:Q26" totalsRowCount="1" headerRowDxfId="155" dataDxfId="154" totalsRowDxfId="153">
  <autoFilter ref="C20:Q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TRANSPORTATION" totalsRowLabel="Total" totalsRowDxfId="152"/>
    <tableColumn id="2" name="January" totalsRowFunction="sum" dataDxfId="151" totalsRowDxfId="150"/>
    <tableColumn id="3" name="February" totalsRowFunction="sum" totalsRowDxfId="149"/>
    <tableColumn id="4" name="March" totalsRowFunction="sum" dataDxfId="148" totalsRowDxfId="147"/>
    <tableColumn id="5" name="April" totalsRowFunction="sum" totalsRowDxfId="146"/>
    <tableColumn id="6" name="May" totalsRowFunction="sum" dataDxfId="145" totalsRowDxfId="144"/>
    <tableColumn id="7" name="June" totalsRowFunction="sum" totalsRowDxfId="143"/>
    <tableColumn id="8" name="July" totalsRowFunction="sum" dataDxfId="142" totalsRowDxfId="141"/>
    <tableColumn id="9" name="August" totalsRowFunction="sum" totalsRowDxfId="140"/>
    <tableColumn id="10" name="September" totalsRowFunction="sum" dataDxfId="139" totalsRowDxfId="138"/>
    <tableColumn id="11" name="October" totalsRowFunction="sum" totalsRowDxfId="137"/>
    <tableColumn id="12" name="November" totalsRowFunction="sum" dataDxfId="136" totalsRowDxfId="135"/>
    <tableColumn id="13" name="December" totalsRowFunction="sum" totalsRowDxfId="134"/>
    <tableColumn id="14" name="Year" totalsRowFunction="sum" dataDxfId="133" totalsRowDxfId="132">
      <calculatedColumnFormula>SUM(Transportation[[#This Row],[January]:[December]])</calculatedColumnFormula>
    </tableColumn>
    <tableColumn id="15" name="Sparkline" totalsRowDxfId="131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Transportation expense items and monthly amounts in this table. Annual amount and monthly Totals are auto calculated and sparklines are updated"/>
    </ext>
  </extLst>
</table>
</file>

<file path=xl/tables/table4.xml><?xml version="1.0" encoding="utf-8"?>
<table xmlns="http://schemas.openxmlformats.org/spreadsheetml/2006/main" id="9" name="DuesAndSubscription" displayName="DuesAndSubscription" ref="C28:Q35" totalsRowCount="1" headerRowDxfId="130" dataDxfId="129" totalsRowDxfId="128">
  <autoFilter ref="C28:Q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DUES/SUBSCRIPTION" totalsRowLabel="Total" dataDxfId="127" totalsRowDxfId="126"/>
    <tableColumn id="2" name="January" totalsRowFunction="sum" dataDxfId="125" totalsRowDxfId="124"/>
    <tableColumn id="3" name="February" totalsRowFunction="sum" dataDxfId="123" totalsRowDxfId="122"/>
    <tableColumn id="4" name="March" totalsRowFunction="sum" totalsRowDxfId="121"/>
    <tableColumn id="5" name="April" totalsRowFunction="sum" dataDxfId="120" totalsRowDxfId="119"/>
    <tableColumn id="6" name="May" totalsRowFunction="sum" dataDxfId="118" totalsRowDxfId="117"/>
    <tableColumn id="7" name="June" totalsRowFunction="sum" dataDxfId="116" totalsRowDxfId="115"/>
    <tableColumn id="8" name="July" totalsRowFunction="sum" dataDxfId="114" totalsRowDxfId="113"/>
    <tableColumn id="9" name="August" totalsRowFunction="sum" dataDxfId="112" totalsRowDxfId="111"/>
    <tableColumn id="10" name="September" totalsRowFunction="sum" dataDxfId="110" totalsRowDxfId="109"/>
    <tableColumn id="11" name="October" totalsRowFunction="sum" dataDxfId="108" totalsRowDxfId="107"/>
    <tableColumn id="12" name="November" totalsRowFunction="sum" dataDxfId="106" totalsRowDxfId="105"/>
    <tableColumn id="13" name="December" totalsRowFunction="sum" dataDxfId="104" totalsRowDxfId="103"/>
    <tableColumn id="14" name="Year" totalsRowFunction="sum" dataDxfId="102" totalsRowDxfId="101">
      <calculatedColumnFormula>SUM(DuesAndSubscription[[#This Row],[January]:[December]])</calculatedColumnFormula>
    </tableColumn>
    <tableColumn id="15" name="Sparkline" dataDxfId="100" totalsRowDxfId="99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Dues and Subscription items and monthly amounts in this table. Annual amount and monthly Totals are auto calculated and sparklines are updated"/>
    </ext>
  </extLst>
</table>
</file>

<file path=xl/tables/table5.xml><?xml version="1.0" encoding="utf-8"?>
<table xmlns="http://schemas.openxmlformats.org/spreadsheetml/2006/main" id="11" name="Financial" displayName="Financial" ref="C37:Q43" totalsRowCount="1" headerRowDxfId="98" dataDxfId="97" totalsRowDxfId="96">
  <autoFilter ref="C37:Q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FINANCIAL OBLIGATIONS" totalsRowLabel="Total" dataDxfId="95" totalsRowDxfId="58"/>
    <tableColumn id="2" name="January" totalsRowFunction="sum" totalsRowDxfId="57"/>
    <tableColumn id="3" name="February" totalsRowFunction="sum" dataDxfId="94" totalsRowDxfId="56"/>
    <tableColumn id="4" name="March" totalsRowFunction="sum" totalsRowDxfId="55"/>
    <tableColumn id="5" name="April" totalsRowFunction="sum" dataDxfId="93" totalsRowDxfId="54"/>
    <tableColumn id="6" name="May" totalsRowFunction="sum" totalsRowDxfId="53"/>
    <tableColumn id="7" name="June" totalsRowFunction="sum" dataDxfId="92" totalsRowDxfId="52"/>
    <tableColumn id="8" name="July" totalsRowFunction="sum" totalsRowDxfId="51"/>
    <tableColumn id="9" name="August" totalsRowFunction="sum" dataDxfId="91" totalsRowDxfId="50"/>
    <tableColumn id="10" name="September" totalsRowFunction="sum" totalsRowDxfId="49"/>
    <tableColumn id="11" name="October" totalsRowFunction="sum" dataDxfId="90" totalsRowDxfId="48"/>
    <tableColumn id="12" name="November" totalsRowFunction="sum" totalsRowDxfId="47"/>
    <tableColumn id="13" name="December" totalsRowFunction="sum" dataDxfId="89" totalsRowDxfId="46"/>
    <tableColumn id="14" name="Year" totalsRowFunction="sum" totalsRowDxfId="45">
      <calculatedColumnFormula>SUM(Financial[[#This Row],[January]:[December]])</calculatedColumnFormula>
    </tableColumn>
    <tableColumn id="15" name="Sparkline" dataDxfId="88" totalsRowDxfId="44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Financial Obligations items and monthly amounts in this table. Annual amount and monthly Totals are auto calculated and sparklines are updated"/>
    </ext>
  </extLst>
</table>
</file>

<file path=xl/tables/table6.xml><?xml version="1.0" encoding="utf-8"?>
<table xmlns="http://schemas.openxmlformats.org/spreadsheetml/2006/main" id="12" name="Misc" displayName="Misc" ref="C45:Q51" totalsRowCount="1" headerRowDxfId="87" dataDxfId="86" totalsRowDxfId="85">
  <autoFilter ref="C45:Q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MISC PAYMENTS" totalsRowLabel="Total" totalsRowDxfId="84"/>
    <tableColumn id="2" name="January" totalsRowFunction="sum" totalsRowDxfId="83"/>
    <tableColumn id="3" name="February" totalsRowFunction="sum" dataDxfId="82" totalsRowDxfId="81"/>
    <tableColumn id="4" name="March" totalsRowFunction="sum" totalsRowDxfId="80"/>
    <tableColumn id="5" name="April" totalsRowFunction="sum" dataDxfId="79" totalsRowDxfId="78"/>
    <tableColumn id="6" name="May" totalsRowFunction="sum" totalsRowDxfId="77"/>
    <tableColumn id="7" name="June" totalsRowFunction="sum" dataDxfId="76" totalsRowDxfId="75"/>
    <tableColumn id="8" name="July" totalsRowFunction="sum" totalsRowDxfId="74"/>
    <tableColumn id="9" name="August" totalsRowFunction="sum" dataDxfId="73" totalsRowDxfId="72"/>
    <tableColumn id="10" name="September" totalsRowFunction="sum" totalsRowDxfId="71"/>
    <tableColumn id="11" name="October" totalsRowFunction="sum" dataDxfId="70" totalsRowDxfId="69"/>
    <tableColumn id="12" name="November" totalsRowFunction="sum" totalsRowDxfId="68"/>
    <tableColumn id="13" name="December" totalsRowFunction="sum" dataDxfId="67" totalsRowDxfId="66"/>
    <tableColumn id="14" name="Year" totalsRowFunction="sum" totalsRowDxfId="65">
      <calculatedColumnFormula>SUM(Misc[[#This Row],[January]:[December]])</calculatedColumnFormula>
    </tableColumn>
    <tableColumn id="15" name="Sparkline" dataDxfId="64" totalsRowDxfId="63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Enter Miscellaneous items and payments in this table. Annual amount and monthly Totals are auto calculated and sparklines are updated"/>
    </ext>
  </extLst>
</table>
</file>

<file path=xl/tables/table7.xml><?xml version="1.0" encoding="utf-8"?>
<table xmlns="http://schemas.openxmlformats.org/spreadsheetml/2006/main" id="13" name="Totals" displayName="Totals" ref="C53:Q55" totalsRowShown="0" headerRowDxfId="62" dataDxfId="61">
  <tableColumns count="15">
    <tableColumn id="1" name="TOTALS" dataDxfId="60"/>
    <tableColumn id="2" name="JAN" dataDxfId="12">
      <calculatedColumnFormula>SUM(Misc[[#Totals],[January]],Financial[[#Totals],[January]],DuesAndSubscription[[#Totals],[January]],Transportation[[#Totals],[January]],Home[[#Totals],[January]])</calculatedColumnFormula>
    </tableColumn>
    <tableColumn id="3" name="FEB" dataDxfId="11">
      <calculatedColumnFormula>SUM(Misc[[#Totals],[February]],Financial[[#Totals],[February]],DuesAndSubscription[[#Totals],[February]],Transportation[[#Totals],[February]],Home[[#Totals],[February]])</calculatedColumnFormula>
    </tableColumn>
    <tableColumn id="4" name="MAR" dataDxfId="10">
      <calculatedColumnFormula>SUM(Misc[[#Totals],[March]],Financial[[#Totals],[March]],DuesAndSubscription[[#Totals],[March]],Transportation[[#Totals],[March]],Home[[#Totals],[March]])</calculatedColumnFormula>
    </tableColumn>
    <tableColumn id="5" name="APR" dataDxfId="9">
      <calculatedColumnFormula>SUM(Misc[[#Totals],[April]],Financial[[#Totals],[April]],DuesAndSubscription[[#Totals],[April]],Transportation[[#Totals],[April]],Home[[#Totals],[April]])</calculatedColumnFormula>
    </tableColumn>
    <tableColumn id="6" name="MAY" dataDxfId="8">
      <calculatedColumnFormula>SUM(Misc[[#Totals],[May]],Financial[[#Totals],[May]],DuesAndSubscription[[#Totals],[May]],Transportation[[#Totals],[May]],Home[[#Totals],[May]])</calculatedColumnFormula>
    </tableColumn>
    <tableColumn id="7" name="JUN" dataDxfId="7">
      <calculatedColumnFormula>SUM(Misc[[#Totals],[June]],Financial[[#Totals],[June]],DuesAndSubscription[[#Totals],[June]],Transportation[[#Totals],[June]],Home[[#Totals],[June]])</calculatedColumnFormula>
    </tableColumn>
    <tableColumn id="8" name="JUL" dataDxfId="6">
      <calculatedColumnFormula>SUM(Misc[[#Totals],[July]],Financial[[#Totals],[July]],DuesAndSubscription[[#Totals],[July]],Transportation[[#Totals],[July]],Home[[#Totals],[July]])</calculatedColumnFormula>
    </tableColumn>
    <tableColumn id="9" name="AUG" dataDxfId="5">
      <calculatedColumnFormula>SUM(Misc[[#Totals],[August]],Financial[[#Totals],[August]],DuesAndSubscription[[#Totals],[August]],Transportation[[#Totals],[August]],Home[[#Totals],[August]])</calculatedColumnFormula>
    </tableColumn>
    <tableColumn id="10" name="SEP" dataDxfId="4">
      <calculatedColumnFormula>SUM(Misc[[#Totals],[September]],Financial[[#Totals],[September]],DuesAndSubscription[[#Totals],[September]],Transportation[[#Totals],[September]],Home[[#Totals],[September]])</calculatedColumnFormula>
    </tableColumn>
    <tableColumn id="11" name="OCT" dataDxfId="3">
      <calculatedColumnFormula>SUM(Misc[[#Totals],[October]],Financial[[#Totals],[October]],DuesAndSubscription[[#Totals],[October]],Transportation[[#Totals],[October]],Home[[#Totals],[October]])</calculatedColumnFormula>
    </tableColumn>
    <tableColumn id="12" name="NOV" dataDxfId="2">
      <calculatedColumnFormula>SUM(Misc[[#Totals],[November]],Financial[[#Totals],[November]],DuesAndSubscription[[#Totals],[November]],Transportation[[#Totals],[November]],Home[[#Totals],[November]])</calculatedColumnFormula>
    </tableColumn>
    <tableColumn id="13" name="DEC" dataDxfId="1">
      <calculatedColumnFormula>SUM(Misc[[#Totals],[December]],Financial[[#Totals],[December]],DuesAndSubscription[[#Totals],[December]],Transportation[[#Totals],[December]],Home[[#Totals],[December]])</calculatedColumnFormula>
    </tableColumn>
    <tableColumn id="14" name="YEAR" dataDxfId="0">
      <calculatedColumnFormula>SUM(Misc[[#Totals],[Year]],Financial[[#Totals],[Year]],DuesAndSubscription[[#Totals],[Year]],Transportation[[#Totals],[Year]],Home[[#Totals],[Year]])</calculatedColumnFormula>
    </tableColumn>
    <tableColumn id="15" name="SPARKLINE" dataDxfId="59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Summary="Total expenses and Cash shortage or surplus are auto calculated for each month and entire year, and sparklines are updated in this table"/>
    </ext>
  </extLst>
</table>
</file>

<file path=xl/theme/theme1.xml><?xml version="1.0" encoding="utf-8"?>
<a:theme xmlns:a="http://schemas.openxmlformats.org/drawingml/2006/main" name="Office Theme">
  <a:themeElements>
    <a:clrScheme name="Custom 23">
      <a:dk1>
        <a:sysClr val="windowText" lastClr="000000"/>
      </a:dk1>
      <a:lt1>
        <a:sysClr val="window" lastClr="FFFFFF"/>
      </a:lt1>
      <a:dk2>
        <a:srgbClr val="304157"/>
      </a:dk2>
      <a:lt2>
        <a:srgbClr val="E7E6E6"/>
      </a:lt2>
      <a:accent1>
        <a:srgbClr val="1B79AD"/>
      </a:accent1>
      <a:accent2>
        <a:srgbClr val="1D7B7D"/>
      </a:accent2>
      <a:accent3>
        <a:srgbClr val="EF4755"/>
      </a:accent3>
      <a:accent4>
        <a:srgbClr val="FFC000"/>
      </a:accent4>
      <a:accent5>
        <a:srgbClr val="176795"/>
      </a:accent5>
      <a:accent6>
        <a:srgbClr val="4D81BF"/>
      </a:accent6>
      <a:hlink>
        <a:srgbClr val="F78F2F"/>
      </a:hlink>
      <a:folHlink>
        <a:srgbClr val="F78F2F"/>
      </a:folHlink>
    </a:clrScheme>
    <a:fontScheme name="Custom 13">
      <a:majorFont>
        <a:latin typeface="Gill Sans MT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R66"/>
  <sheetViews>
    <sheetView showGridLines="0" tabSelected="1" zoomScale="96" zoomScaleNormal="96" workbookViewId="0">
      <selection activeCell="B2" sqref="B2:D2"/>
    </sheetView>
  </sheetViews>
  <sheetFormatPr baseColWidth="10" defaultColWidth="9" defaultRowHeight="30" customHeight="1" x14ac:dyDescent="0.2"/>
  <cols>
    <col min="1" max="1" width="4.75" style="61" customWidth="1"/>
    <col min="2" max="2" width="1.875" style="12" customWidth="1"/>
    <col min="3" max="3" width="30" style="12" customWidth="1"/>
    <col min="4" max="16" width="12.375" style="1" customWidth="1"/>
    <col min="17" max="17" width="12.375" style="12" customWidth="1"/>
    <col min="18" max="18" width="2.625" customWidth="1"/>
  </cols>
  <sheetData>
    <row r="1" spans="1:18" ht="12.75" customHeight="1" x14ac:dyDescent="0.2">
      <c r="A1" s="59" t="s">
        <v>57</v>
      </c>
      <c r="B1" s="38"/>
      <c r="C1" s="38"/>
      <c r="D1" s="39"/>
      <c r="E1" s="39"/>
    </row>
    <row r="2" spans="1:18" ht="35.25" customHeight="1" thickBot="1" x14ac:dyDescent="0.75">
      <c r="A2" s="60" t="s">
        <v>58</v>
      </c>
      <c r="B2" s="64" t="s">
        <v>74</v>
      </c>
      <c r="C2" s="64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58">
        <f ca="1">YEAR(TODAY())</f>
        <v>2021</v>
      </c>
    </row>
    <row r="3" spans="1:18" ht="26.25" customHeight="1" x14ac:dyDescent="0.2">
      <c r="A3" s="59"/>
      <c r="B3" s="38"/>
      <c r="C3" s="38"/>
      <c r="D3" s="39"/>
      <c r="E3" s="40"/>
    </row>
    <row r="4" spans="1:18" ht="21" customHeight="1" x14ac:dyDescent="0.2">
      <c r="A4" s="61" t="s">
        <v>59</v>
      </c>
      <c r="B4" s="25"/>
      <c r="C4" s="10" t="s">
        <v>39</v>
      </c>
      <c r="D4" s="11" t="s">
        <v>26</v>
      </c>
      <c r="E4" s="11" t="s">
        <v>27</v>
      </c>
      <c r="F4" s="11" t="s">
        <v>29</v>
      </c>
      <c r="G4" s="11" t="s">
        <v>30</v>
      </c>
      <c r="H4" s="11" t="s">
        <v>28</v>
      </c>
      <c r="I4" s="11" t="s">
        <v>31</v>
      </c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 t="s">
        <v>37</v>
      </c>
      <c r="P4" s="11" t="s">
        <v>38</v>
      </c>
      <c r="Q4" s="11"/>
    </row>
    <row r="5" spans="1:18" ht="15.95" customHeight="1" x14ac:dyDescent="0.2">
      <c r="A5" s="60" t="s">
        <v>60</v>
      </c>
      <c r="B5" s="25"/>
      <c r="C5" s="13" t="s">
        <v>19</v>
      </c>
      <c r="D5" s="44" t="s">
        <v>49</v>
      </c>
      <c r="E5" s="44" t="s">
        <v>50</v>
      </c>
      <c r="F5" s="44" t="s">
        <v>43</v>
      </c>
      <c r="G5" s="44" t="s">
        <v>44</v>
      </c>
      <c r="H5" s="44" t="s">
        <v>45</v>
      </c>
      <c r="I5" s="44" t="s">
        <v>46</v>
      </c>
      <c r="J5" s="44" t="s">
        <v>47</v>
      </c>
      <c r="K5" s="44" t="s">
        <v>51</v>
      </c>
      <c r="L5" s="44" t="s">
        <v>52</v>
      </c>
      <c r="M5" s="44" t="s">
        <v>53</v>
      </c>
      <c r="N5" s="44" t="s">
        <v>54</v>
      </c>
      <c r="O5" s="44" t="s">
        <v>55</v>
      </c>
      <c r="P5" s="44" t="s">
        <v>48</v>
      </c>
      <c r="Q5" s="44" t="s">
        <v>56</v>
      </c>
    </row>
    <row r="6" spans="1:18" ht="15.95" customHeight="1" x14ac:dyDescent="0.2">
      <c r="B6" s="25"/>
      <c r="C6" s="8" t="s">
        <v>73</v>
      </c>
      <c r="D6" s="4">
        <v>2600</v>
      </c>
      <c r="E6" s="4">
        <v>2600</v>
      </c>
      <c r="F6" s="4">
        <v>2600</v>
      </c>
      <c r="G6" s="4"/>
      <c r="H6" s="4"/>
      <c r="I6" s="4"/>
      <c r="J6" s="4"/>
      <c r="K6" s="4"/>
      <c r="L6" s="4"/>
      <c r="M6" s="4"/>
      <c r="N6" s="4"/>
      <c r="O6" s="4"/>
      <c r="P6" s="4">
        <f>SUM(Income[[#This Row],[January]:[December]])</f>
        <v>7800</v>
      </c>
      <c r="Q6" s="4"/>
    </row>
    <row r="7" spans="1:18" ht="15.95" customHeight="1" x14ac:dyDescent="0.2">
      <c r="B7" s="25"/>
      <c r="C7" s="8" t="s">
        <v>42</v>
      </c>
      <c r="D7" s="4">
        <v>649</v>
      </c>
      <c r="E7" s="4">
        <v>313</v>
      </c>
      <c r="F7" s="4">
        <v>664</v>
      </c>
      <c r="G7" s="4"/>
      <c r="H7" s="4"/>
      <c r="I7" s="4"/>
      <c r="J7" s="4"/>
      <c r="K7" s="4"/>
      <c r="L7" s="4"/>
      <c r="M7" s="4"/>
      <c r="N7" s="4"/>
      <c r="O7" s="4"/>
      <c r="P7" s="4">
        <f>SUM(Income[[#This Row],[January]:[December]])</f>
        <v>1626</v>
      </c>
      <c r="Q7" s="17"/>
    </row>
    <row r="8" spans="1:18" ht="15.95" customHeight="1" x14ac:dyDescent="0.2">
      <c r="B8" s="25"/>
      <c r="C8" s="8" t="s">
        <v>0</v>
      </c>
      <c r="D8" s="4">
        <v>474</v>
      </c>
      <c r="E8" s="4">
        <v>643</v>
      </c>
      <c r="F8" s="4">
        <v>380</v>
      </c>
      <c r="G8" s="4"/>
      <c r="H8" s="4"/>
      <c r="I8" s="4"/>
      <c r="J8" s="4"/>
      <c r="K8" s="4"/>
      <c r="L8" s="4"/>
      <c r="M8" s="4"/>
      <c r="N8" s="4"/>
      <c r="O8" s="4"/>
      <c r="P8" s="4">
        <f>SUM(Income[[#This Row],[January]:[December]])</f>
        <v>1497</v>
      </c>
      <c r="Q8" s="4"/>
    </row>
    <row r="9" spans="1:18" ht="21" customHeight="1" thickBot="1" x14ac:dyDescent="0.25">
      <c r="B9" s="25"/>
      <c r="C9" s="41" t="s">
        <v>18</v>
      </c>
      <c r="D9" s="42">
        <f>SUBTOTAL(109,Income[January])</f>
        <v>3723</v>
      </c>
      <c r="E9" s="42">
        <f>SUBTOTAL(109,Income[February])</f>
        <v>3556</v>
      </c>
      <c r="F9" s="42">
        <f>SUBTOTAL(109,Income[March])</f>
        <v>3644</v>
      </c>
      <c r="G9" s="42">
        <f>SUBTOTAL(109,Income[April])</f>
        <v>0</v>
      </c>
      <c r="H9" s="42">
        <f>SUBTOTAL(109,Income[May])</f>
        <v>0</v>
      </c>
      <c r="I9" s="42">
        <f>SUBTOTAL(109,Income[June])</f>
        <v>0</v>
      </c>
      <c r="J9" s="42">
        <f>SUBTOTAL(109,Income[July])</f>
        <v>0</v>
      </c>
      <c r="K9" s="42">
        <f>SUBTOTAL(109,Income[August])</f>
        <v>0</v>
      </c>
      <c r="L9" s="42">
        <f>SUBTOTAL(109,Income[September])</f>
        <v>0</v>
      </c>
      <c r="M9" s="42">
        <f>SUBTOTAL(109,Income[October])</f>
        <v>0</v>
      </c>
      <c r="N9" s="42">
        <f>SUBTOTAL(109,Income[November])</f>
        <v>0</v>
      </c>
      <c r="O9" s="42">
        <f>SUBTOTAL(109,Income[December])</f>
        <v>0</v>
      </c>
      <c r="P9" s="42">
        <f>SUBTOTAL(109,Income[Year])</f>
        <v>10923</v>
      </c>
      <c r="Q9" s="43"/>
    </row>
    <row r="10" spans="1:18" ht="24" customHeight="1" thickTop="1" x14ac:dyDescent="0.2"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8" ht="21" customHeight="1" x14ac:dyDescent="0.2">
      <c r="A11" s="61" t="s">
        <v>61</v>
      </c>
      <c r="B11" s="26"/>
      <c r="C11" s="10" t="s">
        <v>20</v>
      </c>
      <c r="D11" s="11" t="s">
        <v>26</v>
      </c>
      <c r="E11" s="11" t="s">
        <v>27</v>
      </c>
      <c r="F11" s="11" t="s">
        <v>29</v>
      </c>
      <c r="G11" s="11" t="s">
        <v>30</v>
      </c>
      <c r="H11" s="11" t="s">
        <v>28</v>
      </c>
      <c r="I11" s="11" t="s">
        <v>31</v>
      </c>
      <c r="J11" s="11" t="s">
        <v>32</v>
      </c>
      <c r="K11" s="11" t="s">
        <v>33</v>
      </c>
      <c r="L11" s="11" t="s">
        <v>34</v>
      </c>
      <c r="M11" s="11" t="s">
        <v>35</v>
      </c>
      <c r="N11" s="11" t="s">
        <v>36</v>
      </c>
      <c r="O11" s="11" t="s">
        <v>37</v>
      </c>
      <c r="P11" s="11" t="s">
        <v>38</v>
      </c>
      <c r="Q11" s="11"/>
    </row>
    <row r="12" spans="1:18" ht="15.95" customHeight="1" x14ac:dyDescent="0.2">
      <c r="A12" s="61" t="s">
        <v>62</v>
      </c>
      <c r="B12" s="26"/>
      <c r="C12" s="18" t="s">
        <v>72</v>
      </c>
      <c r="D12" s="44" t="s">
        <v>49</v>
      </c>
      <c r="E12" s="44" t="s">
        <v>50</v>
      </c>
      <c r="F12" s="44" t="s">
        <v>43</v>
      </c>
      <c r="G12" s="44" t="s">
        <v>44</v>
      </c>
      <c r="H12" s="44" t="s">
        <v>45</v>
      </c>
      <c r="I12" s="44" t="s">
        <v>46</v>
      </c>
      <c r="J12" s="44" t="s">
        <v>47</v>
      </c>
      <c r="K12" s="44" t="s">
        <v>51</v>
      </c>
      <c r="L12" s="44" t="s">
        <v>52</v>
      </c>
      <c r="M12" s="44" t="s">
        <v>53</v>
      </c>
      <c r="N12" s="44" t="s">
        <v>54</v>
      </c>
      <c r="O12" s="44" t="s">
        <v>55</v>
      </c>
      <c r="P12" s="44" t="s">
        <v>48</v>
      </c>
      <c r="Q12" s="44" t="s">
        <v>56</v>
      </c>
    </row>
    <row r="13" spans="1:18" ht="15.95" customHeight="1" x14ac:dyDescent="0.2">
      <c r="B13" s="26"/>
      <c r="C13" s="7" t="s">
        <v>40</v>
      </c>
      <c r="D13" s="5">
        <v>750</v>
      </c>
      <c r="E13" s="5">
        <v>750</v>
      </c>
      <c r="F13" s="5">
        <v>750</v>
      </c>
      <c r="G13" s="5"/>
      <c r="H13" s="5"/>
      <c r="I13" s="5"/>
      <c r="J13" s="5"/>
      <c r="K13" s="5"/>
      <c r="L13" s="5"/>
      <c r="M13" s="5"/>
      <c r="N13" s="5"/>
      <c r="O13" s="5"/>
      <c r="P13" s="5">
        <f>SUM(Home[[#This Row],[January]:[December]])</f>
        <v>2250</v>
      </c>
      <c r="Q13" s="5"/>
    </row>
    <row r="14" spans="1:18" ht="15.95" customHeight="1" x14ac:dyDescent="0.2">
      <c r="B14" s="26"/>
      <c r="C14" s="7" t="s">
        <v>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>
        <f>SUM(Home[[#This Row],[January]:[December]])</f>
        <v>0</v>
      </c>
      <c r="Q14" s="19"/>
    </row>
    <row r="15" spans="1:18" ht="15.95" customHeight="1" x14ac:dyDescent="0.2">
      <c r="B15" s="26"/>
      <c r="C15" s="7" t="s">
        <v>4</v>
      </c>
      <c r="D15" s="5"/>
      <c r="E15" s="5"/>
      <c r="F15" s="5">
        <v>75</v>
      </c>
      <c r="G15" s="5"/>
      <c r="H15" s="5"/>
      <c r="I15" s="5"/>
      <c r="J15" s="5"/>
      <c r="K15" s="5"/>
      <c r="L15" s="5"/>
      <c r="M15" s="5"/>
      <c r="N15" s="5"/>
      <c r="O15" s="5"/>
      <c r="P15" s="5">
        <f>SUM(Home[[#This Row],[January]:[December]])</f>
        <v>75</v>
      </c>
      <c r="Q15" s="5"/>
    </row>
    <row r="16" spans="1:18" ht="15.95" customHeight="1" x14ac:dyDescent="0.2">
      <c r="B16" s="26"/>
      <c r="C16" s="7" t="s">
        <v>41</v>
      </c>
      <c r="D16" s="5">
        <v>35</v>
      </c>
      <c r="E16" s="5">
        <v>35</v>
      </c>
      <c r="F16" s="5">
        <v>35</v>
      </c>
      <c r="G16" s="5"/>
      <c r="H16" s="5"/>
      <c r="I16" s="5"/>
      <c r="J16" s="5"/>
      <c r="K16" s="5"/>
      <c r="L16" s="5"/>
      <c r="M16" s="5"/>
      <c r="N16" s="5"/>
      <c r="O16" s="5"/>
      <c r="P16" s="5">
        <f>SUM(Home[[#This Row],[January]:[December]])</f>
        <v>105</v>
      </c>
      <c r="Q16" s="19"/>
      <c r="R16" s="9"/>
    </row>
    <row r="17" spans="1:17" ht="15.95" customHeight="1" x14ac:dyDescent="0.2">
      <c r="B17" s="26"/>
      <c r="C17" s="7" t="s">
        <v>1</v>
      </c>
      <c r="D17" s="5">
        <v>165</v>
      </c>
      <c r="E17" s="5">
        <v>165</v>
      </c>
      <c r="F17" s="5">
        <v>165</v>
      </c>
      <c r="G17" s="5"/>
      <c r="H17" s="5"/>
      <c r="I17" s="5"/>
      <c r="J17" s="5"/>
      <c r="K17" s="5"/>
      <c r="L17" s="5"/>
      <c r="M17" s="5"/>
      <c r="N17" s="5"/>
      <c r="O17" s="5"/>
      <c r="P17" s="5">
        <f>SUM(Home[[#This Row],[January]:[December]])</f>
        <v>495</v>
      </c>
      <c r="Q17" s="5"/>
    </row>
    <row r="18" spans="1:17" s="12" customFormat="1" ht="21" customHeight="1" thickBot="1" x14ac:dyDescent="0.25">
      <c r="A18" s="62"/>
      <c r="B18" s="26"/>
      <c r="C18" s="49" t="s">
        <v>18</v>
      </c>
      <c r="D18" s="50">
        <f>SUBTOTAL(109,Home[January])</f>
        <v>950</v>
      </c>
      <c r="E18" s="50">
        <f>SUBTOTAL(109,Home[February])</f>
        <v>950</v>
      </c>
      <c r="F18" s="50">
        <f>SUBTOTAL(109,Home[March])</f>
        <v>1025</v>
      </c>
      <c r="G18" s="50">
        <f>SUBTOTAL(109,Home[April])</f>
        <v>0</v>
      </c>
      <c r="H18" s="50">
        <f>SUBTOTAL(109,Home[May])</f>
        <v>0</v>
      </c>
      <c r="I18" s="50">
        <f>SUBTOTAL(109,Home[June])</f>
        <v>0</v>
      </c>
      <c r="J18" s="50">
        <f>SUBTOTAL(109,Home[July])</f>
        <v>0</v>
      </c>
      <c r="K18" s="50">
        <f>SUBTOTAL(109,Home[August])</f>
        <v>0</v>
      </c>
      <c r="L18" s="50">
        <f>SUBTOTAL(109,Home[September])</f>
        <v>0</v>
      </c>
      <c r="M18" s="50">
        <f>SUBTOTAL(109,Home[October])</f>
        <v>0</v>
      </c>
      <c r="N18" s="50">
        <f>SUBTOTAL(109,Home[November])</f>
        <v>0</v>
      </c>
      <c r="O18" s="50">
        <f>SUBTOTAL(109,Home[December])</f>
        <v>0</v>
      </c>
      <c r="P18" s="50">
        <f>SUBTOTAL(109,Home[Year])</f>
        <v>2925</v>
      </c>
      <c r="Q18" s="51"/>
    </row>
    <row r="19" spans="1:17" ht="24" customHeight="1" thickTop="1" x14ac:dyDescent="0.2">
      <c r="B19" s="20"/>
      <c r="C19" s="20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7" ht="15.95" customHeight="1" x14ac:dyDescent="0.2">
      <c r="A20" s="60" t="s">
        <v>63</v>
      </c>
      <c r="B20" s="35"/>
      <c r="C20" s="21" t="s">
        <v>21</v>
      </c>
      <c r="D20" s="48" t="s">
        <v>49</v>
      </c>
      <c r="E20" s="44" t="s">
        <v>50</v>
      </c>
      <c r="F20" s="48" t="s">
        <v>43</v>
      </c>
      <c r="G20" s="44" t="s">
        <v>44</v>
      </c>
      <c r="H20" s="48" t="s">
        <v>45</v>
      </c>
      <c r="I20" s="44" t="s">
        <v>46</v>
      </c>
      <c r="J20" s="48" t="s">
        <v>47</v>
      </c>
      <c r="K20" s="44" t="s">
        <v>51</v>
      </c>
      <c r="L20" s="48" t="s">
        <v>52</v>
      </c>
      <c r="M20" s="44" t="s">
        <v>53</v>
      </c>
      <c r="N20" s="48" t="s">
        <v>54</v>
      </c>
      <c r="O20" s="44" t="s">
        <v>55</v>
      </c>
      <c r="P20" s="48" t="s">
        <v>48</v>
      </c>
      <c r="Q20" s="44" t="s">
        <v>56</v>
      </c>
    </row>
    <row r="21" spans="1:17" ht="15.95" customHeight="1" x14ac:dyDescent="0.2">
      <c r="B21" s="35"/>
      <c r="C21" s="6" t="s">
        <v>2</v>
      </c>
      <c r="D21" s="16">
        <v>195</v>
      </c>
      <c r="E21" s="3">
        <v>125</v>
      </c>
      <c r="F21" s="16">
        <v>171</v>
      </c>
      <c r="G21" s="3"/>
      <c r="H21" s="16"/>
      <c r="I21" s="3"/>
      <c r="J21" s="16"/>
      <c r="K21" s="3"/>
      <c r="L21" s="16"/>
      <c r="M21" s="3"/>
      <c r="N21" s="16"/>
      <c r="O21" s="3"/>
      <c r="P21" s="16">
        <f>SUM(Transportation[[#This Row],[January]:[December]])</f>
        <v>491</v>
      </c>
      <c r="Q21" s="14"/>
    </row>
    <row r="22" spans="1:17" ht="15.95" customHeight="1" x14ac:dyDescent="0.2">
      <c r="B22" s="35"/>
      <c r="C22" s="6" t="s">
        <v>3</v>
      </c>
      <c r="D22" s="16">
        <v>165</v>
      </c>
      <c r="E22" s="3">
        <v>165</v>
      </c>
      <c r="F22" s="16">
        <v>165</v>
      </c>
      <c r="G22" s="3"/>
      <c r="H22" s="16"/>
      <c r="I22" s="3"/>
      <c r="J22" s="16"/>
      <c r="K22" s="3"/>
      <c r="L22" s="16"/>
      <c r="M22" s="3"/>
      <c r="N22" s="16"/>
      <c r="O22" s="3"/>
      <c r="P22" s="16">
        <f>SUM(Transportation[[#This Row],[January]:[December]])</f>
        <v>495</v>
      </c>
      <c r="Q22" s="3"/>
    </row>
    <row r="23" spans="1:17" ht="15.95" customHeight="1" x14ac:dyDescent="0.2">
      <c r="B23" s="35"/>
      <c r="C23" s="6" t="s">
        <v>4</v>
      </c>
      <c r="D23" s="16"/>
      <c r="E23" s="3"/>
      <c r="F23" s="16"/>
      <c r="G23" s="3"/>
      <c r="H23" s="16"/>
      <c r="I23" s="3"/>
      <c r="J23" s="16"/>
      <c r="K23" s="3"/>
      <c r="L23" s="16"/>
      <c r="M23" s="3"/>
      <c r="N23" s="16"/>
      <c r="O23" s="3"/>
      <c r="P23" s="16">
        <f>SUM(Transportation[[#This Row],[January]:[December]])</f>
        <v>0</v>
      </c>
      <c r="Q23" s="14"/>
    </row>
    <row r="24" spans="1:17" s="12" customFormat="1" ht="15.95" customHeight="1" x14ac:dyDescent="0.2">
      <c r="A24" s="61"/>
      <c r="B24" s="35"/>
      <c r="C24" s="6" t="s">
        <v>5</v>
      </c>
      <c r="D24" s="16">
        <v>10</v>
      </c>
      <c r="E24" s="3"/>
      <c r="F24" s="16"/>
      <c r="G24" s="3"/>
      <c r="H24" s="16"/>
      <c r="I24" s="3"/>
      <c r="J24" s="16"/>
      <c r="K24" s="3"/>
      <c r="L24" s="16"/>
      <c r="M24" s="3"/>
      <c r="N24" s="16"/>
      <c r="O24" s="3"/>
      <c r="P24" s="16">
        <f>SUM(Transportation[[#This Row],[January]:[December]])</f>
        <v>10</v>
      </c>
      <c r="Q24" s="3"/>
    </row>
    <row r="25" spans="1:17" s="12" customFormat="1" ht="15.95" customHeight="1" x14ac:dyDescent="0.2">
      <c r="A25" s="62"/>
      <c r="B25" s="35"/>
      <c r="C25" s="6" t="s">
        <v>6</v>
      </c>
      <c r="D25" s="16">
        <v>10</v>
      </c>
      <c r="E25" s="3">
        <v>40</v>
      </c>
      <c r="F25" s="16">
        <v>20</v>
      </c>
      <c r="G25" s="3"/>
      <c r="H25" s="16"/>
      <c r="I25" s="3"/>
      <c r="J25" s="16"/>
      <c r="K25" s="3"/>
      <c r="L25" s="16"/>
      <c r="M25" s="3"/>
      <c r="N25" s="16"/>
      <c r="O25" s="3"/>
      <c r="P25" s="16">
        <f>SUM(Transportation[[#This Row],[January]:[December]])</f>
        <v>70</v>
      </c>
      <c r="Q25" s="14"/>
    </row>
    <row r="26" spans="1:17" ht="21" customHeight="1" thickBot="1" x14ac:dyDescent="0.25">
      <c r="B26" s="35"/>
      <c r="C26" s="52" t="s">
        <v>18</v>
      </c>
      <c r="D26" s="53">
        <f>SUBTOTAL(109,Transportation[January])</f>
        <v>380</v>
      </c>
      <c r="E26" s="54">
        <f>SUBTOTAL(109,Transportation[February])</f>
        <v>330</v>
      </c>
      <c r="F26" s="53">
        <f>SUBTOTAL(109,Transportation[March])</f>
        <v>356</v>
      </c>
      <c r="G26" s="54">
        <f>SUBTOTAL(109,Transportation[April])</f>
        <v>0</v>
      </c>
      <c r="H26" s="53">
        <f>SUBTOTAL(109,Transportation[May])</f>
        <v>0</v>
      </c>
      <c r="I26" s="54">
        <f>SUBTOTAL(109,Transportation[June])</f>
        <v>0</v>
      </c>
      <c r="J26" s="53">
        <f>SUBTOTAL(109,Transportation[July])</f>
        <v>0</v>
      </c>
      <c r="K26" s="54">
        <f>SUBTOTAL(109,Transportation[August])</f>
        <v>0</v>
      </c>
      <c r="L26" s="53">
        <f>SUBTOTAL(109,Transportation[September])</f>
        <v>0</v>
      </c>
      <c r="M26" s="54">
        <f>SUBTOTAL(109,Transportation[October])</f>
        <v>0</v>
      </c>
      <c r="N26" s="53">
        <f>SUBTOTAL(109,Transportation[November])</f>
        <v>0</v>
      </c>
      <c r="O26" s="54">
        <f>SUBTOTAL(109,Transportation[December])</f>
        <v>0</v>
      </c>
      <c r="P26" s="53">
        <f>SUBTOTAL(109,Transportation[Year])</f>
        <v>1066</v>
      </c>
      <c r="Q26" s="55"/>
    </row>
    <row r="27" spans="1:17" ht="20.100000000000001" customHeight="1" thickTop="1" x14ac:dyDescent="0.2">
      <c r="B27" s="20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</row>
    <row r="28" spans="1:17" s="12" customFormat="1" ht="21" customHeight="1" x14ac:dyDescent="0.2">
      <c r="A28" s="61" t="s">
        <v>64</v>
      </c>
      <c r="B28" s="36"/>
      <c r="C28" s="24" t="s">
        <v>22</v>
      </c>
      <c r="D28" s="47" t="s">
        <v>49</v>
      </c>
      <c r="E28" s="45" t="s">
        <v>50</v>
      </c>
      <c r="F28" s="47" t="s">
        <v>43</v>
      </c>
      <c r="G28" s="45" t="s">
        <v>44</v>
      </c>
      <c r="H28" s="47" t="s">
        <v>45</v>
      </c>
      <c r="I28" s="45" t="s">
        <v>46</v>
      </c>
      <c r="J28" s="47" t="s">
        <v>47</v>
      </c>
      <c r="K28" s="45" t="s">
        <v>51</v>
      </c>
      <c r="L28" s="47" t="s">
        <v>52</v>
      </c>
      <c r="M28" s="45" t="s">
        <v>53</v>
      </c>
      <c r="N28" s="47" t="s">
        <v>54</v>
      </c>
      <c r="O28" s="45" t="s">
        <v>55</v>
      </c>
      <c r="P28" s="47" t="s">
        <v>48</v>
      </c>
      <c r="Q28" s="45" t="s">
        <v>56</v>
      </c>
    </row>
    <row r="29" spans="1:17" ht="15.95" customHeight="1" x14ac:dyDescent="0.2">
      <c r="C29" s="37" t="s">
        <v>7</v>
      </c>
      <c r="D29" s="15"/>
      <c r="E29" s="3"/>
      <c r="F29" s="15"/>
      <c r="G29" s="3"/>
      <c r="H29" s="15"/>
      <c r="I29" s="3"/>
      <c r="J29" s="15"/>
      <c r="K29" s="3"/>
      <c r="L29" s="15"/>
      <c r="M29" s="3"/>
      <c r="N29" s="15"/>
      <c r="O29" s="3"/>
      <c r="P29" s="15">
        <f>SUM(DuesAndSubscription[[#This Row],[January]:[December]])</f>
        <v>0</v>
      </c>
      <c r="Q29" s="3"/>
    </row>
    <row r="30" spans="1:17" ht="15.95" customHeight="1" x14ac:dyDescent="0.2">
      <c r="B30" s="36"/>
      <c r="C30" s="6" t="s">
        <v>8</v>
      </c>
      <c r="D30" s="15"/>
      <c r="E30" s="3"/>
      <c r="F30" s="15"/>
      <c r="G30" s="3"/>
      <c r="H30" s="15"/>
      <c r="I30" s="3"/>
      <c r="J30" s="15"/>
      <c r="K30" s="3"/>
      <c r="L30" s="15"/>
      <c r="M30" s="3"/>
      <c r="N30" s="15"/>
      <c r="O30" s="3"/>
      <c r="P30" s="15">
        <f>SUM(DuesAndSubscription[[#This Row],[January]:[December]])</f>
        <v>0</v>
      </c>
      <c r="Q30" s="14"/>
    </row>
    <row r="31" spans="1:17" ht="15.95" customHeight="1" x14ac:dyDescent="0.2">
      <c r="B31" s="36"/>
      <c r="C31" s="6" t="s">
        <v>9</v>
      </c>
      <c r="D31" s="15"/>
      <c r="E31" s="3"/>
      <c r="F31" s="15"/>
      <c r="G31" s="3"/>
      <c r="H31" s="15"/>
      <c r="I31" s="3"/>
      <c r="J31" s="15"/>
      <c r="K31" s="3"/>
      <c r="L31" s="15"/>
      <c r="M31" s="3"/>
      <c r="N31" s="15"/>
      <c r="O31" s="3"/>
      <c r="P31" s="15">
        <f>SUM(DuesAndSubscription[[#This Row],[January]:[December]])</f>
        <v>0</v>
      </c>
      <c r="Q31" s="3"/>
    </row>
    <row r="32" spans="1:17" ht="15.95" customHeight="1" x14ac:dyDescent="0.2">
      <c r="B32" s="36"/>
      <c r="C32" s="6" t="s">
        <v>10</v>
      </c>
      <c r="D32" s="15"/>
      <c r="E32" s="3"/>
      <c r="F32" s="15"/>
      <c r="G32" s="3"/>
      <c r="H32" s="15"/>
      <c r="I32" s="3"/>
      <c r="J32" s="15"/>
      <c r="K32" s="3"/>
      <c r="L32" s="15"/>
      <c r="M32" s="3"/>
      <c r="N32" s="15"/>
      <c r="O32" s="3"/>
      <c r="P32" s="15">
        <f>SUM(DuesAndSubscription[[#This Row],[January]:[December]])</f>
        <v>0</v>
      </c>
      <c r="Q32" s="14"/>
    </row>
    <row r="33" spans="1:17" ht="15.95" customHeight="1" x14ac:dyDescent="0.2">
      <c r="B33" s="36"/>
      <c r="C33" s="6" t="s">
        <v>11</v>
      </c>
      <c r="D33" s="15"/>
      <c r="E33" s="3"/>
      <c r="F33" s="15"/>
      <c r="G33" s="3"/>
      <c r="H33" s="15"/>
      <c r="I33" s="3"/>
      <c r="J33" s="15"/>
      <c r="K33" s="3"/>
      <c r="L33" s="15"/>
      <c r="M33" s="3"/>
      <c r="N33" s="15"/>
      <c r="O33" s="3"/>
      <c r="P33" s="15">
        <f>SUM(DuesAndSubscription[[#This Row],[January]:[December]])</f>
        <v>0</v>
      </c>
      <c r="Q33" s="3"/>
    </row>
    <row r="34" spans="1:17" ht="15.95" customHeight="1" x14ac:dyDescent="0.2">
      <c r="B34" s="36"/>
      <c r="C34" s="6" t="s">
        <v>12</v>
      </c>
      <c r="D34" s="15"/>
      <c r="E34" s="3"/>
      <c r="F34" s="15"/>
      <c r="G34" s="3"/>
      <c r="H34" s="15"/>
      <c r="I34" s="3"/>
      <c r="J34" s="15"/>
      <c r="K34" s="3"/>
      <c r="L34" s="15"/>
      <c r="M34" s="3"/>
      <c r="N34" s="15"/>
      <c r="O34" s="3"/>
      <c r="P34" s="15">
        <f>SUM(DuesAndSubscription[[#This Row],[January]:[December]])</f>
        <v>0</v>
      </c>
      <c r="Q34" s="3"/>
    </row>
    <row r="35" spans="1:17" ht="21" customHeight="1" thickBot="1" x14ac:dyDescent="0.25">
      <c r="B35" s="36"/>
      <c r="C35" s="56" t="s">
        <v>18</v>
      </c>
      <c r="D35" s="57">
        <f>SUBTOTAL(109,DuesAndSubscription[January])</f>
        <v>0</v>
      </c>
      <c r="E35" s="54">
        <f>SUBTOTAL(109,DuesAndSubscription[February])</f>
        <v>0</v>
      </c>
      <c r="F35" s="57">
        <f>SUBTOTAL(109,DuesAndSubscription[March])</f>
        <v>0</v>
      </c>
      <c r="G35" s="54">
        <f>SUBTOTAL(109,DuesAndSubscription[April])</f>
        <v>0</v>
      </c>
      <c r="H35" s="57">
        <f>SUBTOTAL(109,DuesAndSubscription[May])</f>
        <v>0</v>
      </c>
      <c r="I35" s="54">
        <f>SUBTOTAL(109,DuesAndSubscription[June])</f>
        <v>0</v>
      </c>
      <c r="J35" s="57">
        <f>SUBTOTAL(109,DuesAndSubscription[July])</f>
        <v>0</v>
      </c>
      <c r="K35" s="54">
        <f>SUBTOTAL(109,DuesAndSubscription[August])</f>
        <v>0</v>
      </c>
      <c r="L35" s="57">
        <f>SUBTOTAL(109,DuesAndSubscription[September])</f>
        <v>0</v>
      </c>
      <c r="M35" s="54">
        <f>SUBTOTAL(109,DuesAndSubscription[October])</f>
        <v>0</v>
      </c>
      <c r="N35" s="57">
        <f>SUBTOTAL(109,DuesAndSubscription[November])</f>
        <v>0</v>
      </c>
      <c r="O35" s="54">
        <f>SUBTOTAL(109,DuesAndSubscription[December])</f>
        <v>0</v>
      </c>
      <c r="P35" s="57">
        <f>SUBTOTAL(109,DuesAndSubscription[Year])</f>
        <v>0</v>
      </c>
      <c r="Q35" s="55"/>
    </row>
    <row r="36" spans="1:17" ht="20.100000000000001" customHeight="1" thickTop="1" x14ac:dyDescent="0.2"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ht="21" customHeight="1" x14ac:dyDescent="0.2">
      <c r="A37" s="61" t="s">
        <v>65</v>
      </c>
      <c r="B37" s="35"/>
      <c r="C37" s="23" t="s">
        <v>23</v>
      </c>
      <c r="D37" s="46" t="s">
        <v>49</v>
      </c>
      <c r="E37" s="45" t="s">
        <v>50</v>
      </c>
      <c r="F37" s="46" t="s">
        <v>43</v>
      </c>
      <c r="G37" s="45" t="s">
        <v>44</v>
      </c>
      <c r="H37" s="46" t="s">
        <v>45</v>
      </c>
      <c r="I37" s="45" t="s">
        <v>46</v>
      </c>
      <c r="J37" s="46" t="s">
        <v>47</v>
      </c>
      <c r="K37" s="45" t="s">
        <v>51</v>
      </c>
      <c r="L37" s="46" t="s">
        <v>52</v>
      </c>
      <c r="M37" s="45" t="s">
        <v>53</v>
      </c>
      <c r="N37" s="46" t="s">
        <v>54</v>
      </c>
      <c r="O37" s="45" t="s">
        <v>55</v>
      </c>
      <c r="P37" s="46" t="s">
        <v>48</v>
      </c>
      <c r="Q37" s="45" t="s">
        <v>56</v>
      </c>
    </row>
    <row r="38" spans="1:17" ht="15.95" customHeight="1" x14ac:dyDescent="0.2">
      <c r="B38" s="35"/>
      <c r="C38" s="6" t="s">
        <v>70</v>
      </c>
      <c r="D38" s="16">
        <v>25</v>
      </c>
      <c r="E38" s="3">
        <v>25</v>
      </c>
      <c r="F38" s="16">
        <v>25</v>
      </c>
      <c r="G38" s="3"/>
      <c r="H38" s="16"/>
      <c r="I38" s="3"/>
      <c r="J38" s="16"/>
      <c r="K38" s="3"/>
      <c r="L38" s="16"/>
      <c r="M38" s="3"/>
      <c r="N38" s="16"/>
      <c r="O38" s="3"/>
      <c r="P38" s="16">
        <f>SUM(Financial[[#This Row],[January]:[December]])</f>
        <v>75</v>
      </c>
      <c r="Q38" s="3"/>
    </row>
    <row r="39" spans="1:17" ht="15.95" customHeight="1" x14ac:dyDescent="0.2">
      <c r="B39" s="35"/>
      <c r="C39" s="6" t="s">
        <v>71</v>
      </c>
      <c r="D39" s="16">
        <v>45</v>
      </c>
      <c r="E39" s="3">
        <v>45</v>
      </c>
      <c r="F39" s="16">
        <v>45</v>
      </c>
      <c r="G39" s="3"/>
      <c r="H39" s="16"/>
      <c r="I39" s="3"/>
      <c r="J39" s="16"/>
      <c r="K39" s="3"/>
      <c r="L39" s="16"/>
      <c r="M39" s="3"/>
      <c r="N39" s="16"/>
      <c r="O39" s="3"/>
      <c r="P39" s="16">
        <f>SUM(Financial[[#This Row],[January]:[December]])</f>
        <v>135</v>
      </c>
      <c r="Q39" s="14"/>
    </row>
    <row r="40" spans="1:17" ht="15.95" customHeight="1" x14ac:dyDescent="0.2">
      <c r="B40" s="35"/>
      <c r="C40" s="6" t="s">
        <v>13</v>
      </c>
      <c r="D40" s="16">
        <v>75</v>
      </c>
      <c r="E40" s="3">
        <v>75</v>
      </c>
      <c r="F40" s="16">
        <v>75</v>
      </c>
      <c r="G40" s="3"/>
      <c r="H40" s="16"/>
      <c r="I40" s="3"/>
      <c r="J40" s="16"/>
      <c r="K40" s="3"/>
      <c r="L40" s="16"/>
      <c r="M40" s="3"/>
      <c r="N40" s="16"/>
      <c r="O40" s="3"/>
      <c r="P40" s="16">
        <f>SUM(Financial[[#This Row],[January]:[December]])</f>
        <v>225</v>
      </c>
      <c r="Q40" s="3"/>
    </row>
    <row r="41" spans="1:17" ht="15.95" customHeight="1" x14ac:dyDescent="0.2">
      <c r="B41" s="35"/>
      <c r="C41" s="6" t="s">
        <v>69</v>
      </c>
      <c r="D41" s="16"/>
      <c r="E41" s="3"/>
      <c r="F41" s="16"/>
      <c r="G41" s="3"/>
      <c r="H41" s="16"/>
      <c r="I41" s="3"/>
      <c r="J41" s="16"/>
      <c r="K41" s="3"/>
      <c r="L41" s="16"/>
      <c r="M41" s="3"/>
      <c r="N41" s="16"/>
      <c r="O41" s="3"/>
      <c r="P41" s="16">
        <f>SUM(Financial[[#This Row],[January]:[December]])</f>
        <v>0</v>
      </c>
      <c r="Q41" s="14"/>
    </row>
    <row r="42" spans="1:17" s="12" customFormat="1" ht="15.95" customHeight="1" x14ac:dyDescent="0.2">
      <c r="A42" s="61"/>
      <c r="B42" s="35"/>
      <c r="C42" s="6" t="s">
        <v>14</v>
      </c>
      <c r="D42" s="16">
        <v>32</v>
      </c>
      <c r="E42" s="3">
        <v>34</v>
      </c>
      <c r="F42" s="16">
        <v>1</v>
      </c>
      <c r="G42" s="3"/>
      <c r="H42" s="16"/>
      <c r="I42" s="3"/>
      <c r="J42" s="16"/>
      <c r="K42" s="3"/>
      <c r="L42" s="16"/>
      <c r="M42" s="3"/>
      <c r="N42" s="16"/>
      <c r="O42" s="3"/>
      <c r="P42" s="16">
        <f>SUM(Financial[[#This Row],[January]:[December]])</f>
        <v>67</v>
      </c>
      <c r="Q42" s="3"/>
    </row>
    <row r="43" spans="1:17" ht="21" customHeight="1" thickBot="1" x14ac:dyDescent="0.25">
      <c r="B43" s="35"/>
      <c r="C43" s="52" t="s">
        <v>18</v>
      </c>
      <c r="D43" s="53">
        <f>SUBTOTAL(109,Financial[January])</f>
        <v>177</v>
      </c>
      <c r="E43" s="54">
        <f>SUBTOTAL(109,Financial[February])</f>
        <v>179</v>
      </c>
      <c r="F43" s="53">
        <f>SUBTOTAL(109,Financial[March])</f>
        <v>146</v>
      </c>
      <c r="G43" s="54">
        <f>SUBTOTAL(109,Financial[April])</f>
        <v>0</v>
      </c>
      <c r="H43" s="53">
        <f>SUBTOTAL(109,Financial[May])</f>
        <v>0</v>
      </c>
      <c r="I43" s="54">
        <f>SUBTOTAL(109,Financial[June])</f>
        <v>0</v>
      </c>
      <c r="J43" s="53">
        <f>SUBTOTAL(109,Financial[July])</f>
        <v>0</v>
      </c>
      <c r="K43" s="54">
        <f>SUBTOTAL(109,Financial[August])</f>
        <v>0</v>
      </c>
      <c r="L43" s="53">
        <f>SUBTOTAL(109,Financial[September])</f>
        <v>0</v>
      </c>
      <c r="M43" s="54">
        <f>SUBTOTAL(109,Financial[October])</f>
        <v>0</v>
      </c>
      <c r="N43" s="53">
        <f>SUBTOTAL(109,Financial[November])</f>
        <v>0</v>
      </c>
      <c r="O43" s="54">
        <f>SUBTOTAL(109,Financial[December])</f>
        <v>0</v>
      </c>
      <c r="P43" s="53">
        <f>SUBTOTAL(109,Financial[Year])</f>
        <v>502</v>
      </c>
      <c r="Q43" s="55"/>
    </row>
    <row r="44" spans="1:17" ht="20.100000000000001" customHeight="1" thickTop="1" x14ac:dyDescent="0.2"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</row>
    <row r="45" spans="1:17" s="12" customFormat="1" ht="21" customHeight="1" x14ac:dyDescent="0.2">
      <c r="A45" s="61" t="s">
        <v>66</v>
      </c>
      <c r="B45" s="35"/>
      <c r="C45" s="23" t="s">
        <v>24</v>
      </c>
      <c r="D45" s="46" t="s">
        <v>49</v>
      </c>
      <c r="E45" s="44" t="s">
        <v>50</v>
      </c>
      <c r="F45" s="46" t="s">
        <v>43</v>
      </c>
      <c r="G45" s="44" t="s">
        <v>44</v>
      </c>
      <c r="H45" s="46" t="s">
        <v>45</v>
      </c>
      <c r="I45" s="45" t="s">
        <v>46</v>
      </c>
      <c r="J45" s="46" t="s">
        <v>47</v>
      </c>
      <c r="K45" s="45" t="s">
        <v>51</v>
      </c>
      <c r="L45" s="46" t="s">
        <v>52</v>
      </c>
      <c r="M45" s="45" t="s">
        <v>53</v>
      </c>
      <c r="N45" s="46" t="s">
        <v>54</v>
      </c>
      <c r="O45" s="45" t="s">
        <v>55</v>
      </c>
      <c r="P45" s="46" t="s">
        <v>48</v>
      </c>
      <c r="Q45" s="45" t="s">
        <v>56</v>
      </c>
    </row>
    <row r="46" spans="1:17" ht="15.95" customHeight="1" x14ac:dyDescent="0.2">
      <c r="B46" s="35"/>
      <c r="C46" s="22" t="s">
        <v>15</v>
      </c>
      <c r="D46" s="16"/>
      <c r="E46" s="3"/>
      <c r="F46" s="16"/>
      <c r="G46" s="3"/>
      <c r="H46" s="16"/>
      <c r="I46" s="3"/>
      <c r="J46" s="16"/>
      <c r="K46" s="3"/>
      <c r="L46" s="16"/>
      <c r="M46" s="3"/>
      <c r="N46" s="16"/>
      <c r="O46" s="3"/>
      <c r="P46" s="16">
        <f>SUM(Misc[[#This Row],[January]:[December]])</f>
        <v>0</v>
      </c>
      <c r="Q46" s="3"/>
    </row>
    <row r="47" spans="1:17" ht="15.95" customHeight="1" x14ac:dyDescent="0.2">
      <c r="B47" s="35"/>
      <c r="C47" s="22" t="s">
        <v>15</v>
      </c>
      <c r="D47" s="16"/>
      <c r="E47" s="3"/>
      <c r="F47" s="16"/>
      <c r="G47" s="3"/>
      <c r="H47" s="16"/>
      <c r="I47" s="3"/>
      <c r="J47" s="16"/>
      <c r="K47" s="3"/>
      <c r="L47" s="16"/>
      <c r="M47" s="3"/>
      <c r="N47" s="16"/>
      <c r="O47" s="3"/>
      <c r="P47" s="16">
        <f>SUM(Misc[[#This Row],[January]:[December]])</f>
        <v>0</v>
      </c>
      <c r="Q47" s="14"/>
    </row>
    <row r="48" spans="1:17" ht="15.95" customHeight="1" x14ac:dyDescent="0.2">
      <c r="B48" s="35"/>
      <c r="C48" s="22" t="s">
        <v>15</v>
      </c>
      <c r="D48" s="16"/>
      <c r="E48" s="3"/>
      <c r="F48" s="16"/>
      <c r="G48" s="3"/>
      <c r="H48" s="16"/>
      <c r="I48" s="3"/>
      <c r="J48" s="16"/>
      <c r="K48" s="3"/>
      <c r="L48" s="16"/>
      <c r="M48" s="3"/>
      <c r="N48" s="16"/>
      <c r="O48" s="3"/>
      <c r="P48" s="16">
        <f>SUM(Misc[[#This Row],[January]:[December]])</f>
        <v>0</v>
      </c>
      <c r="Q48" s="3"/>
    </row>
    <row r="49" spans="1:17" ht="15.95" customHeight="1" x14ac:dyDescent="0.2">
      <c r="B49" s="35"/>
      <c r="C49" s="22" t="s">
        <v>15</v>
      </c>
      <c r="D49" s="16"/>
      <c r="E49" s="3"/>
      <c r="F49" s="16"/>
      <c r="G49" s="3"/>
      <c r="H49" s="16"/>
      <c r="I49" s="3"/>
      <c r="J49" s="16"/>
      <c r="K49" s="3"/>
      <c r="L49" s="16"/>
      <c r="M49" s="3"/>
      <c r="N49" s="16"/>
      <c r="O49" s="3"/>
      <c r="P49" s="16">
        <f>SUM(Misc[[#This Row],[January]:[December]])</f>
        <v>0</v>
      </c>
      <c r="Q49" s="14"/>
    </row>
    <row r="50" spans="1:17" ht="15.95" customHeight="1" x14ac:dyDescent="0.2">
      <c r="B50" s="35"/>
      <c r="C50" s="22" t="s">
        <v>15</v>
      </c>
      <c r="D50" s="16"/>
      <c r="E50" s="3"/>
      <c r="F50" s="16"/>
      <c r="G50" s="3"/>
      <c r="H50" s="16"/>
      <c r="I50" s="3"/>
      <c r="J50" s="16"/>
      <c r="K50" s="3"/>
      <c r="L50" s="16"/>
      <c r="M50" s="3"/>
      <c r="N50" s="16"/>
      <c r="O50" s="3"/>
      <c r="P50" s="16">
        <f>SUM(Misc[[#This Row],[January]:[December]])</f>
        <v>0</v>
      </c>
      <c r="Q50" s="3"/>
    </row>
    <row r="51" spans="1:17" ht="21" customHeight="1" thickBot="1" x14ac:dyDescent="0.25">
      <c r="C51" s="52" t="s">
        <v>18</v>
      </c>
      <c r="D51" s="53">
        <f>SUBTOTAL(109,Misc[January])</f>
        <v>0</v>
      </c>
      <c r="E51" s="54">
        <f>SUBTOTAL(109,Misc[February])</f>
        <v>0</v>
      </c>
      <c r="F51" s="53">
        <f>SUBTOTAL(109,Misc[March])</f>
        <v>0</v>
      </c>
      <c r="G51" s="54">
        <f>SUBTOTAL(109,Misc[April])</f>
        <v>0</v>
      </c>
      <c r="H51" s="53">
        <f>SUBTOTAL(109,Misc[May])</f>
        <v>0</v>
      </c>
      <c r="I51" s="54">
        <f>SUBTOTAL(109,Misc[June])</f>
        <v>0</v>
      </c>
      <c r="J51" s="53">
        <f>SUBTOTAL(109,Misc[July])</f>
        <v>0</v>
      </c>
      <c r="K51" s="54">
        <f>SUBTOTAL(109,Misc[August])</f>
        <v>0</v>
      </c>
      <c r="L51" s="53">
        <f>SUBTOTAL(109,Misc[September])</f>
        <v>0</v>
      </c>
      <c r="M51" s="54">
        <f>SUBTOTAL(109,Misc[October])</f>
        <v>0</v>
      </c>
      <c r="N51" s="53">
        <f>SUBTOTAL(109,Misc[November])</f>
        <v>0</v>
      </c>
      <c r="O51" s="54">
        <f>SUBTOTAL(109,Misc[December])</f>
        <v>0</v>
      </c>
      <c r="P51" s="53">
        <f>SUBTOTAL(109,Misc[Year])</f>
        <v>0</v>
      </c>
      <c r="Q51" s="55"/>
    </row>
    <row r="52" spans="1:17" ht="20.100000000000001" customHeight="1" thickTop="1" x14ac:dyDescent="0.2"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</row>
    <row r="53" spans="1:17" ht="21" customHeight="1" x14ac:dyDescent="0.2">
      <c r="A53" s="61" t="s">
        <v>67</v>
      </c>
      <c r="B53" s="25"/>
      <c r="C53" s="27" t="s">
        <v>25</v>
      </c>
      <c r="D53" s="33" t="s">
        <v>26</v>
      </c>
      <c r="E53" s="28" t="s">
        <v>27</v>
      </c>
      <c r="F53" s="33" t="s">
        <v>29</v>
      </c>
      <c r="G53" s="28" t="s">
        <v>30</v>
      </c>
      <c r="H53" s="33" t="s">
        <v>28</v>
      </c>
      <c r="I53" s="28" t="s">
        <v>31</v>
      </c>
      <c r="J53" s="33" t="s">
        <v>32</v>
      </c>
      <c r="K53" s="28" t="s">
        <v>33</v>
      </c>
      <c r="L53" s="33" t="s">
        <v>34</v>
      </c>
      <c r="M53" s="28" t="s">
        <v>35</v>
      </c>
      <c r="N53" s="33" t="s">
        <v>36</v>
      </c>
      <c r="O53" s="28" t="s">
        <v>37</v>
      </c>
      <c r="P53" s="33" t="s">
        <v>38</v>
      </c>
      <c r="Q53" s="63" t="s">
        <v>68</v>
      </c>
    </row>
    <row r="54" spans="1:17" ht="15.95" customHeight="1" x14ac:dyDescent="0.2">
      <c r="B54" s="25"/>
      <c r="C54" s="29" t="s">
        <v>16</v>
      </c>
      <c r="D54" s="31">
        <f>SUM(Misc[[#Totals],[January]],Financial[[#Totals],[January]],DuesAndSubscription[[#Totals],[January]],Transportation[[#Totals],[January]],Home[[#Totals],[January]])</f>
        <v>1507</v>
      </c>
      <c r="E54" s="30">
        <f>SUM(Misc[[#Totals],[February]],Financial[[#Totals],[February]],DuesAndSubscription[[#Totals],[February]],Transportation[[#Totals],[February]],Home[[#Totals],[February]])</f>
        <v>1459</v>
      </c>
      <c r="F54" s="31">
        <f>SUM(Misc[[#Totals],[March]],Financial[[#Totals],[March]],DuesAndSubscription[[#Totals],[March]],Transportation[[#Totals],[March]],Home[[#Totals],[March]])</f>
        <v>1527</v>
      </c>
      <c r="G54" s="30">
        <f>SUM(Misc[[#Totals],[April]],Financial[[#Totals],[April]],DuesAndSubscription[[#Totals],[April]],Transportation[[#Totals],[April]],Home[[#Totals],[April]])</f>
        <v>0</v>
      </c>
      <c r="H54" s="31">
        <f>SUM(Misc[[#Totals],[May]],Financial[[#Totals],[May]],DuesAndSubscription[[#Totals],[May]],Transportation[[#Totals],[May]],Home[[#Totals],[May]])</f>
        <v>0</v>
      </c>
      <c r="I54" s="30">
        <f>SUM(Misc[[#Totals],[June]],Financial[[#Totals],[June]],DuesAndSubscription[[#Totals],[June]],Transportation[[#Totals],[June]],Home[[#Totals],[June]])</f>
        <v>0</v>
      </c>
      <c r="J54" s="31">
        <f>SUM(Misc[[#Totals],[July]],Financial[[#Totals],[July]],DuesAndSubscription[[#Totals],[July]],Transportation[[#Totals],[July]],Home[[#Totals],[July]])</f>
        <v>0</v>
      </c>
      <c r="K54" s="30">
        <f>SUM(Misc[[#Totals],[August]],Financial[[#Totals],[August]],DuesAndSubscription[[#Totals],[August]],Transportation[[#Totals],[August]],Home[[#Totals],[August]])</f>
        <v>0</v>
      </c>
      <c r="L54" s="31">
        <f>SUM(Misc[[#Totals],[September]],Financial[[#Totals],[September]],DuesAndSubscription[[#Totals],[September]],Transportation[[#Totals],[September]],Home[[#Totals],[September]])</f>
        <v>0</v>
      </c>
      <c r="M54" s="30">
        <f>SUM(Misc[[#Totals],[October]],Financial[[#Totals],[October]],DuesAndSubscription[[#Totals],[October]],Transportation[[#Totals],[October]],Home[[#Totals],[October]])</f>
        <v>0</v>
      </c>
      <c r="N54" s="31">
        <f>SUM(Misc[[#Totals],[November]],Financial[[#Totals],[November]],DuesAndSubscription[[#Totals],[November]],Transportation[[#Totals],[November]],Home[[#Totals],[November]])</f>
        <v>0</v>
      </c>
      <c r="O54" s="30">
        <f>SUM(Misc[[#Totals],[December]],Financial[[#Totals],[December]],DuesAndSubscription[[#Totals],[December]],Transportation[[#Totals],[December]],Home[[#Totals],[December]])</f>
        <v>0</v>
      </c>
      <c r="P54" s="31">
        <f>SUM(Misc[[#Totals],[Year]],Financial[[#Totals],[Year]],DuesAndSubscription[[#Totals],[Year]],Transportation[[#Totals],[Year]],Home[[#Totals],[Year]])</f>
        <v>4493</v>
      </c>
      <c r="Q54" s="30"/>
    </row>
    <row r="55" spans="1:17" ht="15.95" customHeight="1" x14ac:dyDescent="0.2">
      <c r="B55" s="25"/>
      <c r="C55" s="29" t="s">
        <v>17</v>
      </c>
      <c r="D55" s="31">
        <f>SUM(Misc[[#Totals],[January]],Financial[[#Totals],[January]],DuesAndSubscription[[#Totals],[January]],Transportation[[#Totals],[January]],Home[[#Totals],[January]])</f>
        <v>1507</v>
      </c>
      <c r="E55" s="30">
        <f>SUM(Misc[[#Totals],[February]],Financial[[#Totals],[February]],DuesAndSubscription[[#Totals],[February]],Transportation[[#Totals],[February]],Home[[#Totals],[February]])</f>
        <v>1459</v>
      </c>
      <c r="F55" s="31">
        <f>SUM(Misc[[#Totals],[March]],Financial[[#Totals],[March]],DuesAndSubscription[[#Totals],[March]],Transportation[[#Totals],[March]],Home[[#Totals],[March]])</f>
        <v>1527</v>
      </c>
      <c r="G55" s="30">
        <f>SUM(Misc[[#Totals],[April]],Financial[[#Totals],[April]],DuesAndSubscription[[#Totals],[April]],Transportation[[#Totals],[April]],Home[[#Totals],[April]])</f>
        <v>0</v>
      </c>
      <c r="H55" s="31">
        <f>SUM(Misc[[#Totals],[May]],Financial[[#Totals],[May]],DuesAndSubscription[[#Totals],[May]],Transportation[[#Totals],[May]],Home[[#Totals],[May]])</f>
        <v>0</v>
      </c>
      <c r="I55" s="30">
        <f>SUM(Misc[[#Totals],[June]],Financial[[#Totals],[June]],DuesAndSubscription[[#Totals],[June]],Transportation[[#Totals],[June]],Home[[#Totals],[June]])</f>
        <v>0</v>
      </c>
      <c r="J55" s="31">
        <f>SUM(Misc[[#Totals],[July]],Financial[[#Totals],[July]],DuesAndSubscription[[#Totals],[July]],Transportation[[#Totals],[July]],Home[[#Totals],[July]])</f>
        <v>0</v>
      </c>
      <c r="K55" s="30">
        <f>SUM(Misc[[#Totals],[August]],Financial[[#Totals],[August]],DuesAndSubscription[[#Totals],[August]],Transportation[[#Totals],[August]],Home[[#Totals],[August]])</f>
        <v>0</v>
      </c>
      <c r="L55" s="31">
        <f>SUM(Misc[[#Totals],[September]],Financial[[#Totals],[September]],DuesAndSubscription[[#Totals],[September]],Transportation[[#Totals],[September]],Home[[#Totals],[September]])</f>
        <v>0</v>
      </c>
      <c r="M55" s="30">
        <f>SUM(Misc[[#Totals],[October]],Financial[[#Totals],[October]],DuesAndSubscription[[#Totals],[October]],Transportation[[#Totals],[October]],Home[[#Totals],[October]])</f>
        <v>0</v>
      </c>
      <c r="N55" s="31">
        <f>SUM(Misc[[#Totals],[November]],Financial[[#Totals],[November]],DuesAndSubscription[[#Totals],[November]],Transportation[[#Totals],[November]],Home[[#Totals],[November]])</f>
        <v>0</v>
      </c>
      <c r="O55" s="30">
        <f>SUM(Misc[[#Totals],[December]],Financial[[#Totals],[December]],DuesAndSubscription[[#Totals],[December]],Transportation[[#Totals],[December]],Home[[#Totals],[December]])</f>
        <v>0</v>
      </c>
      <c r="P55" s="31">
        <f>SUM(Misc[[#Totals],[Year]],Financial[[#Totals],[Year]],DuesAndSubscription[[#Totals],[Year]],Transportation[[#Totals],[Year]],Home[[#Totals],[Year]])</f>
        <v>4493</v>
      </c>
      <c r="Q55" s="30"/>
    </row>
    <row r="56" spans="1:17" ht="8.1" customHeight="1" x14ac:dyDescent="0.2">
      <c r="B56" s="25"/>
      <c r="C56" s="32"/>
      <c r="D56" s="34"/>
      <c r="E56" s="32"/>
      <c r="F56" s="34"/>
      <c r="G56" s="32"/>
      <c r="H56" s="34"/>
      <c r="I56" s="32"/>
      <c r="J56" s="34"/>
      <c r="K56" s="32"/>
      <c r="L56" s="34"/>
      <c r="M56" s="32"/>
      <c r="N56" s="34"/>
      <c r="O56" s="32"/>
      <c r="P56" s="34"/>
      <c r="Q56" s="32"/>
    </row>
    <row r="66" spans="5:5" ht="30" customHeight="1" x14ac:dyDescent="0.2">
      <c r="E66" s="2"/>
    </row>
  </sheetData>
  <mergeCells count="6">
    <mergeCell ref="B2:D2"/>
    <mergeCell ref="E2:P2"/>
    <mergeCell ref="C52:Q52"/>
    <mergeCell ref="C44:Q44"/>
    <mergeCell ref="C36:Q36"/>
    <mergeCell ref="C27:Q27"/>
  </mergeCells>
  <conditionalFormatting sqref="D55:P55">
    <cfRule type="cellIs" dxfId="43" priority="1" operator="lessThan">
      <formula>0</formula>
    </cfRule>
  </conditionalFormatting>
  <printOptions horizontalCentered="1"/>
  <pageMargins left="0.4" right="0.4" top="0.4" bottom="0.4" header="0.3" footer="0.3"/>
  <pageSetup scale="72" fitToHeight="0" orientation="landscape" r:id="rId1"/>
  <headerFooter differentFirst="1">
    <oddFooter>Page &amp;P of &amp;N</oddFoot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BUDGET'!D14:O14</xm:f>
              <xm:sqref>Q14</xm:sqref>
            </x14:sparkline>
            <x14:sparkline>
              <xm:f>'PERSONAL BUDGET'!D15:O15</xm:f>
              <xm:sqref>Q15</xm:sqref>
            </x14:sparkline>
            <x14:sparkline>
              <xm:f>'PERSONAL BUDGET'!D16:O16</xm:f>
              <xm:sqref>Q16</xm:sqref>
            </x14:sparkline>
            <x14:sparkline>
              <xm:f>'PERSONAL BUDGET'!D17:O17</xm:f>
              <xm:sqref>Q17</xm:sqref>
            </x14:sparkline>
            <x14:sparkline>
              <xm:f>'PERSONAL BUDGET'!D18:O18</xm:f>
              <xm:sqref>Q18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BUDGET'!D6:O6</xm:f>
              <xm:sqref>Q6</xm:sqref>
            </x14:sparkline>
            <x14:sparkline>
              <xm:f>'PERSONAL BUDGET'!D7:O7</xm:f>
              <xm:sqref>Q7</xm:sqref>
            </x14:sparkline>
            <x14:sparkline>
              <xm:f>'PERSONAL BUDGET'!D8:O8</xm:f>
              <xm:sqref>Q8</xm:sqref>
            </x14:sparkline>
            <x14:sparkline>
              <xm:f>'PERSONAL BUDGET'!D9:O9</xm:f>
              <xm:sqref>Q9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BUDGET'!D13:O13</xm:f>
              <xm:sqref>Q13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BUDGET'!D21:O21</xm:f>
              <xm:sqref>Q21</xm:sqref>
            </x14:sparkline>
            <x14:sparkline>
              <xm:f>'PERSONAL BUDGET'!D22:O22</xm:f>
              <xm:sqref>Q22</xm:sqref>
            </x14:sparkline>
            <x14:sparkline>
              <xm:f>'PERSONAL BUDGET'!D23:O23</xm:f>
              <xm:sqref>Q23</xm:sqref>
            </x14:sparkline>
            <x14:sparkline>
              <xm:f>'PERSONAL BUDGET'!D24:O24</xm:f>
              <xm:sqref>Q24</xm:sqref>
            </x14:sparkline>
            <x14:sparkline>
              <xm:f>'PERSONAL BUDGET'!D25:O25</xm:f>
              <xm:sqref>Q25</xm:sqref>
            </x14:sparkline>
            <x14:sparkline>
              <xm:f>'PERSONAL BUDGET'!D26:O26</xm:f>
              <xm:sqref>Q26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BUDGET'!D29:O29</xm:f>
              <xm:sqref>Q29</xm:sqref>
            </x14:sparkline>
            <x14:sparkline>
              <xm:f>'PERSONAL BUDGET'!D30:O30</xm:f>
              <xm:sqref>Q30</xm:sqref>
            </x14:sparkline>
            <x14:sparkline>
              <xm:f>'PERSONAL BUDGET'!D31:O31</xm:f>
              <xm:sqref>Q31</xm:sqref>
            </x14:sparkline>
            <x14:sparkline>
              <xm:f>'PERSONAL BUDGET'!D32:O32</xm:f>
              <xm:sqref>Q32</xm:sqref>
            </x14:sparkline>
            <x14:sparkline>
              <xm:f>'PERSONAL BUDGET'!D33:O33</xm:f>
              <xm:sqref>Q33</xm:sqref>
            </x14:sparkline>
            <x14:sparkline>
              <xm:f>'PERSONAL BUDGET'!D34:O34</xm:f>
              <xm:sqref>Q34</xm:sqref>
            </x14:sparkline>
            <x14:sparkline>
              <xm:f>'PERSONAL BUDGET'!D35:O35</xm:f>
              <xm:sqref>Q35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BUDGET'!D38:O38</xm:f>
              <xm:sqref>Q38</xm:sqref>
            </x14:sparkline>
            <x14:sparkline>
              <xm:f>'PERSONAL BUDGET'!D39:O39</xm:f>
              <xm:sqref>Q39</xm:sqref>
            </x14:sparkline>
            <x14:sparkline>
              <xm:f>'PERSONAL BUDGET'!D40:O40</xm:f>
              <xm:sqref>Q40</xm:sqref>
            </x14:sparkline>
            <x14:sparkline>
              <xm:f>'PERSONAL BUDGET'!D41:O41</xm:f>
              <xm:sqref>Q41</xm:sqref>
            </x14:sparkline>
            <x14:sparkline>
              <xm:f>'PERSONAL BUDGET'!D42:O42</xm:f>
              <xm:sqref>Q42</xm:sqref>
            </x14:sparkline>
            <x14:sparkline>
              <xm:f>'PERSONAL BUDGET'!D43:O43</xm:f>
              <xm:sqref>Q43</xm:sqref>
            </x14:sparkline>
          </x14:sparklines>
        </x14:sparklineGroup>
        <x14:sparklineGroup displayEmptyCellsAs="gap" high="1" low="1">
          <x14:colorSeries theme="0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BUDGET'!D54:O54</xm:f>
              <xm:sqref>Q54</xm:sqref>
            </x14:sparkline>
            <x14:sparkline>
              <xm:f>'PERSONAL BUDGET'!D55:O55</xm:f>
              <xm:sqref>Q55</xm:sqref>
            </x14:sparkline>
          </x14:sparklines>
        </x14:sparklineGroup>
        <x14:sparklineGroup displayEmptyCellsAs="gap" high="1" low="1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'PERSONAL BUDGET'!D46:O46</xm:f>
              <xm:sqref>Q46</xm:sqref>
            </x14:sparkline>
            <x14:sparkline>
              <xm:f>'PERSONAL BUDGET'!D47:O47</xm:f>
              <xm:sqref>Q47</xm:sqref>
            </x14:sparkline>
            <x14:sparkline>
              <xm:f>'PERSONAL BUDGET'!D48:O48</xm:f>
              <xm:sqref>Q48</xm:sqref>
            </x14:sparkline>
            <x14:sparkline>
              <xm:f>'PERSONAL BUDGET'!D49:O49</xm:f>
              <xm:sqref>Q49</xm:sqref>
            </x14:sparkline>
            <x14:sparkline>
              <xm:f>'PERSONAL BUDGET'!D50:O50</xm:f>
              <xm:sqref>Q50</xm:sqref>
            </x14:sparkline>
            <x14:sparkline>
              <xm:f>'PERSONAL BUDGET'!D51:O51</xm:f>
              <xm:sqref>Q51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TM04035483</Template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seanox</dc:creator>
  <cp:lastModifiedBy>seanox</cp:lastModifiedBy>
  <dcterms:created xsi:type="dcterms:W3CDTF">2018-06-21T11:23:21Z</dcterms:created>
  <dcterms:modified xsi:type="dcterms:W3CDTF">2021-07-18T12:25:12Z</dcterms:modified>
</cp:coreProperties>
</file>