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I PHAN\Desktop\"/>
    </mc:Choice>
  </mc:AlternateContent>
  <bookViews>
    <workbookView xWindow="0" yWindow="0" windowWidth="20490" windowHeight="7230" activeTab="2"/>
  </bookViews>
  <sheets>
    <sheet name="Data" sheetId="1" r:id="rId1"/>
    <sheet name="Formula" sheetId="2" r:id="rId2"/>
    <sheet name="Model" sheetId="4" r:id="rId3"/>
  </sheets>
  <definedNames>
    <definedName name="solver_adj" localSheetId="2" hidden="1">Model!$C$2:$C$10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Model!$C$2:$C$10</definedName>
    <definedName name="solver_lhs2" localSheetId="2" hidden="1">Model!$K$17:$K$25</definedName>
    <definedName name="solver_lhs3" localSheetId="2" hidden="1">Model!$K$2:$K$16</definedName>
    <definedName name="solver_lhs4" localSheetId="2" hidden="1">Model!$K$2:$K$16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Model!$C$13</definedName>
    <definedName name="solver_pre" localSheetId="2" hidden="1">0.000001</definedName>
    <definedName name="solver_rbv" localSheetId="2" hidden="1">1</definedName>
    <definedName name="solver_rel1" localSheetId="2" hidden="1">4</definedName>
    <definedName name="solver_rel2" localSheetId="2" hidden="1">1</definedName>
    <definedName name="solver_rel3" localSheetId="2" hidden="1">3</definedName>
    <definedName name="solver_rel4" localSheetId="2" hidden="1">3</definedName>
    <definedName name="solver_rhs1" localSheetId="2" hidden="1">integer</definedName>
    <definedName name="solver_rhs2" localSheetId="2" hidden="1">Model!$M$17:$M$25</definedName>
    <definedName name="solver_rhs3" localSheetId="2" hidden="1">Model!$M$2:$M$16</definedName>
    <definedName name="solver_rhs4" localSheetId="2" hidden="1">Model!$M$2:$M$16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71027"/>
</workbook>
</file>

<file path=xl/calcChain.xml><?xml version="1.0" encoding="utf-8"?>
<calcChain xmlns="http://schemas.openxmlformats.org/spreadsheetml/2006/main">
  <c r="O6" i="4" l="1"/>
  <c r="C11" i="4" l="1"/>
  <c r="K7" i="4"/>
  <c r="N7" i="4" s="1"/>
  <c r="K6" i="4"/>
  <c r="N6" i="4" s="1"/>
  <c r="K5" i="4"/>
  <c r="N5" i="4" s="1"/>
  <c r="K4" i="4"/>
  <c r="N4" i="4" s="1"/>
  <c r="K3" i="4"/>
  <c r="N3" i="4" s="1"/>
  <c r="K2" i="4"/>
  <c r="C5" i="1"/>
  <c r="F8" i="4"/>
  <c r="F9" i="4"/>
  <c r="F10" i="4"/>
  <c r="C13" i="4"/>
  <c r="M18" i="4"/>
  <c r="M19" i="4"/>
  <c r="M20" i="4"/>
  <c r="M21" i="4"/>
  <c r="M22" i="4"/>
  <c r="M23" i="4"/>
  <c r="M24" i="4"/>
  <c r="M25" i="4"/>
  <c r="M17" i="4"/>
  <c r="K18" i="4"/>
  <c r="K19" i="4"/>
  <c r="K20" i="4"/>
  <c r="K21" i="4"/>
  <c r="K22" i="4"/>
  <c r="K23" i="4"/>
  <c r="K24" i="4"/>
  <c r="K25" i="4"/>
  <c r="K17" i="4"/>
  <c r="K9" i="4"/>
  <c r="K10" i="4"/>
  <c r="K11" i="4"/>
  <c r="K12" i="4"/>
  <c r="K13" i="4"/>
  <c r="K14" i="4"/>
  <c r="K15" i="4"/>
  <c r="K16" i="4"/>
  <c r="K8" i="4"/>
  <c r="F3" i="4"/>
  <c r="F4" i="4"/>
  <c r="F5" i="4"/>
  <c r="F6" i="4"/>
  <c r="F7" i="4"/>
  <c r="F2" i="4"/>
  <c r="K18" i="1"/>
  <c r="J18" i="1"/>
  <c r="I18" i="1"/>
  <c r="H18" i="1"/>
  <c r="G18" i="1"/>
  <c r="F18" i="1"/>
  <c r="E18" i="1"/>
  <c r="D18" i="1"/>
  <c r="C18" i="1"/>
  <c r="K10" i="1"/>
  <c r="J10" i="1"/>
  <c r="I10" i="1"/>
  <c r="H10" i="1"/>
  <c r="G10" i="1"/>
  <c r="F10" i="1"/>
  <c r="E10" i="1"/>
  <c r="D10" i="1"/>
  <c r="C10" i="1"/>
  <c r="K9" i="1"/>
  <c r="J9" i="1"/>
  <c r="I9" i="1"/>
  <c r="H9" i="1"/>
  <c r="G9" i="1"/>
  <c r="F9" i="1"/>
  <c r="E9" i="1"/>
  <c r="D9" i="1"/>
  <c r="C9" i="1"/>
  <c r="K8" i="1"/>
  <c r="J8" i="1"/>
  <c r="I8" i="1"/>
  <c r="H8" i="1"/>
  <c r="G8" i="1"/>
  <c r="F8" i="1"/>
  <c r="E8" i="1"/>
  <c r="D8" i="1"/>
  <c r="C8" i="1"/>
  <c r="K7" i="1"/>
  <c r="J7" i="1"/>
  <c r="I7" i="1"/>
  <c r="H7" i="1"/>
  <c r="G7" i="1"/>
  <c r="F7" i="1"/>
  <c r="E7" i="1"/>
  <c r="D7" i="1"/>
  <c r="C7" i="1"/>
  <c r="K6" i="1"/>
  <c r="J6" i="1"/>
  <c r="I6" i="1"/>
  <c r="H6" i="1"/>
  <c r="G6" i="1"/>
  <c r="F6" i="1"/>
  <c r="E6" i="1"/>
  <c r="D6" i="1"/>
  <c r="C6" i="1"/>
  <c r="K5" i="1"/>
  <c r="J5" i="1"/>
  <c r="I5" i="1"/>
  <c r="H5" i="1"/>
  <c r="G5" i="1"/>
  <c r="F5" i="1"/>
  <c r="E5" i="1"/>
  <c r="D5" i="1"/>
  <c r="O5" i="4" l="1"/>
  <c r="N2" i="4"/>
  <c r="O7" i="4" s="1"/>
</calcChain>
</file>

<file path=xl/sharedStrings.xml><?xml version="1.0" encoding="utf-8"?>
<sst xmlns="http://schemas.openxmlformats.org/spreadsheetml/2006/main" count="161" uniqueCount="99">
  <si>
    <t>Decision Variables</t>
  </si>
  <si>
    <t>Note</t>
  </si>
  <si>
    <t>Community</t>
  </si>
  <si>
    <t>Music Band</t>
  </si>
  <si>
    <t>Singer</t>
  </si>
  <si>
    <t>Actress</t>
  </si>
  <si>
    <t>Hot Youtuber</t>
  </si>
  <si>
    <t>Youtuber</t>
  </si>
  <si>
    <t>Total fans</t>
  </si>
  <si>
    <t>Constraints</t>
  </si>
  <si>
    <t>Men 13-17</t>
  </si>
  <si>
    <t>Men 18-24</t>
  </si>
  <si>
    <t>Men 25-34</t>
  </si>
  <si>
    <t>Women 13-17</t>
  </si>
  <si>
    <t>Women 18-24</t>
  </si>
  <si>
    <t>Number of posts
purchased from page Hoi Doc Than</t>
  </si>
  <si>
    <t>Women 25-34</t>
  </si>
  <si>
    <t>P1</t>
  </si>
  <si>
    <t>Minimum 
exposures
from 
a certain
 group
requirement</t>
  </si>
  <si>
    <t>P1*578,058 + P2*70,497 + P3*23,350 + 
P4*516,315 + P5*35,882 + P6*27,297 + 
P7*525,475 + P8*141,123 + P9*47,371 &gt;= 6,000,000</t>
  </si>
  <si>
    <t xml:space="preserve"> Number of posts
purchased from page Nhat Ky</t>
  </si>
  <si>
    <t>P2</t>
  </si>
  <si>
    <t>Cost per post</t>
  </si>
  <si>
    <t>Minimum exposures of group
Men 18-24 &gt;= 10 million exposures</t>
  </si>
  <si>
    <t>P1*635,864 + P2*234,989 + P3*58,376 + 
P4*688,420 + P5*48,546 + P6*51,182 + 
P7*689,686 + P8*296,358 + P9*155,649 &gt;= 10,000,000</t>
  </si>
  <si>
    <t xml:space="preserve"> Number of posts
purchased from page Yeu Cong Nghe</t>
  </si>
  <si>
    <t>P3</t>
  </si>
  <si>
    <t>Minimum exposures of group
Men 25-34 &gt;= 3 million exposures</t>
  </si>
  <si>
    <t>P1*260,126 + P2*187,992 + P3*81,727 + 
P4*206,526 + P5*6,332 + P6*17,061 + 
P7*131,369 + P8*211,685 + P9*74,441 &gt;= 3,000,000</t>
  </si>
  <si>
    <t>P4</t>
  </si>
  <si>
    <t>Minimum exposures of group
Women 13-17 &gt;= 9 million exposures</t>
  </si>
  <si>
    <t>P1*549,155 + P2*328,985 + P3*3,697 + 
P4*688,420 + P5*63,321 + P6*61,419 + 
P7*788,213 + P8*197,572 + P9*108,278 &gt;= 9,000,000</t>
  </si>
  <si>
    <t>Number of posts
purchased from page Cuong Seven</t>
  </si>
  <si>
    <t>P5</t>
  </si>
  <si>
    <t>Minimum exposures of group
Women 18-24 &gt;= 15 million exposures</t>
  </si>
  <si>
    <t>P1*520,252 + P2*1,127,949 + P3*15,567 + 
P4*929,367 + P5*42,214 + P6*109,189 + 
P7*853,897 + P8*437,481 + P9*250,392 &gt;= 15,000,000</t>
  </si>
  <si>
    <t>Number of posts
purchased from page Tuong Vi</t>
  </si>
  <si>
    <t>P6</t>
  </si>
  <si>
    <t>Minimum exposures of group
Women 25-34 &gt;= 5 million exposures</t>
  </si>
  <si>
    <t>Cost per reach</t>
  </si>
  <si>
    <t>P1*346,835 + P2*399,482 + P3*11,675 + 
P4*413,052 + P5*14,775 + P6*75,068 + 
P7*295,580 + P8*127,011 + P9*40,604 &gt;= 5,000,000</t>
  </si>
  <si>
    <t xml:space="preserve"> Number of posts
purchased from page An Nguy</t>
  </si>
  <si>
    <t>P7</t>
  </si>
  <si>
    <t>Minimum posts of
 each page
requirement</t>
  </si>
  <si>
    <t>Number of posts 
from each page &gt;= 1</t>
  </si>
  <si>
    <t>P1 &gt;= 1; P2 &gt;= 1; P3 &gt;= 1; P4 &gt;= 1; P5 &gt;= 1;
P6 &gt;= 1; P7 &gt;= 1; P8 &gt;= 1; P9 &gt;= 1</t>
  </si>
  <si>
    <t>Number of posts
purchased from page Huyme</t>
  </si>
  <si>
    <t>P8</t>
  </si>
  <si>
    <t>Maximum posts of 
each page
 requirement</t>
  </si>
  <si>
    <t>Total number of posts of each page 
&lt;= 20% total number post purchased</t>
  </si>
  <si>
    <t>P1 &lt;= 0.2*(P1 + P2 + P3 + P4 + P5 + P6 + P7 + P8 + P9);
P2 &lt;= 0.2*(P1 + P2 + P3 + P4 + P5 + P6 + P7 + P8 + P9);
P3 &lt;= 0.2*(P1 + P2 + P3 + P4 + P5 + P6 + P7 + P8 + P9);
P4 &lt;= 0.2*(P1 + P2 + P3 + P4 + P5 + P6 + P7 + P8 + P9);
P5 &lt;= 0.2*(P1 + P2 + P3 + P4 + P5 + P6 + P7 + P8 + P9);
P6 &lt;= 0.2*(P1 + P2 + P3 + P4 + P5 + P6 + P7 + P8 + P9);
P7 &lt;= 0.2*(P1 + P2 + P3 + P4 + P5 + P6 + P7 + P8 + P9);
P8 &lt;= 0.2*(P1 + P2 + P3 + P4 + P5 + P6 + P7 + P8 + P9);
P9 &lt;= 0.2*(P1 + P2 + P3 + P4 + P5 + P6 + P7 + P8 + P9);</t>
  </si>
  <si>
    <t>Number of posts
purchased from page Thanh Duy Idol</t>
  </si>
  <si>
    <t>P9</t>
  </si>
  <si>
    <t>Integer
 requirement</t>
  </si>
  <si>
    <t>Number of posts 
from each page are integers</t>
  </si>
  <si>
    <t>P1, P2, P3, P4, P5, P6, P7, P8, P9 are integers</t>
  </si>
  <si>
    <t>Objective Function</t>
  </si>
  <si>
    <t>Objective to minimize</t>
  </si>
  <si>
    <t>&gt;=</t>
  </si>
  <si>
    <t>Hoi Doc Than</t>
  </si>
  <si>
    <t>Nhat Ky</t>
  </si>
  <si>
    <t>Cuong Seven</t>
  </si>
  <si>
    <t>Tuong Vi</t>
  </si>
  <si>
    <t>An Nguy</t>
  </si>
  <si>
    <t>Huyme</t>
  </si>
  <si>
    <t>Thanh Duy Idol</t>
  </si>
  <si>
    <t>&lt;=</t>
  </si>
  <si>
    <t>Hoi Yeu Cong Nghe</t>
  </si>
  <si>
    <t>365 daband</t>
  </si>
  <si>
    <t xml:space="preserve"> Number of posts
purchased from page 365 daband</t>
  </si>
  <si>
    <t>Advertising Decisions</t>
  </si>
  <si>
    <t>Total Costs</t>
  </si>
  <si>
    <t>P1=</t>
  </si>
  <si>
    <t>P2=</t>
  </si>
  <si>
    <t>P3=</t>
  </si>
  <si>
    <t>P4=</t>
  </si>
  <si>
    <t>P5=</t>
  </si>
  <si>
    <t>P6=</t>
  </si>
  <si>
    <t>P7=</t>
  </si>
  <si>
    <t>P8=</t>
  </si>
  <si>
    <t>P9=</t>
  </si>
  <si>
    <t>Minimize the total cost 
of posts purchased</t>
  </si>
  <si>
    <t>6,500,000*P1 + 5,000,000*P2 +
1,500,000*P3 + 8,000,000*P4 +
2,500,000*P5 + 3,500,000*P6 + 
9,000,000*P7 + 4,000,000*P8 +
8,000,000*P9</t>
  </si>
  <si>
    <t>Total exposures</t>
  </si>
  <si>
    <t xml:space="preserve">No. exposures of group Men 18-24 &gt;= 10 million </t>
  </si>
  <si>
    <t xml:space="preserve">No. exposures of group Men 25-34 &gt;= 3 million </t>
  </si>
  <si>
    <t>No. exposures of group Women 13-17 &gt;= 9 million</t>
  </si>
  <si>
    <t>No. exposures of group Women 18-24 &gt;= 15 million</t>
  </si>
  <si>
    <t>No. exposures of group Women 25-34 &gt;= 5 million</t>
  </si>
  <si>
    <t>LHS</t>
  </si>
  <si>
    <t>RHS</t>
  </si>
  <si>
    <t>Number of 
posts from 
each page &gt;= 1</t>
  </si>
  <si>
    <t>Minimum exposures requirement</t>
  </si>
  <si>
    <t xml:space="preserve">Total number 
of posts of
 each page &lt;= 20%
 total number of
 posts purchased
</t>
  </si>
  <si>
    <t>Grand Total</t>
  </si>
  <si>
    <t>Hoi Yeu Do Choi Cong Nghe</t>
  </si>
  <si>
    <t>No. exposures of group Men 13-17 &gt;= 6 million</t>
  </si>
  <si>
    <t>Minimum exposures of group 
Men 13-17 &gt;= 6 million exposures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</si>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</sst>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7" x14ac:knownFonts="1">
    <font>
      <sz val="11"/>
      <color rgb="FF000000"/>
      <name val="Calibri"/>
    </font>
    <font>
      <sz val="11"/>
      <name val="Calibri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D8D8D8"/>
        <bgColor rgb="FFD8D8D8"/>
      </patternFill>
    </fill>
    <fill>
      <patternFill patternType="solid">
        <fgColor rgb="FFB4C6E7"/>
        <bgColor rgb="FFB4C6E7"/>
      </patternFill>
    </fill>
    <fill>
      <patternFill patternType="solid">
        <fgColor rgb="FFBFBFBF"/>
        <bgColor rgb="FFBFBFBF"/>
      </patternFill>
    </fill>
    <fill>
      <patternFill patternType="solid">
        <fgColor rgb="FFA4C2F4"/>
        <bgColor rgb="FFA4C2F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0" xfId="0" applyFont="1"/>
    <xf numFmtId="0" fontId="3" fillId="0" borderId="1" xfId="0" applyFont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5" fontId="0" fillId="0" borderId="0" xfId="0" applyNumberFormat="1" applyFont="1" applyAlignment="1"/>
    <xf numFmtId="0" fontId="1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8" xfId="0" applyFont="1" applyBorder="1"/>
    <xf numFmtId="165" fontId="0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164" fontId="2" fillId="2" borderId="0" xfId="0" applyNumberFormat="1" applyFont="1" applyFill="1" applyAlignment="1">
      <alignment vertical="center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3" fontId="5" fillId="0" borderId="1" xfId="0" applyNumberFormat="1" applyFont="1" applyBorder="1" applyAlignment="1">
      <alignment wrapText="1"/>
    </xf>
    <xf numFmtId="3" fontId="5" fillId="0" borderId="6" xfId="0" applyNumberFormat="1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3" fontId="0" fillId="0" borderId="0" xfId="0" applyNumberFormat="1" applyFont="1" applyAlignment="1"/>
    <xf numFmtId="0" fontId="2" fillId="0" borderId="9" xfId="0" applyFont="1" applyBorder="1" applyAlignment="1">
      <alignment horizontal="left" vertical="center" wrapText="1"/>
    </xf>
    <xf numFmtId="0" fontId="0" fillId="0" borderId="9" xfId="0" applyFont="1" applyBorder="1" applyAlignment="1"/>
    <xf numFmtId="3" fontId="0" fillId="0" borderId="9" xfId="0" applyNumberFormat="1" applyFont="1" applyBorder="1" applyAlignment="1"/>
    <xf numFmtId="164" fontId="2" fillId="0" borderId="9" xfId="0" applyNumberFormat="1" applyFont="1" applyFill="1" applyBorder="1" applyAlignment="1">
      <alignment horizontal="right" vertical="center"/>
    </xf>
    <xf numFmtId="0" fontId="3" fillId="0" borderId="9" xfId="0" applyFont="1" applyBorder="1" applyAlignment="1">
      <alignment horizontal="left" vertical="center" wrapText="1"/>
    </xf>
    <xf numFmtId="43" fontId="4" fillId="0" borderId="9" xfId="0" applyNumberFormat="1" applyFont="1" applyBorder="1" applyAlignment="1"/>
    <xf numFmtId="3" fontId="4" fillId="0" borderId="9" xfId="0" applyNumberFormat="1" applyFont="1" applyBorder="1" applyAlignment="1"/>
    <xf numFmtId="0" fontId="4" fillId="0" borderId="9" xfId="0" applyFont="1" applyBorder="1" applyAlignment="1"/>
    <xf numFmtId="0" fontId="4" fillId="0" borderId="9" xfId="0" applyFont="1" applyFill="1" applyBorder="1" applyAlignment="1"/>
    <xf numFmtId="0" fontId="0" fillId="0" borderId="9" xfId="0" applyFont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0" fillId="9" borderId="9" xfId="0" applyFont="1" applyFill="1" applyBorder="1" applyAlignment="1"/>
    <xf numFmtId="0" fontId="4" fillId="11" borderId="9" xfId="0" applyFont="1" applyFill="1" applyBorder="1" applyAlignment="1"/>
    <xf numFmtId="0" fontId="4" fillId="0" borderId="9" xfId="0" applyFont="1" applyBorder="1" applyAlignment="1">
      <alignment horizontal="center"/>
    </xf>
    <xf numFmtId="3" fontId="4" fillId="11" borderId="9" xfId="0" applyNumberFormat="1" applyFont="1" applyFill="1" applyBorder="1" applyAlignment="1"/>
    <xf numFmtId="3" fontId="4" fillId="10" borderId="9" xfId="0" applyNumberFormat="1" applyFont="1" applyFill="1" applyBorder="1" applyAlignment="1"/>
    <xf numFmtId="43" fontId="4" fillId="12" borderId="9" xfId="0" applyNumberFormat="1" applyFont="1" applyFill="1" applyBorder="1" applyAlignment="1"/>
    <xf numFmtId="164" fontId="2" fillId="12" borderId="9" xfId="0" applyNumberFormat="1" applyFont="1" applyFill="1" applyBorder="1" applyAlignment="1">
      <alignment horizontal="right" vertical="center"/>
    </xf>
    <xf numFmtId="0" fontId="3" fillId="0" borderId="6" xfId="0" applyFont="1" applyBorder="1" applyAlignment="1">
      <alignment horizontal="left" vertical="center" wrapText="1"/>
    </xf>
    <xf numFmtId="165" fontId="4" fillId="0" borderId="6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3" fontId="0" fillId="0" borderId="9" xfId="0" applyNumberFormat="1" applyFont="1" applyBorder="1"/>
    <xf numFmtId="3" fontId="4" fillId="0" borderId="0" xfId="0" applyNumberFormat="1" applyFont="1" applyBorder="1" applyAlignment="1"/>
    <xf numFmtId="164" fontId="2" fillId="0" borderId="0" xfId="0" applyNumberFormat="1" applyFont="1" applyFill="1" applyBorder="1" applyAlignment="1">
      <alignment horizontal="right" vertical="center"/>
    </xf>
    <xf numFmtId="43" fontId="3" fillId="0" borderId="0" xfId="0" applyNumberFormat="1" applyFont="1" applyFill="1" applyBorder="1" applyAlignment="1"/>
    <xf numFmtId="0" fontId="0" fillId="0" borderId="9" xfId="0" applyFont="1" applyFill="1" applyBorder="1" applyAlignment="1"/>
    <xf numFmtId="0" fontId="4" fillId="0" borderId="0" xfId="0" applyFont="1" applyBorder="1" applyAlignment="1"/>
    <xf numFmtId="0" fontId="0" fillId="0" borderId="0" xfId="0" applyFont="1" applyBorder="1"/>
    <xf numFmtId="3" fontId="2" fillId="5" borderId="9" xfId="0" applyNumberFormat="1" applyFont="1" applyFill="1" applyBorder="1" applyAlignment="1">
      <alignment horizontal="center" vertical="center" wrapText="1"/>
    </xf>
    <xf numFmtId="3" fontId="4" fillId="5" borderId="9" xfId="0" applyNumberFormat="1" applyFont="1" applyFill="1" applyBorder="1" applyAlignment="1">
      <alignment horizontal="center" vertical="center"/>
    </xf>
    <xf numFmtId="3" fontId="3" fillId="5" borderId="9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wrapText="1"/>
    </xf>
    <xf numFmtId="164" fontId="2" fillId="6" borderId="9" xfId="0" applyNumberFormat="1" applyFont="1" applyFill="1" applyBorder="1" applyAlignment="1">
      <alignment vertical="center"/>
    </xf>
    <xf numFmtId="0" fontId="0" fillId="0" borderId="9" xfId="0" applyFont="1" applyBorder="1"/>
    <xf numFmtId="9" fontId="0" fillId="0" borderId="9" xfId="0" applyNumberFormat="1" applyFont="1" applyBorder="1"/>
    <xf numFmtId="9" fontId="0" fillId="7" borderId="9" xfId="0" applyNumberFormat="1" applyFont="1" applyFill="1" applyBorder="1"/>
    <xf numFmtId="164" fontId="2" fillId="6" borderId="9" xfId="0" applyNumberFormat="1" applyFont="1" applyFill="1" applyBorder="1" applyAlignment="1">
      <alignment horizontal="right" vertical="center"/>
    </xf>
    <xf numFmtId="3" fontId="4" fillId="12" borderId="9" xfId="0" applyNumberFormat="1" applyFont="1" applyFill="1" applyBorder="1" applyAlignment="1"/>
    <xf numFmtId="0" fontId="1" fillId="3" borderId="2" xfId="0" applyFont="1" applyFill="1" applyBorder="1" applyAlignment="1">
      <alignment horizontal="center"/>
    </xf>
    <xf numFmtId="0" fontId="1" fillId="0" borderId="4" xfId="0" applyFont="1" applyBorder="1"/>
    <xf numFmtId="0" fontId="1" fillId="8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0" borderId="5" xfId="0" applyFont="1" applyBorder="1"/>
    <xf numFmtId="165" fontId="4" fillId="0" borderId="6" xfId="0" applyNumberFormat="1" applyFont="1" applyBorder="1" applyAlignment="1">
      <alignment horizontal="center" vertical="center" wrapText="1"/>
    </xf>
    <xf numFmtId="0" fontId="3" fillId="0" borderId="7" xfId="0" applyFont="1" applyBorder="1"/>
    <xf numFmtId="0" fontId="3" fillId="0" borderId="3" xfId="0" applyFont="1" applyBorder="1"/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 wrapText="1"/>
    </xf>
    <xf numFmtId="0" fontId="4" fillId="0" borderId="9" xfId="0" applyFont="1" applyBorder="1" applyAlignment="1">
      <alignment horizontal="left"/>
    </xf>
    <xf numFmtId="165" fontId="4" fillId="0" borderId="9" xfId="0" applyNumberFormat="1" applyFont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164" fontId="4" fillId="11" borderId="12" xfId="1" applyNumberFormat="1" applyFont="1" applyFill="1" applyBorder="1" applyAlignment="1"/>
    <xf numFmtId="3" fontId="4" fillId="0" borderId="0" xfId="0" applyNumberFormat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9"/>
  <sheetViews>
    <sheetView workbookViewId="0">
      <selection activeCell="K17" sqref="B2:K17"/>
    </sheetView>
  </sheetViews>
  <sheetFormatPr defaultColWidth="15.140625" defaultRowHeight="15" customHeight="1" x14ac:dyDescent="0.25"/>
  <cols>
    <col min="1" max="1" width="6.7109375" customWidth="1"/>
    <col min="2" max="2" width="15" customWidth="1"/>
    <col min="3" max="5" width="11.28515625" bestFit="1" customWidth="1"/>
    <col min="6" max="6" width="11.42578125" bestFit="1" customWidth="1"/>
    <col min="7" max="8" width="10.28515625" bestFit="1" customWidth="1"/>
    <col min="9" max="9" width="12.7109375" bestFit="1" customWidth="1"/>
    <col min="10" max="11" width="10.28515625" bestFit="1" customWidth="1"/>
    <col min="12" max="12" width="12.5703125" customWidth="1"/>
    <col min="13" max="13" width="9.85546875" customWidth="1"/>
    <col min="14" max="26" width="7.5703125" customWidth="1"/>
  </cols>
  <sheetData>
    <row r="1" spans="1:13" ht="4.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38.25" x14ac:dyDescent="0.25">
      <c r="A2" s="2"/>
      <c r="B2" s="48"/>
      <c r="C2" s="48" t="s">
        <v>59</v>
      </c>
      <c r="D2" s="48" t="s">
        <v>60</v>
      </c>
      <c r="E2" s="48" t="s">
        <v>95</v>
      </c>
      <c r="F2" s="48" t="s">
        <v>68</v>
      </c>
      <c r="G2" s="48" t="s">
        <v>61</v>
      </c>
      <c r="H2" s="48" t="s">
        <v>62</v>
      </c>
      <c r="I2" s="48" t="s">
        <v>63</v>
      </c>
      <c r="J2" s="48" t="s">
        <v>64</v>
      </c>
      <c r="K2" s="49" t="s">
        <v>65</v>
      </c>
      <c r="L2" s="48" t="s">
        <v>92</v>
      </c>
      <c r="M2" s="2"/>
    </row>
    <row r="3" spans="1:13" ht="14.25" customHeight="1" x14ac:dyDescent="0.25">
      <c r="A3" s="2"/>
      <c r="B3" s="48" t="s">
        <v>1</v>
      </c>
      <c r="C3" s="48" t="s">
        <v>2</v>
      </c>
      <c r="D3" s="48" t="s">
        <v>2</v>
      </c>
      <c r="E3" s="48" t="s">
        <v>2</v>
      </c>
      <c r="F3" s="48" t="s">
        <v>3</v>
      </c>
      <c r="G3" s="48" t="s">
        <v>4</v>
      </c>
      <c r="H3" s="48" t="s">
        <v>5</v>
      </c>
      <c r="I3" s="48" t="s">
        <v>6</v>
      </c>
      <c r="J3" s="48" t="s">
        <v>7</v>
      </c>
      <c r="K3" s="49" t="s">
        <v>4</v>
      </c>
      <c r="L3" s="48"/>
      <c r="M3" s="2"/>
    </row>
    <row r="4" spans="1:13" ht="18.75" customHeight="1" x14ac:dyDescent="0.25">
      <c r="A4" s="2"/>
      <c r="B4" s="48" t="s">
        <v>8</v>
      </c>
      <c r="C4" s="57">
        <v>2890290</v>
      </c>
      <c r="D4" s="57">
        <v>2349894</v>
      </c>
      <c r="E4" s="57">
        <v>194587</v>
      </c>
      <c r="F4" s="57">
        <v>3442100</v>
      </c>
      <c r="G4" s="57">
        <v>211069</v>
      </c>
      <c r="H4" s="58">
        <v>341216</v>
      </c>
      <c r="I4" s="57">
        <v>3284221</v>
      </c>
      <c r="J4" s="58">
        <v>1411230</v>
      </c>
      <c r="K4" s="59">
        <v>676735</v>
      </c>
      <c r="L4" s="50"/>
      <c r="M4" s="2"/>
    </row>
    <row r="5" spans="1:13" ht="18.75" customHeight="1" x14ac:dyDescent="0.25">
      <c r="A5" s="2"/>
      <c r="B5" s="60" t="s">
        <v>10</v>
      </c>
      <c r="C5" s="61">
        <f t="shared" ref="C5:C10" si="0">$C$4*C12</f>
        <v>578058</v>
      </c>
      <c r="D5" s="61">
        <f t="shared" ref="D5:D10" si="1">$D$4*D12</f>
        <v>70496.819999999992</v>
      </c>
      <c r="E5" s="61">
        <f t="shared" ref="E5:E10" si="2">$E$4*E12</f>
        <v>23350.44</v>
      </c>
      <c r="F5" s="61">
        <f t="shared" ref="F5:F10" si="3">$F$4*F12</f>
        <v>516315</v>
      </c>
      <c r="G5" s="61">
        <f t="shared" ref="G5:G10" si="4">$G$4*G12</f>
        <v>35881.730000000003</v>
      </c>
      <c r="H5" s="61">
        <f t="shared" ref="H5:H10" si="5">$H$4*H12</f>
        <v>27297.279999999999</v>
      </c>
      <c r="I5" s="61">
        <f t="shared" ref="I5:I10" si="6">$I$4*I12</f>
        <v>525475.36</v>
      </c>
      <c r="J5" s="61">
        <f t="shared" ref="J5:J10" si="7">$J$4*J12</f>
        <v>141123</v>
      </c>
      <c r="K5" s="61">
        <f t="shared" ref="K5:K10" si="8">$K$4*K12</f>
        <v>47371.450000000004</v>
      </c>
      <c r="L5" s="27">
        <v>6000000</v>
      </c>
      <c r="M5" s="2"/>
    </row>
    <row r="6" spans="1:13" ht="18.75" customHeight="1" x14ac:dyDescent="0.25">
      <c r="A6" s="2"/>
      <c r="B6" s="60" t="s">
        <v>11</v>
      </c>
      <c r="C6" s="61">
        <f t="shared" si="0"/>
        <v>635863.80000000005</v>
      </c>
      <c r="D6" s="61">
        <f t="shared" si="1"/>
        <v>234989.40000000002</v>
      </c>
      <c r="E6" s="61">
        <f t="shared" si="2"/>
        <v>58376.1</v>
      </c>
      <c r="F6" s="61">
        <f t="shared" si="3"/>
        <v>688420</v>
      </c>
      <c r="G6" s="61">
        <f t="shared" si="4"/>
        <v>48545.87</v>
      </c>
      <c r="H6" s="61">
        <f t="shared" si="5"/>
        <v>51182.400000000001</v>
      </c>
      <c r="I6" s="61">
        <f t="shared" si="6"/>
        <v>689686.41</v>
      </c>
      <c r="J6" s="61">
        <f t="shared" si="7"/>
        <v>296358.3</v>
      </c>
      <c r="K6" s="61">
        <f t="shared" si="8"/>
        <v>155649.05000000002</v>
      </c>
      <c r="L6" s="27">
        <v>10000000</v>
      </c>
      <c r="M6" s="2"/>
    </row>
    <row r="7" spans="1:13" ht="18.75" customHeight="1" x14ac:dyDescent="0.25">
      <c r="A7" s="2"/>
      <c r="B7" s="60" t="s">
        <v>12</v>
      </c>
      <c r="C7" s="61">
        <f t="shared" si="0"/>
        <v>260126.09999999998</v>
      </c>
      <c r="D7" s="61">
        <f t="shared" si="1"/>
        <v>187991.52</v>
      </c>
      <c r="E7" s="61">
        <f t="shared" si="2"/>
        <v>81726.539999999994</v>
      </c>
      <c r="F7" s="61">
        <f t="shared" si="3"/>
        <v>206526</v>
      </c>
      <c r="G7" s="61">
        <f t="shared" si="4"/>
        <v>6332.07</v>
      </c>
      <c r="H7" s="61">
        <f t="shared" si="5"/>
        <v>17060.8</v>
      </c>
      <c r="I7" s="61">
        <f t="shared" si="6"/>
        <v>131368.84</v>
      </c>
      <c r="J7" s="61">
        <f t="shared" si="7"/>
        <v>211684.5</v>
      </c>
      <c r="K7" s="61">
        <f t="shared" si="8"/>
        <v>74440.850000000006</v>
      </c>
      <c r="L7" s="27">
        <v>3000000</v>
      </c>
      <c r="M7" s="2"/>
    </row>
    <row r="8" spans="1:13" ht="18.75" customHeight="1" x14ac:dyDescent="0.25">
      <c r="A8" s="2"/>
      <c r="B8" s="60" t="s">
        <v>13</v>
      </c>
      <c r="C8" s="61">
        <f t="shared" si="0"/>
        <v>549155.1</v>
      </c>
      <c r="D8" s="61">
        <f t="shared" si="1"/>
        <v>328985.16000000003</v>
      </c>
      <c r="E8" s="61">
        <f t="shared" si="2"/>
        <v>3697.1529999999998</v>
      </c>
      <c r="F8" s="61">
        <f t="shared" si="3"/>
        <v>688420</v>
      </c>
      <c r="G8" s="61">
        <f t="shared" si="4"/>
        <v>63320.7</v>
      </c>
      <c r="H8" s="61">
        <f t="shared" si="5"/>
        <v>61418.879999999997</v>
      </c>
      <c r="I8" s="61">
        <f t="shared" si="6"/>
        <v>788213.03999999992</v>
      </c>
      <c r="J8" s="61">
        <f t="shared" si="7"/>
        <v>197572.2</v>
      </c>
      <c r="K8" s="61">
        <f t="shared" si="8"/>
        <v>108277.6</v>
      </c>
      <c r="L8" s="27">
        <v>9000000</v>
      </c>
      <c r="M8" s="2"/>
    </row>
    <row r="9" spans="1:13" ht="18.75" customHeight="1" x14ac:dyDescent="0.25">
      <c r="A9" s="2"/>
      <c r="B9" s="60" t="s">
        <v>14</v>
      </c>
      <c r="C9" s="61">
        <f t="shared" si="0"/>
        <v>520252.19999999995</v>
      </c>
      <c r="D9" s="61">
        <f t="shared" si="1"/>
        <v>1127949.1199999999</v>
      </c>
      <c r="E9" s="61">
        <f t="shared" si="2"/>
        <v>15566.960000000001</v>
      </c>
      <c r="F9" s="61">
        <f t="shared" si="3"/>
        <v>929367.00000000012</v>
      </c>
      <c r="G9" s="61">
        <f t="shared" si="4"/>
        <v>42213.8</v>
      </c>
      <c r="H9" s="61">
        <f t="shared" si="5"/>
        <v>109189.12</v>
      </c>
      <c r="I9" s="61">
        <f t="shared" si="6"/>
        <v>853897.46000000008</v>
      </c>
      <c r="J9" s="61">
        <f t="shared" si="7"/>
        <v>437481.3</v>
      </c>
      <c r="K9" s="61">
        <f t="shared" si="8"/>
        <v>250391.94999999998</v>
      </c>
      <c r="L9" s="27">
        <v>15000000</v>
      </c>
      <c r="M9" s="2"/>
    </row>
    <row r="10" spans="1:13" ht="18.75" customHeight="1" x14ac:dyDescent="0.25">
      <c r="A10" s="2"/>
      <c r="B10" s="60" t="s">
        <v>16</v>
      </c>
      <c r="C10" s="61">
        <f t="shared" si="0"/>
        <v>346834.8</v>
      </c>
      <c r="D10" s="61">
        <f t="shared" si="1"/>
        <v>399481.98000000004</v>
      </c>
      <c r="E10" s="61">
        <f t="shared" si="2"/>
        <v>11675.22</v>
      </c>
      <c r="F10" s="61">
        <f t="shared" si="3"/>
        <v>413052</v>
      </c>
      <c r="G10" s="61">
        <f t="shared" si="4"/>
        <v>14774.830000000002</v>
      </c>
      <c r="H10" s="61">
        <f t="shared" si="5"/>
        <v>75067.520000000004</v>
      </c>
      <c r="I10" s="61">
        <f t="shared" si="6"/>
        <v>295579.89</v>
      </c>
      <c r="J10" s="61">
        <f t="shared" si="7"/>
        <v>127010.7</v>
      </c>
      <c r="K10" s="61">
        <f t="shared" si="8"/>
        <v>40604.1</v>
      </c>
      <c r="L10" s="27">
        <v>5000000</v>
      </c>
      <c r="M10" s="2"/>
    </row>
    <row r="11" spans="1:13" ht="6" customHeight="1" x14ac:dyDescent="0.25">
      <c r="A11" s="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2"/>
    </row>
    <row r="12" spans="1:13" ht="14.25" customHeight="1" x14ac:dyDescent="0.25">
      <c r="A12" s="2"/>
      <c r="B12" s="60" t="s">
        <v>10</v>
      </c>
      <c r="C12" s="63">
        <v>0.2</v>
      </c>
      <c r="D12" s="63">
        <v>0.03</v>
      </c>
      <c r="E12" s="63">
        <v>0.12</v>
      </c>
      <c r="F12" s="63">
        <v>0.15</v>
      </c>
      <c r="G12" s="63">
        <v>0.17</v>
      </c>
      <c r="H12" s="63">
        <v>0.08</v>
      </c>
      <c r="I12" s="63">
        <v>0.16</v>
      </c>
      <c r="J12" s="63">
        <v>0.1</v>
      </c>
      <c r="K12" s="63">
        <v>7.0000000000000007E-2</v>
      </c>
      <c r="L12" s="62"/>
      <c r="M12" s="2"/>
    </row>
    <row r="13" spans="1:13" ht="14.25" customHeight="1" x14ac:dyDescent="0.25">
      <c r="A13" s="2"/>
      <c r="B13" s="60" t="s">
        <v>11</v>
      </c>
      <c r="C13" s="63">
        <v>0.22</v>
      </c>
      <c r="D13" s="63">
        <v>0.1</v>
      </c>
      <c r="E13" s="63">
        <v>0.3</v>
      </c>
      <c r="F13" s="63">
        <v>0.2</v>
      </c>
      <c r="G13" s="63">
        <v>0.23</v>
      </c>
      <c r="H13" s="63">
        <v>0.15</v>
      </c>
      <c r="I13" s="63">
        <v>0.21</v>
      </c>
      <c r="J13" s="63">
        <v>0.21</v>
      </c>
      <c r="K13" s="63">
        <v>0.23</v>
      </c>
      <c r="L13" s="62"/>
      <c r="M13" s="2"/>
    </row>
    <row r="14" spans="1:13" ht="14.25" customHeight="1" x14ac:dyDescent="0.25">
      <c r="A14" s="2"/>
      <c r="B14" s="60" t="s">
        <v>12</v>
      </c>
      <c r="C14" s="63">
        <v>0.09</v>
      </c>
      <c r="D14" s="63">
        <v>0.08</v>
      </c>
      <c r="E14" s="63">
        <v>0.42</v>
      </c>
      <c r="F14" s="63">
        <v>0.06</v>
      </c>
      <c r="G14" s="63">
        <v>0.03</v>
      </c>
      <c r="H14" s="63">
        <v>0.05</v>
      </c>
      <c r="I14" s="63">
        <v>0.04</v>
      </c>
      <c r="J14" s="63">
        <v>0.15</v>
      </c>
      <c r="K14" s="63">
        <v>0.11</v>
      </c>
      <c r="L14" s="62"/>
      <c r="M14" s="2"/>
    </row>
    <row r="15" spans="1:13" ht="14.25" customHeight="1" x14ac:dyDescent="0.25">
      <c r="A15" s="2"/>
      <c r="B15" s="60" t="s">
        <v>13</v>
      </c>
      <c r="C15" s="63">
        <v>0.19</v>
      </c>
      <c r="D15" s="63">
        <v>0.14000000000000001</v>
      </c>
      <c r="E15" s="63">
        <v>1.9E-2</v>
      </c>
      <c r="F15" s="63">
        <v>0.2</v>
      </c>
      <c r="G15" s="63">
        <v>0.3</v>
      </c>
      <c r="H15" s="63">
        <v>0.18</v>
      </c>
      <c r="I15" s="63">
        <v>0.24</v>
      </c>
      <c r="J15" s="63">
        <v>0.14000000000000001</v>
      </c>
      <c r="K15" s="63">
        <v>0.16</v>
      </c>
      <c r="L15" s="62"/>
      <c r="M15" s="2"/>
    </row>
    <row r="16" spans="1:13" ht="14.25" customHeight="1" x14ac:dyDescent="0.25">
      <c r="A16" s="2"/>
      <c r="B16" s="60" t="s">
        <v>14</v>
      </c>
      <c r="C16" s="63">
        <v>0.18</v>
      </c>
      <c r="D16" s="63">
        <v>0.48</v>
      </c>
      <c r="E16" s="63">
        <v>0.08</v>
      </c>
      <c r="F16" s="63">
        <v>0.27</v>
      </c>
      <c r="G16" s="63">
        <v>0.2</v>
      </c>
      <c r="H16" s="63">
        <v>0.32</v>
      </c>
      <c r="I16" s="63">
        <v>0.26</v>
      </c>
      <c r="J16" s="63">
        <v>0.31</v>
      </c>
      <c r="K16" s="63">
        <v>0.37</v>
      </c>
      <c r="L16" s="62"/>
      <c r="M16" s="2"/>
    </row>
    <row r="17" spans="1:13" ht="14.25" customHeight="1" x14ac:dyDescent="0.25">
      <c r="A17" s="2"/>
      <c r="B17" s="60" t="s">
        <v>16</v>
      </c>
      <c r="C17" s="63">
        <v>0.12</v>
      </c>
      <c r="D17" s="63">
        <v>0.17</v>
      </c>
      <c r="E17" s="63">
        <v>0.06</v>
      </c>
      <c r="F17" s="63">
        <v>0.12</v>
      </c>
      <c r="G17" s="63">
        <v>7.0000000000000007E-2</v>
      </c>
      <c r="H17" s="63">
        <v>0.22</v>
      </c>
      <c r="I17" s="63">
        <v>0.09</v>
      </c>
      <c r="J17" s="63">
        <v>0.09</v>
      </c>
      <c r="K17" s="63">
        <v>0.06</v>
      </c>
      <c r="L17" s="62"/>
      <c r="M17" s="2"/>
    </row>
    <row r="18" spans="1:13" ht="14.25" customHeight="1" x14ac:dyDescent="0.25">
      <c r="A18" s="2"/>
      <c r="B18" s="62"/>
      <c r="C18" s="64">
        <f t="shared" ref="C18:K18" si="9">SUM(C12:C17)</f>
        <v>0.99999999999999989</v>
      </c>
      <c r="D18" s="64">
        <f t="shared" si="9"/>
        <v>1</v>
      </c>
      <c r="E18" s="64">
        <f t="shared" si="9"/>
        <v>0.99899999999999989</v>
      </c>
      <c r="F18" s="64">
        <f t="shared" si="9"/>
        <v>1</v>
      </c>
      <c r="G18" s="64">
        <f t="shared" si="9"/>
        <v>1</v>
      </c>
      <c r="H18" s="64">
        <f t="shared" si="9"/>
        <v>1</v>
      </c>
      <c r="I18" s="64">
        <f t="shared" si="9"/>
        <v>0.99999999999999989</v>
      </c>
      <c r="J18" s="64">
        <f t="shared" si="9"/>
        <v>0.99999999999999989</v>
      </c>
      <c r="K18" s="64">
        <f t="shared" si="9"/>
        <v>1</v>
      </c>
      <c r="L18" s="62"/>
      <c r="M18" s="2"/>
    </row>
    <row r="19" spans="1:13" ht="14.25" customHeight="1" x14ac:dyDescent="0.25">
      <c r="A19" s="2"/>
      <c r="B19" s="32" t="s">
        <v>22</v>
      </c>
      <c r="C19" s="65">
        <v>6500000</v>
      </c>
      <c r="D19" s="65">
        <v>5000000</v>
      </c>
      <c r="E19" s="65">
        <v>1500000</v>
      </c>
      <c r="F19" s="65">
        <v>8000000</v>
      </c>
      <c r="G19" s="65">
        <v>2500000</v>
      </c>
      <c r="H19" s="65">
        <v>3500000</v>
      </c>
      <c r="I19" s="65">
        <v>9000000</v>
      </c>
      <c r="J19" s="65">
        <v>4000000</v>
      </c>
      <c r="K19" s="65">
        <v>8000000</v>
      </c>
      <c r="L19" s="26"/>
      <c r="M19" s="2"/>
    </row>
    <row r="20" spans="1:13" ht="14.25" customHeight="1" x14ac:dyDescent="0.25">
      <c r="A20" s="2"/>
      <c r="B20" s="55"/>
      <c r="C20" s="56"/>
      <c r="D20" s="56"/>
      <c r="E20" s="56"/>
      <c r="F20" s="56"/>
      <c r="G20" s="56"/>
      <c r="H20" s="56"/>
      <c r="I20" s="56"/>
      <c r="J20" s="56"/>
      <c r="K20" s="56"/>
      <c r="L20" s="2"/>
      <c r="M20" s="2"/>
    </row>
    <row r="21" spans="1:13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ht="14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ht="14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14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4.2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4.2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5" zoomScaleNormal="100" workbookViewId="0">
      <selection activeCell="F2" sqref="F2"/>
    </sheetView>
  </sheetViews>
  <sheetFormatPr defaultColWidth="15.140625" defaultRowHeight="15" customHeight="1" x14ac:dyDescent="0.25"/>
  <cols>
    <col min="1" max="1" width="2.42578125" customWidth="1"/>
    <col min="2" max="2" width="34.140625" bestFit="1" customWidth="1"/>
    <col min="3" max="3" width="27.42578125" bestFit="1" customWidth="1"/>
    <col min="5" max="5" width="20.5703125" bestFit="1" customWidth="1"/>
    <col min="6" max="6" width="35.140625" bestFit="1" customWidth="1"/>
    <col min="7" max="7" width="49" customWidth="1"/>
  </cols>
  <sheetData>
    <row r="1" spans="1:7" x14ac:dyDescent="0.25">
      <c r="A1" s="1"/>
      <c r="B1" s="67" t="s">
        <v>0</v>
      </c>
      <c r="C1" s="68"/>
      <c r="E1" s="70" t="s">
        <v>9</v>
      </c>
      <c r="F1" s="71"/>
      <c r="G1" s="68"/>
    </row>
    <row r="2" spans="1:7" ht="45" x14ac:dyDescent="0.25">
      <c r="A2" s="5"/>
      <c r="B2" s="3" t="s">
        <v>15</v>
      </c>
      <c r="C2" s="6" t="s">
        <v>17</v>
      </c>
      <c r="D2" s="7"/>
      <c r="E2" s="72" t="s">
        <v>18</v>
      </c>
      <c r="F2" s="23" t="s">
        <v>97</v>
      </c>
      <c r="G2" s="20" t="s">
        <v>19</v>
      </c>
    </row>
    <row r="3" spans="1:7" ht="45" x14ac:dyDescent="0.25">
      <c r="A3" s="5"/>
      <c r="B3" s="3" t="s">
        <v>20</v>
      </c>
      <c r="C3" s="6" t="s">
        <v>21</v>
      </c>
      <c r="D3" s="7"/>
      <c r="E3" s="73"/>
      <c r="F3" s="23" t="s">
        <v>23</v>
      </c>
      <c r="G3" s="20" t="s">
        <v>24</v>
      </c>
    </row>
    <row r="4" spans="1:7" ht="45" x14ac:dyDescent="0.25">
      <c r="A4" s="5"/>
      <c r="B4" s="3" t="s">
        <v>25</v>
      </c>
      <c r="C4" s="6" t="s">
        <v>26</v>
      </c>
      <c r="D4" s="7"/>
      <c r="E4" s="73"/>
      <c r="F4" s="23" t="s">
        <v>27</v>
      </c>
      <c r="G4" s="20" t="s">
        <v>28</v>
      </c>
    </row>
    <row r="5" spans="1:7" ht="45" x14ac:dyDescent="0.25">
      <c r="A5" s="5"/>
      <c r="B5" s="3" t="s">
        <v>69</v>
      </c>
      <c r="C5" s="6" t="s">
        <v>29</v>
      </c>
      <c r="D5" s="7"/>
      <c r="E5" s="73"/>
      <c r="F5" s="23" t="s">
        <v>30</v>
      </c>
      <c r="G5" s="20" t="s">
        <v>31</v>
      </c>
    </row>
    <row r="6" spans="1:7" ht="45" x14ac:dyDescent="0.25">
      <c r="A6" s="5"/>
      <c r="B6" s="3" t="s">
        <v>32</v>
      </c>
      <c r="C6" s="6" t="s">
        <v>33</v>
      </c>
      <c r="D6" s="7"/>
      <c r="E6" s="73"/>
      <c r="F6" s="23" t="s">
        <v>34</v>
      </c>
      <c r="G6" s="20" t="s">
        <v>35</v>
      </c>
    </row>
    <row r="7" spans="1:7" ht="45" x14ac:dyDescent="0.25">
      <c r="A7" s="5"/>
      <c r="B7" s="3" t="s">
        <v>36</v>
      </c>
      <c r="C7" s="6" t="s">
        <v>37</v>
      </c>
      <c r="D7" s="7"/>
      <c r="E7" s="74"/>
      <c r="F7" s="43" t="s">
        <v>38</v>
      </c>
      <c r="G7" s="21" t="s">
        <v>40</v>
      </c>
    </row>
    <row r="8" spans="1:7" ht="45" x14ac:dyDescent="0.25">
      <c r="A8" s="5"/>
      <c r="B8" s="3" t="s">
        <v>41</v>
      </c>
      <c r="C8" s="6" t="s">
        <v>42</v>
      </c>
      <c r="D8" s="7"/>
      <c r="E8" s="44" t="s">
        <v>43</v>
      </c>
      <c r="F8" s="45" t="s">
        <v>44</v>
      </c>
      <c r="G8" s="19" t="s">
        <v>45</v>
      </c>
    </row>
    <row r="9" spans="1:7" ht="135" x14ac:dyDescent="0.25">
      <c r="A9" s="5"/>
      <c r="B9" s="3" t="s">
        <v>46</v>
      </c>
      <c r="C9" s="6" t="s">
        <v>47</v>
      </c>
      <c r="D9" s="7"/>
      <c r="E9" s="46" t="s">
        <v>48</v>
      </c>
      <c r="F9" s="45" t="s">
        <v>49</v>
      </c>
      <c r="G9" s="22" t="s">
        <v>50</v>
      </c>
    </row>
    <row r="10" spans="1:7" ht="30" x14ac:dyDescent="0.25">
      <c r="A10" s="5"/>
      <c r="B10" s="3" t="s">
        <v>51</v>
      </c>
      <c r="C10" s="6" t="s">
        <v>52</v>
      </c>
      <c r="D10" s="7"/>
      <c r="E10" s="47" t="s">
        <v>53</v>
      </c>
      <c r="F10" s="23" t="s">
        <v>54</v>
      </c>
      <c r="G10" s="8" t="s">
        <v>55</v>
      </c>
    </row>
    <row r="11" spans="1:7" x14ac:dyDescent="0.25">
      <c r="A11" s="9"/>
      <c r="B11" s="69" t="s">
        <v>56</v>
      </c>
      <c r="C11" s="68"/>
    </row>
    <row r="12" spans="1:7" ht="75" x14ac:dyDescent="0.25">
      <c r="A12" s="10"/>
      <c r="B12" s="3" t="s">
        <v>81</v>
      </c>
      <c r="C12" s="18" t="s">
        <v>82</v>
      </c>
      <c r="D12" s="12"/>
      <c r="E12" s="13"/>
      <c r="F12" s="14"/>
      <c r="G12" s="15"/>
    </row>
    <row r="13" spans="1:7" x14ac:dyDescent="0.25">
      <c r="E13" s="13"/>
      <c r="F13" s="14"/>
      <c r="G13" s="15"/>
    </row>
    <row r="14" spans="1:7" x14ac:dyDescent="0.25">
      <c r="E14" s="13"/>
      <c r="F14" s="14"/>
      <c r="G14" s="15"/>
    </row>
    <row r="15" spans="1:7" x14ac:dyDescent="0.25">
      <c r="E15" s="13"/>
      <c r="F15" s="14"/>
      <c r="G15" s="15"/>
    </row>
    <row r="16" spans="1:7" x14ac:dyDescent="0.25">
      <c r="E16" s="13"/>
      <c r="F16" s="14"/>
      <c r="G16" s="15"/>
    </row>
    <row r="21" spans="1:8" x14ac:dyDescent="0.25">
      <c r="A21" s="16"/>
      <c r="B21" s="16"/>
      <c r="C21" s="17"/>
      <c r="D21" s="17"/>
      <c r="E21" s="17"/>
      <c r="F21" s="17"/>
      <c r="G21" s="17"/>
      <c r="H21" s="17"/>
    </row>
    <row r="22" spans="1:8" x14ac:dyDescent="0.25">
      <c r="A22" s="16"/>
      <c r="B22" s="16"/>
    </row>
  </sheetData>
  <mergeCells count="4">
    <mergeCell ref="B1:C1"/>
    <mergeCell ref="B11:C11"/>
    <mergeCell ref="E1:G1"/>
    <mergeCell ref="E2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C6" workbookViewId="0">
      <selection activeCell="F20" sqref="F20"/>
    </sheetView>
  </sheetViews>
  <sheetFormatPr defaultRowHeight="15" x14ac:dyDescent="0.25"/>
  <cols>
    <col min="1" max="1" width="19" customWidth="1"/>
    <col min="2" max="2" width="8.85546875" customWidth="1"/>
    <col min="3" max="3" width="11.42578125" customWidth="1"/>
    <col min="4" max="4" width="15.140625" bestFit="1" customWidth="1"/>
    <col min="5" max="6" width="13.7109375" bestFit="1" customWidth="1"/>
    <col min="8" max="8" width="17.5703125" bestFit="1" customWidth="1"/>
    <col min="9" max="9" width="16.85546875" style="11" bestFit="1" customWidth="1"/>
    <col min="10" max="10" width="28.5703125" customWidth="1"/>
    <col min="11" max="11" width="11.140625" bestFit="1" customWidth="1"/>
    <col min="13" max="13" width="16.28515625" bestFit="1" customWidth="1"/>
    <col min="14" max="15" width="10.85546875" bestFit="1" customWidth="1"/>
  </cols>
  <sheetData>
    <row r="1" spans="1:15" x14ac:dyDescent="0.25">
      <c r="A1" s="77" t="s">
        <v>70</v>
      </c>
      <c r="B1" s="77"/>
      <c r="C1" s="77"/>
      <c r="D1" s="32" t="s">
        <v>83</v>
      </c>
      <c r="E1" s="32" t="s">
        <v>22</v>
      </c>
      <c r="F1" s="32" t="s">
        <v>39</v>
      </c>
      <c r="H1" s="77" t="s">
        <v>9</v>
      </c>
      <c r="I1" s="77"/>
      <c r="J1" s="77"/>
      <c r="K1" s="35" t="s">
        <v>89</v>
      </c>
      <c r="L1" s="34"/>
      <c r="M1" s="38" t="s">
        <v>90</v>
      </c>
    </row>
    <row r="2" spans="1:15" x14ac:dyDescent="0.25">
      <c r="A2" s="25" t="s">
        <v>59</v>
      </c>
      <c r="B2" s="32" t="s">
        <v>72</v>
      </c>
      <c r="C2" s="36">
        <v>5</v>
      </c>
      <c r="D2" s="31">
        <v>2890290</v>
      </c>
      <c r="E2" s="28">
        <v>6500000</v>
      </c>
      <c r="F2" s="30">
        <f>E2/D2</f>
        <v>2.248909278999685</v>
      </c>
      <c r="H2" s="79" t="s">
        <v>18</v>
      </c>
      <c r="I2" s="81" t="s">
        <v>96</v>
      </c>
      <c r="J2" s="81"/>
      <c r="K2" s="39">
        <f>SUMPRODUCT(C2:C10,Model!A17:A25)</f>
        <v>7142193</v>
      </c>
      <c r="L2" s="38" t="s">
        <v>58</v>
      </c>
      <c r="M2" s="39">
        <v>6000000</v>
      </c>
      <c r="N2" s="24">
        <f>K2-M2</f>
        <v>1142193</v>
      </c>
    </row>
    <row r="3" spans="1:15" x14ac:dyDescent="0.25">
      <c r="A3" s="25" t="s">
        <v>60</v>
      </c>
      <c r="B3" s="32" t="s">
        <v>73</v>
      </c>
      <c r="C3" s="36">
        <v>4</v>
      </c>
      <c r="D3" s="31">
        <v>2349894</v>
      </c>
      <c r="E3" s="28">
        <v>5000000</v>
      </c>
      <c r="F3" s="30">
        <f t="shared" ref="F3:F10" si="0">E3/D3</f>
        <v>2.1277555498248004</v>
      </c>
      <c r="H3" s="80"/>
      <c r="I3" s="82" t="s">
        <v>84</v>
      </c>
      <c r="J3" s="82"/>
      <c r="K3" s="39">
        <f>SUMPRODUCT(C2:C10,Model!B17:B25)</f>
        <v>10104981</v>
      </c>
      <c r="L3" s="38" t="s">
        <v>58</v>
      </c>
      <c r="M3" s="39">
        <v>10000000</v>
      </c>
      <c r="N3" s="24">
        <f t="shared" ref="N3:N7" si="1">K3-M3</f>
        <v>104981</v>
      </c>
    </row>
    <row r="4" spans="1:15" x14ac:dyDescent="0.25">
      <c r="A4" s="25" t="s">
        <v>67</v>
      </c>
      <c r="B4" s="32" t="s">
        <v>74</v>
      </c>
      <c r="C4" s="36">
        <v>2</v>
      </c>
      <c r="D4" s="31">
        <v>194392</v>
      </c>
      <c r="E4" s="28">
        <v>1500000</v>
      </c>
      <c r="F4" s="30">
        <f t="shared" si="0"/>
        <v>7.716366928680193</v>
      </c>
      <c r="H4" s="80"/>
      <c r="I4" s="82" t="s">
        <v>85</v>
      </c>
      <c r="J4" s="82"/>
      <c r="K4" s="39">
        <f>SUMPRODUCT(C2:C10,Model!C17:C25)</f>
        <v>4536310</v>
      </c>
      <c r="L4" s="38" t="s">
        <v>58</v>
      </c>
      <c r="M4" s="39">
        <v>3000000</v>
      </c>
      <c r="N4" s="24">
        <f t="shared" si="1"/>
        <v>1536310</v>
      </c>
    </row>
    <row r="5" spans="1:15" x14ac:dyDescent="0.25">
      <c r="A5" s="25" t="s">
        <v>68</v>
      </c>
      <c r="B5" s="33" t="s">
        <v>75</v>
      </c>
      <c r="C5" s="36">
        <v>5</v>
      </c>
      <c r="D5" s="31">
        <v>3442100</v>
      </c>
      <c r="E5" s="28">
        <v>8000000</v>
      </c>
      <c r="F5" s="30">
        <f t="shared" si="0"/>
        <v>2.3241625751721333</v>
      </c>
      <c r="H5" s="80"/>
      <c r="I5" s="82" t="s">
        <v>86</v>
      </c>
      <c r="J5" s="82"/>
      <c r="K5" s="39">
        <f>SUMPRODUCT(C2:C10,Model!D17:D25)</f>
        <v>9520300</v>
      </c>
      <c r="L5" s="38" t="s">
        <v>58</v>
      </c>
      <c r="M5" s="39">
        <v>9000000</v>
      </c>
      <c r="N5" s="24">
        <f t="shared" si="1"/>
        <v>520300</v>
      </c>
      <c r="O5" s="24">
        <f>SUM(K2:K7)</f>
        <v>50954441</v>
      </c>
    </row>
    <row r="6" spans="1:15" x14ac:dyDescent="0.25">
      <c r="A6" s="25" t="s">
        <v>61</v>
      </c>
      <c r="B6" s="33" t="s">
        <v>76</v>
      </c>
      <c r="C6" s="36">
        <v>1</v>
      </c>
      <c r="D6" s="31">
        <v>211070</v>
      </c>
      <c r="E6" s="28">
        <v>2500000</v>
      </c>
      <c r="F6" s="41">
        <f t="shared" si="0"/>
        <v>11.844411806509688</v>
      </c>
      <c r="H6" s="80"/>
      <c r="I6" s="82" t="s">
        <v>87</v>
      </c>
      <c r="J6" s="82"/>
      <c r="K6" s="39">
        <f>SUMPRODUCT(C2:C10,Model!E17:E25)</f>
        <v>15234122</v>
      </c>
      <c r="L6" s="38" t="s">
        <v>58</v>
      </c>
      <c r="M6" s="39">
        <v>15000000</v>
      </c>
      <c r="N6" s="24">
        <f t="shared" si="1"/>
        <v>234122</v>
      </c>
      <c r="O6" s="24">
        <f>SUM(M2:M7)</f>
        <v>48000000</v>
      </c>
    </row>
    <row r="7" spans="1:15" x14ac:dyDescent="0.25">
      <c r="A7" s="25" t="s">
        <v>62</v>
      </c>
      <c r="B7" s="33" t="s">
        <v>77</v>
      </c>
      <c r="C7" s="36">
        <v>1</v>
      </c>
      <c r="D7" s="31">
        <v>341216</v>
      </c>
      <c r="E7" s="28">
        <v>3500000</v>
      </c>
      <c r="F7" s="41">
        <f t="shared" si="0"/>
        <v>10.257432242333302</v>
      </c>
      <c r="H7" s="80"/>
      <c r="I7" s="82" t="s">
        <v>88</v>
      </c>
      <c r="J7" s="82"/>
      <c r="K7" s="39">
        <f>SUMPRODUCT(C2:C10,Model!F17:F25)</f>
        <v>4416535</v>
      </c>
      <c r="L7" s="38" t="s">
        <v>58</v>
      </c>
      <c r="M7" s="39">
        <v>5000000</v>
      </c>
      <c r="N7" s="24">
        <f t="shared" si="1"/>
        <v>-583465</v>
      </c>
      <c r="O7" s="66">
        <f>SUM(N2:N7)</f>
        <v>2954441</v>
      </c>
    </row>
    <row r="8" spans="1:15" x14ac:dyDescent="0.25">
      <c r="A8" s="25" t="s">
        <v>63</v>
      </c>
      <c r="B8" s="33" t="s">
        <v>78</v>
      </c>
      <c r="C8" s="36">
        <v>1</v>
      </c>
      <c r="D8" s="31">
        <v>3284220</v>
      </c>
      <c r="E8" s="42">
        <v>9000000</v>
      </c>
      <c r="F8" s="30">
        <f t="shared" si="0"/>
        <v>2.7403767104517969</v>
      </c>
      <c r="H8" s="83" t="s">
        <v>43</v>
      </c>
      <c r="I8" s="83" t="s">
        <v>91</v>
      </c>
      <c r="J8" s="25" t="s">
        <v>59</v>
      </c>
      <c r="K8" s="37">
        <f>C2</f>
        <v>5</v>
      </c>
      <c r="L8" s="38" t="s">
        <v>58</v>
      </c>
      <c r="M8" s="37">
        <v>1</v>
      </c>
    </row>
    <row r="9" spans="1:15" x14ac:dyDescent="0.25">
      <c r="A9" s="25" t="s">
        <v>64</v>
      </c>
      <c r="B9" s="33" t="s">
        <v>79</v>
      </c>
      <c r="C9" s="36">
        <v>5</v>
      </c>
      <c r="D9" s="31">
        <v>1411230</v>
      </c>
      <c r="E9" s="28">
        <v>4000000</v>
      </c>
      <c r="F9" s="30">
        <f t="shared" si="0"/>
        <v>2.8344068649334271</v>
      </c>
      <c r="H9" s="83"/>
      <c r="I9" s="83"/>
      <c r="J9" s="25" t="s">
        <v>60</v>
      </c>
      <c r="K9" s="37">
        <f t="shared" ref="K9:K16" si="2">C3</f>
        <v>4</v>
      </c>
      <c r="L9" s="38" t="s">
        <v>58</v>
      </c>
      <c r="M9" s="37">
        <v>1</v>
      </c>
    </row>
    <row r="10" spans="1:15" x14ac:dyDescent="0.25">
      <c r="A10" s="29" t="s">
        <v>65</v>
      </c>
      <c r="B10" s="33" t="s">
        <v>80</v>
      </c>
      <c r="C10" s="36">
        <v>1</v>
      </c>
      <c r="D10" s="31">
        <v>676735</v>
      </c>
      <c r="E10" s="28">
        <v>8000000</v>
      </c>
      <c r="F10" s="41">
        <f t="shared" si="0"/>
        <v>11.821466305126823</v>
      </c>
      <c r="H10" s="83"/>
      <c r="I10" s="83"/>
      <c r="J10" s="25" t="s">
        <v>67</v>
      </c>
      <c r="K10" s="37">
        <f t="shared" si="2"/>
        <v>2</v>
      </c>
      <c r="L10" s="38" t="s">
        <v>58</v>
      </c>
      <c r="M10" s="37">
        <v>1</v>
      </c>
    </row>
    <row r="11" spans="1:15" x14ac:dyDescent="0.25">
      <c r="A11" s="75" t="s">
        <v>94</v>
      </c>
      <c r="B11" s="76"/>
      <c r="C11" s="54">
        <f>SUM(C2:C10)</f>
        <v>25</v>
      </c>
      <c r="D11" s="51"/>
      <c r="E11" s="52"/>
      <c r="F11" s="53"/>
      <c r="H11" s="83"/>
      <c r="I11" s="83"/>
      <c r="J11" s="25" t="s">
        <v>68</v>
      </c>
      <c r="K11" s="37">
        <f t="shared" si="2"/>
        <v>5</v>
      </c>
      <c r="L11" s="38" t="s">
        <v>58</v>
      </c>
      <c r="M11" s="37">
        <v>1</v>
      </c>
    </row>
    <row r="12" spans="1:15" x14ac:dyDescent="0.25">
      <c r="A12" s="77" t="s">
        <v>57</v>
      </c>
      <c r="B12" s="77"/>
      <c r="C12" s="77"/>
      <c r="H12" s="83"/>
      <c r="I12" s="83"/>
      <c r="J12" s="25" t="s">
        <v>61</v>
      </c>
      <c r="K12" s="37">
        <f t="shared" si="2"/>
        <v>1</v>
      </c>
      <c r="L12" s="38" t="s">
        <v>58</v>
      </c>
      <c r="M12" s="37">
        <v>1</v>
      </c>
    </row>
    <row r="13" spans="1:15" x14ac:dyDescent="0.25">
      <c r="A13" s="78" t="s">
        <v>71</v>
      </c>
      <c r="B13" s="78"/>
      <c r="C13" s="40">
        <f>SUMPRODUCT(C2:C10,E2:E10)</f>
        <v>138500000</v>
      </c>
      <c r="H13" s="83"/>
      <c r="I13" s="83"/>
      <c r="J13" s="25" t="s">
        <v>62</v>
      </c>
      <c r="K13" s="37">
        <f t="shared" si="2"/>
        <v>1</v>
      </c>
      <c r="L13" s="38" t="s">
        <v>58</v>
      </c>
      <c r="M13" s="37">
        <v>1</v>
      </c>
    </row>
    <row r="14" spans="1:15" x14ac:dyDescent="0.25">
      <c r="H14" s="83"/>
      <c r="I14" s="83"/>
      <c r="J14" s="25" t="s">
        <v>63</v>
      </c>
      <c r="K14" s="37">
        <f t="shared" si="2"/>
        <v>1</v>
      </c>
      <c r="L14" s="38" t="s">
        <v>58</v>
      </c>
      <c r="M14" s="37">
        <v>1</v>
      </c>
    </row>
    <row r="15" spans="1:15" x14ac:dyDescent="0.25">
      <c r="H15" s="83"/>
      <c r="I15" s="83"/>
      <c r="J15" s="25" t="s">
        <v>64</v>
      </c>
      <c r="K15" s="37">
        <f t="shared" si="2"/>
        <v>5</v>
      </c>
      <c r="L15" s="38" t="s">
        <v>58</v>
      </c>
      <c r="M15" s="37">
        <v>1</v>
      </c>
    </row>
    <row r="16" spans="1:15" x14ac:dyDescent="0.25">
      <c r="H16" s="83"/>
      <c r="I16" s="83"/>
      <c r="J16" s="29" t="s">
        <v>65</v>
      </c>
      <c r="K16" s="37">
        <f t="shared" si="2"/>
        <v>1</v>
      </c>
      <c r="L16" s="38" t="s">
        <v>58</v>
      </c>
      <c r="M16" s="37">
        <v>1</v>
      </c>
    </row>
    <row r="17" spans="1:13" x14ac:dyDescent="0.25">
      <c r="A17" s="4">
        <v>578058</v>
      </c>
      <c r="B17" s="4">
        <v>635864</v>
      </c>
      <c r="C17" s="4">
        <v>260126</v>
      </c>
      <c r="D17" s="4">
        <v>549155</v>
      </c>
      <c r="E17" s="4">
        <v>520252</v>
      </c>
      <c r="F17" s="4">
        <v>346835</v>
      </c>
      <c r="H17" s="83" t="s">
        <v>48</v>
      </c>
      <c r="I17" s="83" t="s">
        <v>93</v>
      </c>
      <c r="J17" s="25" t="s">
        <v>59</v>
      </c>
      <c r="K17" s="37">
        <f>C2</f>
        <v>5</v>
      </c>
      <c r="L17" s="38" t="s">
        <v>66</v>
      </c>
      <c r="M17" s="37">
        <f>0.2*SUM($C$2:$C$10)</f>
        <v>5</v>
      </c>
    </row>
    <row r="18" spans="1:13" x14ac:dyDescent="0.25">
      <c r="A18" s="4">
        <v>70497</v>
      </c>
      <c r="B18" s="4">
        <v>234989</v>
      </c>
      <c r="C18" s="4">
        <v>187992</v>
      </c>
      <c r="D18" s="4">
        <v>328985</v>
      </c>
      <c r="E18" s="4">
        <v>1127949</v>
      </c>
      <c r="F18" s="4">
        <v>399482</v>
      </c>
      <c r="H18" s="83"/>
      <c r="I18" s="83"/>
      <c r="J18" s="25" t="s">
        <v>60</v>
      </c>
      <c r="K18" s="37">
        <f t="shared" ref="K18:K25" si="3">C3</f>
        <v>4</v>
      </c>
      <c r="L18" s="38" t="s">
        <v>66</v>
      </c>
      <c r="M18" s="37">
        <f t="shared" ref="M18:M25" si="4">0.2*SUM($C$2:$C$10)</f>
        <v>5</v>
      </c>
    </row>
    <row r="19" spans="1:13" x14ac:dyDescent="0.25">
      <c r="A19" s="4">
        <v>23350</v>
      </c>
      <c r="B19" s="4">
        <v>58376</v>
      </c>
      <c r="C19" s="4">
        <v>81727</v>
      </c>
      <c r="D19" s="4">
        <v>3697</v>
      </c>
      <c r="E19" s="4">
        <v>15567</v>
      </c>
      <c r="F19" s="4">
        <v>11675</v>
      </c>
      <c r="H19" s="83"/>
      <c r="I19" s="83"/>
      <c r="J19" s="25" t="s">
        <v>67</v>
      </c>
      <c r="K19" s="37">
        <f t="shared" si="3"/>
        <v>2</v>
      </c>
      <c r="L19" s="38" t="s">
        <v>66</v>
      </c>
      <c r="M19" s="37">
        <f t="shared" si="4"/>
        <v>5</v>
      </c>
    </row>
    <row r="20" spans="1:13" x14ac:dyDescent="0.25">
      <c r="A20" s="4">
        <v>516315</v>
      </c>
      <c r="B20" s="4">
        <v>688420</v>
      </c>
      <c r="C20" s="4">
        <v>206526</v>
      </c>
      <c r="D20" s="4">
        <v>688420</v>
      </c>
      <c r="E20" s="4">
        <v>929367</v>
      </c>
      <c r="F20" s="4" t="s">
        <v>98</v>
      </c>
      <c r="H20" s="83"/>
      <c r="I20" s="83"/>
      <c r="J20" s="25" t="s">
        <v>68</v>
      </c>
      <c r="K20" s="37">
        <f t="shared" si="3"/>
        <v>5</v>
      </c>
      <c r="L20" s="38" t="s">
        <v>66</v>
      </c>
      <c r="M20" s="37">
        <f t="shared" si="4"/>
        <v>5</v>
      </c>
    </row>
    <row r="21" spans="1:13" x14ac:dyDescent="0.25">
      <c r="A21" s="4">
        <v>35882</v>
      </c>
      <c r="B21" s="4">
        <v>48546</v>
      </c>
      <c r="C21" s="4">
        <v>6332</v>
      </c>
      <c r="D21" s="4">
        <v>63321</v>
      </c>
      <c r="E21" s="4">
        <v>42214</v>
      </c>
      <c r="F21" s="4">
        <v>14775</v>
      </c>
      <c r="H21" s="83"/>
      <c r="I21" s="83"/>
      <c r="J21" s="25" t="s">
        <v>61</v>
      </c>
      <c r="K21" s="37">
        <f t="shared" si="3"/>
        <v>1</v>
      </c>
      <c r="L21" s="38" t="s">
        <v>66</v>
      </c>
      <c r="M21" s="37">
        <f t="shared" si="4"/>
        <v>5</v>
      </c>
    </row>
    <row r="22" spans="1:13" x14ac:dyDescent="0.25">
      <c r="A22" s="4">
        <v>27297</v>
      </c>
      <c r="B22" s="4">
        <v>51182</v>
      </c>
      <c r="C22" s="4">
        <v>17061</v>
      </c>
      <c r="D22" s="4">
        <v>61419</v>
      </c>
      <c r="E22" s="4">
        <v>109189</v>
      </c>
      <c r="F22" s="4">
        <v>75068</v>
      </c>
      <c r="H22" s="83"/>
      <c r="I22" s="83"/>
      <c r="J22" s="25" t="s">
        <v>62</v>
      </c>
      <c r="K22" s="37">
        <f t="shared" si="3"/>
        <v>1</v>
      </c>
      <c r="L22" s="38" t="s">
        <v>66</v>
      </c>
      <c r="M22" s="37">
        <f t="shared" si="4"/>
        <v>5</v>
      </c>
    </row>
    <row r="23" spans="1:13" x14ac:dyDescent="0.25">
      <c r="A23" s="4">
        <v>525475</v>
      </c>
      <c r="B23" s="4">
        <v>689686</v>
      </c>
      <c r="C23" s="4">
        <v>131369</v>
      </c>
      <c r="D23" s="4">
        <v>788213</v>
      </c>
      <c r="E23" s="4">
        <v>853897</v>
      </c>
      <c r="F23" s="4">
        <v>295580</v>
      </c>
      <c r="H23" s="83"/>
      <c r="I23" s="83"/>
      <c r="J23" s="25" t="s">
        <v>63</v>
      </c>
      <c r="K23" s="37">
        <f t="shared" si="3"/>
        <v>1</v>
      </c>
      <c r="L23" s="38" t="s">
        <v>66</v>
      </c>
      <c r="M23" s="37">
        <f t="shared" si="4"/>
        <v>5</v>
      </c>
    </row>
    <row r="24" spans="1:13" x14ac:dyDescent="0.25">
      <c r="A24" s="4">
        <v>141123</v>
      </c>
      <c r="B24" s="4">
        <v>296358</v>
      </c>
      <c r="C24" s="4">
        <v>211685</v>
      </c>
      <c r="D24" s="4">
        <v>197572</v>
      </c>
      <c r="E24" s="4">
        <v>437481</v>
      </c>
      <c r="F24" s="4">
        <v>127011</v>
      </c>
      <c r="H24" s="83"/>
      <c r="I24" s="83"/>
      <c r="J24" s="25" t="s">
        <v>64</v>
      </c>
      <c r="K24" s="37">
        <f t="shared" si="3"/>
        <v>5</v>
      </c>
      <c r="L24" s="38" t="s">
        <v>66</v>
      </c>
      <c r="M24" s="37">
        <f t="shared" si="4"/>
        <v>5</v>
      </c>
    </row>
    <row r="25" spans="1:13" x14ac:dyDescent="0.25">
      <c r="A25" s="4">
        <v>47371</v>
      </c>
      <c r="B25" s="4">
        <v>155649</v>
      </c>
      <c r="C25" s="4">
        <v>74441</v>
      </c>
      <c r="D25" s="4">
        <v>108278</v>
      </c>
      <c r="E25" s="4">
        <v>250392</v>
      </c>
      <c r="F25" s="4">
        <v>40604</v>
      </c>
      <c r="H25" s="83"/>
      <c r="I25" s="83"/>
      <c r="J25" s="29" t="s">
        <v>65</v>
      </c>
      <c r="K25" s="37">
        <f t="shared" si="3"/>
        <v>1</v>
      </c>
      <c r="L25" s="38" t="s">
        <v>66</v>
      </c>
      <c r="M25" s="37">
        <f t="shared" si="4"/>
        <v>5</v>
      </c>
    </row>
    <row r="26" spans="1:13" x14ac:dyDescent="0.25">
      <c r="K26" s="86"/>
      <c r="L26" s="84"/>
      <c r="M26" s="85"/>
    </row>
  </sheetData>
  <mergeCells count="16">
    <mergeCell ref="I17:I25"/>
    <mergeCell ref="H17:H25"/>
    <mergeCell ref="A11:B11"/>
    <mergeCell ref="A1:C1"/>
    <mergeCell ref="A12:C12"/>
    <mergeCell ref="A13:B13"/>
    <mergeCell ref="H2:H7"/>
    <mergeCell ref="H1:J1"/>
    <mergeCell ref="I2:J2"/>
    <mergeCell ref="I3:J3"/>
    <mergeCell ref="I4:J4"/>
    <mergeCell ref="I5:J5"/>
    <mergeCell ref="I6:J6"/>
    <mergeCell ref="I7:J7"/>
    <mergeCell ref="I8:I16"/>
    <mergeCell ref="H8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Formula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PANPAN</cp:lastModifiedBy>
  <dcterms:modified xsi:type="dcterms:W3CDTF">2017-03-04T05:36:43Z</dcterms:modified>
</cp:coreProperties>
</file>